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activeTab="1"/>
  </bookViews>
  <sheets>
    <sheet name="SESTAVE" sheetId="51" r:id="rId1"/>
    <sheet name="Glasovanje" sheetId="2" r:id="rId2"/>
    <sheet name="US" sheetId="3" r:id="rId3"/>
    <sheet name="WL" sheetId="60" r:id="rId4"/>
    <sheet name="Čeb" sheetId="59" r:id="rId5"/>
    <sheet name="Jank" sheetId="58" r:id="rId6"/>
    <sheet name="Škrk" sheetId="52" r:id="rId7"/>
    <sheet name="Modr" sheetId="53" r:id="rId8"/>
    <sheet name="Fiš" sheetId="54" r:id="rId9"/>
    <sheet name="Rib" sheetId="55" r:id="rId10"/>
    <sheet name="KK" sheetId="56" r:id="rId11"/>
    <sheet name="Trat" sheetId="57" r:id="rId12"/>
    <sheet name="IP" sheetId="65" r:id="rId13"/>
    <sheet name="Balance" sheetId="67" r:id="rId14"/>
    <sheet name="Test" sheetId="68" r:id="rId15"/>
    <sheet name="Ude" sheetId="69" r:id="rId16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207" i="53" l="1"/>
  <c r="AM208" i="53" s="1"/>
  <c r="AL207" i="53"/>
  <c r="AL208" i="53" s="1"/>
  <c r="AK207" i="53"/>
  <c r="AK208" i="53" s="1"/>
  <c r="AJ207" i="53"/>
  <c r="AJ208" i="53" s="1"/>
  <c r="AI207" i="53"/>
  <c r="AI208" i="53" s="1"/>
  <c r="AH207" i="53"/>
  <c r="AH208" i="53" s="1"/>
  <c r="AG207" i="53"/>
  <c r="AG208" i="53" s="1"/>
  <c r="AF207" i="53"/>
  <c r="AF208" i="53" s="1"/>
  <c r="AM206" i="53"/>
  <c r="AM209" i="53" s="1"/>
  <c r="AL206" i="53"/>
  <c r="AL209" i="53" s="1"/>
  <c r="AK206" i="53"/>
  <c r="AK209" i="53" s="1"/>
  <c r="AJ206" i="53"/>
  <c r="AJ209" i="53" s="1"/>
  <c r="AI206" i="53"/>
  <c r="AI209" i="53" s="1"/>
  <c r="AH206" i="53"/>
  <c r="AH209" i="53" s="1"/>
  <c r="AG206" i="53"/>
  <c r="AG209" i="53" s="1"/>
  <c r="AF206" i="53"/>
  <c r="AF209" i="53" s="1"/>
  <c r="AE202" i="53"/>
  <c r="AE203" i="53" s="1"/>
  <c r="AD202" i="53"/>
  <c r="AC202" i="53"/>
  <c r="AB202" i="53"/>
  <c r="AA202" i="53"/>
  <c r="AC203" i="53" s="1"/>
  <c r="Z202" i="53"/>
  <c r="Z203" i="53" s="1"/>
  <c r="Y202" i="53"/>
  <c r="X202" i="53"/>
  <c r="W202" i="53"/>
  <c r="V202" i="53"/>
  <c r="X203" i="53" s="1"/>
  <c r="U202" i="53"/>
  <c r="U203" i="53" s="1"/>
  <c r="T202" i="53"/>
  <c r="S202" i="53"/>
  <c r="R202" i="53"/>
  <c r="Q202" i="53"/>
  <c r="S203" i="53" s="1"/>
  <c r="AE200" i="53"/>
  <c r="AE201" i="53" s="1"/>
  <c r="AD200" i="53"/>
  <c r="AC200" i="53"/>
  <c r="AB200" i="53"/>
  <c r="AA200" i="53"/>
  <c r="AC201" i="53" s="1"/>
  <c r="Z200" i="53"/>
  <c r="Z201" i="53" s="1"/>
  <c r="Y200" i="53"/>
  <c r="X200" i="53"/>
  <c r="W200" i="53"/>
  <c r="V200" i="53"/>
  <c r="X201" i="53" s="1"/>
  <c r="U200" i="53"/>
  <c r="U201" i="53" s="1"/>
  <c r="T200" i="53"/>
  <c r="S200" i="53"/>
  <c r="R200" i="53"/>
  <c r="Q200" i="53"/>
  <c r="S201" i="53" s="1"/>
  <c r="AE198" i="53"/>
  <c r="AE199" i="53" s="1"/>
  <c r="AD198" i="53"/>
  <c r="AC198" i="53"/>
  <c r="AB198" i="53"/>
  <c r="AA198" i="53"/>
  <c r="AC199" i="53" s="1"/>
  <c r="Z198" i="53"/>
  <c r="Z199" i="53" s="1"/>
  <c r="Y198" i="53"/>
  <c r="X198" i="53"/>
  <c r="W198" i="53"/>
  <c r="V198" i="53"/>
  <c r="X199" i="53" s="1"/>
  <c r="U198" i="53"/>
  <c r="U199" i="53" s="1"/>
  <c r="T198" i="53"/>
  <c r="S198" i="53"/>
  <c r="R198" i="53"/>
  <c r="Q198" i="53"/>
  <c r="S199" i="53" s="1"/>
  <c r="AE196" i="53"/>
  <c r="AE197" i="53" s="1"/>
  <c r="AD196" i="53"/>
  <c r="AC196" i="53"/>
  <c r="AB196" i="53"/>
  <c r="AA196" i="53"/>
  <c r="AC197" i="53" s="1"/>
  <c r="Z196" i="53"/>
  <c r="Z197" i="53" s="1"/>
  <c r="Y196" i="53"/>
  <c r="X196" i="53"/>
  <c r="W196" i="53"/>
  <c r="V196" i="53"/>
  <c r="X197" i="53" s="1"/>
  <c r="U196" i="53"/>
  <c r="U197" i="53" s="1"/>
  <c r="T196" i="53"/>
  <c r="S196" i="53"/>
  <c r="R196" i="53"/>
  <c r="Q196" i="53"/>
  <c r="S197" i="53" s="1"/>
  <c r="AE192" i="53"/>
  <c r="AE193" i="53" s="1"/>
  <c r="AD192" i="53"/>
  <c r="AC192" i="53"/>
  <c r="AB192" i="53"/>
  <c r="AA192" i="53"/>
  <c r="AC193" i="53" s="1"/>
  <c r="Z192" i="53"/>
  <c r="Z193" i="53" s="1"/>
  <c r="Y192" i="53"/>
  <c r="X192" i="53"/>
  <c r="W192" i="53"/>
  <c r="V192" i="53"/>
  <c r="X193" i="53" s="1"/>
  <c r="U192" i="53"/>
  <c r="U193" i="53" s="1"/>
  <c r="T192" i="53"/>
  <c r="S192" i="53"/>
  <c r="R192" i="53"/>
  <c r="Q192" i="53"/>
  <c r="S193" i="53" s="1"/>
  <c r="AE190" i="53"/>
  <c r="AE191" i="53" s="1"/>
  <c r="AD190" i="53"/>
  <c r="AC190" i="53"/>
  <c r="AB190" i="53"/>
  <c r="AA190" i="53"/>
  <c r="AC191" i="53" s="1"/>
  <c r="Z190" i="53"/>
  <c r="Z191" i="53" s="1"/>
  <c r="Y190" i="53"/>
  <c r="X190" i="53"/>
  <c r="W190" i="53"/>
  <c r="V190" i="53"/>
  <c r="X191" i="53" s="1"/>
  <c r="U190" i="53"/>
  <c r="U191" i="53" s="1"/>
  <c r="T190" i="53"/>
  <c r="S190" i="53"/>
  <c r="R190" i="53"/>
  <c r="Q190" i="53"/>
  <c r="S191" i="53" s="1"/>
  <c r="AE188" i="53"/>
  <c r="AE189" i="53" s="1"/>
  <c r="AD188" i="53"/>
  <c r="AC188" i="53"/>
  <c r="AB188" i="53"/>
  <c r="AA188" i="53"/>
  <c r="AC189" i="53" s="1"/>
  <c r="Z188" i="53"/>
  <c r="Z189" i="53" s="1"/>
  <c r="Y188" i="53"/>
  <c r="X188" i="53"/>
  <c r="W188" i="53"/>
  <c r="V188" i="53"/>
  <c r="X189" i="53" s="1"/>
  <c r="U188" i="53"/>
  <c r="U189" i="53" s="1"/>
  <c r="T188" i="53"/>
  <c r="S188" i="53"/>
  <c r="R188" i="53"/>
  <c r="Q188" i="53"/>
  <c r="S189" i="53" s="1"/>
  <c r="AE186" i="53"/>
  <c r="AE187" i="53" s="1"/>
  <c r="AD186" i="53"/>
  <c r="AC186" i="53"/>
  <c r="AB186" i="53"/>
  <c r="AA186" i="53"/>
  <c r="AC187" i="53" s="1"/>
  <c r="Z186" i="53"/>
  <c r="Z187" i="53" s="1"/>
  <c r="Y186" i="53"/>
  <c r="X186" i="53"/>
  <c r="W186" i="53"/>
  <c r="V186" i="53"/>
  <c r="X187" i="53" s="1"/>
  <c r="U186" i="53"/>
  <c r="U187" i="53" s="1"/>
  <c r="T186" i="53"/>
  <c r="S186" i="53"/>
  <c r="R186" i="53"/>
  <c r="Q186" i="53"/>
  <c r="S187" i="53" s="1"/>
  <c r="AM207" i="52"/>
  <c r="AM208" i="52" s="1"/>
  <c r="AL207" i="52"/>
  <c r="AL208" i="52" s="1"/>
  <c r="AK207" i="52"/>
  <c r="AK208" i="52" s="1"/>
  <c r="AJ207" i="52"/>
  <c r="AJ208" i="52" s="1"/>
  <c r="AI207" i="52"/>
  <c r="AI208" i="52" s="1"/>
  <c r="AH207" i="52"/>
  <c r="AH208" i="52" s="1"/>
  <c r="AG207" i="52"/>
  <c r="AG208" i="52" s="1"/>
  <c r="AF207" i="52"/>
  <c r="AF208" i="52" s="1"/>
  <c r="AM206" i="52"/>
  <c r="AM209" i="52" s="1"/>
  <c r="AL206" i="52"/>
  <c r="AL209" i="52" s="1"/>
  <c r="AK206" i="52"/>
  <c r="AK209" i="52" s="1"/>
  <c r="AJ206" i="52"/>
  <c r="AJ209" i="52" s="1"/>
  <c r="AI206" i="52"/>
  <c r="AI209" i="52" s="1"/>
  <c r="AH206" i="52"/>
  <c r="AH209" i="52" s="1"/>
  <c r="AG206" i="52"/>
  <c r="AG209" i="52" s="1"/>
  <c r="AF206" i="52"/>
  <c r="AF209" i="52" s="1"/>
  <c r="AE202" i="52"/>
  <c r="AE203" i="52" s="1"/>
  <c r="AD202" i="52"/>
  <c r="AC202" i="52"/>
  <c r="AB202" i="52"/>
  <c r="AA202" i="52"/>
  <c r="AC203" i="52" s="1"/>
  <c r="Z202" i="52"/>
  <c r="Z203" i="52" s="1"/>
  <c r="Y202" i="52"/>
  <c r="X202" i="52"/>
  <c r="W202" i="52"/>
  <c r="V202" i="52"/>
  <c r="X203" i="52" s="1"/>
  <c r="U202" i="52"/>
  <c r="U203" i="52" s="1"/>
  <c r="T202" i="52"/>
  <c r="S202" i="52"/>
  <c r="R202" i="52"/>
  <c r="Q202" i="52"/>
  <c r="S203" i="52" s="1"/>
  <c r="AE200" i="52"/>
  <c r="AE201" i="52" s="1"/>
  <c r="AD200" i="52"/>
  <c r="AC200" i="52"/>
  <c r="AB200" i="52"/>
  <c r="AA200" i="52"/>
  <c r="AC201" i="52" s="1"/>
  <c r="Z200" i="52"/>
  <c r="Z201" i="52" s="1"/>
  <c r="Y200" i="52"/>
  <c r="X200" i="52"/>
  <c r="W200" i="52"/>
  <c r="V200" i="52"/>
  <c r="X201" i="52" s="1"/>
  <c r="U200" i="52"/>
  <c r="U201" i="52" s="1"/>
  <c r="T200" i="52"/>
  <c r="S200" i="52"/>
  <c r="R200" i="52"/>
  <c r="Q200" i="52"/>
  <c r="S201" i="52" s="1"/>
  <c r="AE198" i="52"/>
  <c r="AE199" i="52" s="1"/>
  <c r="AD198" i="52"/>
  <c r="AC198" i="52"/>
  <c r="AB198" i="52"/>
  <c r="AA198" i="52"/>
  <c r="AC199" i="52" s="1"/>
  <c r="Z198" i="52"/>
  <c r="Z199" i="52" s="1"/>
  <c r="Y198" i="52"/>
  <c r="X198" i="52"/>
  <c r="W198" i="52"/>
  <c r="V198" i="52"/>
  <c r="X199" i="52" s="1"/>
  <c r="U198" i="52"/>
  <c r="U199" i="52" s="1"/>
  <c r="T198" i="52"/>
  <c r="S198" i="52"/>
  <c r="R198" i="52"/>
  <c r="Q198" i="52"/>
  <c r="S199" i="52" s="1"/>
  <c r="AE196" i="52"/>
  <c r="AE197" i="52" s="1"/>
  <c r="AD196" i="52"/>
  <c r="AC196" i="52"/>
  <c r="AB196" i="52"/>
  <c r="AA196" i="52"/>
  <c r="AC197" i="52" s="1"/>
  <c r="Z196" i="52"/>
  <c r="Z197" i="52" s="1"/>
  <c r="Y196" i="52"/>
  <c r="X196" i="52"/>
  <c r="W196" i="52"/>
  <c r="V196" i="52"/>
  <c r="X197" i="52" s="1"/>
  <c r="U196" i="52"/>
  <c r="U197" i="52" s="1"/>
  <c r="T196" i="52"/>
  <c r="S196" i="52"/>
  <c r="R196" i="52"/>
  <c r="Q196" i="52"/>
  <c r="S197" i="52" s="1"/>
  <c r="AE192" i="52"/>
  <c r="AE193" i="52" s="1"/>
  <c r="AD192" i="52"/>
  <c r="AC192" i="52"/>
  <c r="AB192" i="52"/>
  <c r="AA192" i="52"/>
  <c r="AC193" i="52" s="1"/>
  <c r="Z192" i="52"/>
  <c r="Z193" i="52" s="1"/>
  <c r="Y192" i="52"/>
  <c r="X192" i="52"/>
  <c r="W192" i="52"/>
  <c r="V192" i="52"/>
  <c r="X193" i="52" s="1"/>
  <c r="U192" i="52"/>
  <c r="U193" i="52" s="1"/>
  <c r="T192" i="52"/>
  <c r="S192" i="52"/>
  <c r="R192" i="52"/>
  <c r="Q192" i="52"/>
  <c r="S193" i="52" s="1"/>
  <c r="AE190" i="52"/>
  <c r="AE191" i="52" s="1"/>
  <c r="AD190" i="52"/>
  <c r="AC190" i="52"/>
  <c r="AB190" i="52"/>
  <c r="AA190" i="52"/>
  <c r="AC191" i="52" s="1"/>
  <c r="Z190" i="52"/>
  <c r="Z191" i="52" s="1"/>
  <c r="Y190" i="52"/>
  <c r="X190" i="52"/>
  <c r="W190" i="52"/>
  <c r="V190" i="52"/>
  <c r="X191" i="52" s="1"/>
  <c r="U190" i="52"/>
  <c r="U191" i="52" s="1"/>
  <c r="T190" i="52"/>
  <c r="S190" i="52"/>
  <c r="R190" i="52"/>
  <c r="Q190" i="52"/>
  <c r="S191" i="52" s="1"/>
  <c r="AE188" i="52"/>
  <c r="AE189" i="52" s="1"/>
  <c r="AD188" i="52"/>
  <c r="AC188" i="52"/>
  <c r="AB188" i="52"/>
  <c r="AA188" i="52"/>
  <c r="AC189" i="52" s="1"/>
  <c r="Z188" i="52"/>
  <c r="Z189" i="52" s="1"/>
  <c r="Y188" i="52"/>
  <c r="X188" i="52"/>
  <c r="W188" i="52"/>
  <c r="V188" i="52"/>
  <c r="X189" i="52" s="1"/>
  <c r="U188" i="52"/>
  <c r="U189" i="52" s="1"/>
  <c r="T188" i="52"/>
  <c r="S188" i="52"/>
  <c r="R188" i="52"/>
  <c r="Q188" i="52"/>
  <c r="S189" i="52" s="1"/>
  <c r="AE186" i="52"/>
  <c r="AE187" i="52" s="1"/>
  <c r="AD186" i="52"/>
  <c r="AC186" i="52"/>
  <c r="AB186" i="52"/>
  <c r="AA186" i="52"/>
  <c r="AC187" i="52" s="1"/>
  <c r="Z186" i="52"/>
  <c r="Z187" i="52" s="1"/>
  <c r="Y186" i="52"/>
  <c r="X186" i="52"/>
  <c r="W186" i="52"/>
  <c r="V186" i="52"/>
  <c r="X187" i="52" s="1"/>
  <c r="U186" i="52"/>
  <c r="U187" i="52" s="1"/>
  <c r="T186" i="52"/>
  <c r="S186" i="52"/>
  <c r="R186" i="52"/>
  <c r="Q186" i="52"/>
  <c r="S187" i="52" s="1"/>
  <c r="AM207" i="58"/>
  <c r="AM208" i="58" s="1"/>
  <c r="AL207" i="58"/>
  <c r="AL208" i="58" s="1"/>
  <c r="AK207" i="58"/>
  <c r="AK208" i="58" s="1"/>
  <c r="AJ207" i="58"/>
  <c r="AJ208" i="58" s="1"/>
  <c r="AI207" i="58"/>
  <c r="AI208" i="58" s="1"/>
  <c r="AH207" i="58"/>
  <c r="AH208" i="58" s="1"/>
  <c r="AG207" i="58"/>
  <c r="AG208" i="58" s="1"/>
  <c r="AF207" i="58"/>
  <c r="AF208" i="58" s="1"/>
  <c r="AM206" i="58"/>
  <c r="AM209" i="58" s="1"/>
  <c r="AL206" i="58"/>
  <c r="AL209" i="58" s="1"/>
  <c r="AK206" i="58"/>
  <c r="AK209" i="58" s="1"/>
  <c r="AJ206" i="58"/>
  <c r="AJ209" i="58" s="1"/>
  <c r="AI206" i="58"/>
  <c r="AI209" i="58" s="1"/>
  <c r="AH206" i="58"/>
  <c r="AH209" i="58" s="1"/>
  <c r="AG206" i="58"/>
  <c r="AG209" i="58" s="1"/>
  <c r="AF206" i="58"/>
  <c r="AF209" i="58" s="1"/>
  <c r="AE202" i="58"/>
  <c r="AE203" i="58" s="1"/>
  <c r="AD202" i="58"/>
  <c r="AC202" i="58"/>
  <c r="AB202" i="58"/>
  <c r="AA202" i="58"/>
  <c r="AC203" i="58" s="1"/>
  <c r="Z202" i="58"/>
  <c r="Z203" i="58" s="1"/>
  <c r="Y202" i="58"/>
  <c r="X202" i="58"/>
  <c r="W202" i="58"/>
  <c r="V202" i="58"/>
  <c r="X203" i="58" s="1"/>
  <c r="U202" i="58"/>
  <c r="U203" i="58" s="1"/>
  <c r="T202" i="58"/>
  <c r="S202" i="58"/>
  <c r="R202" i="58"/>
  <c r="Q202" i="58"/>
  <c r="S203" i="58" s="1"/>
  <c r="AE200" i="58"/>
  <c r="AE201" i="58" s="1"/>
  <c r="AD200" i="58"/>
  <c r="AC200" i="58"/>
  <c r="AB200" i="58"/>
  <c r="AA200" i="58"/>
  <c r="AC201" i="58" s="1"/>
  <c r="Z200" i="58"/>
  <c r="Z201" i="58" s="1"/>
  <c r="Y200" i="58"/>
  <c r="X200" i="58"/>
  <c r="W200" i="58"/>
  <c r="V200" i="58"/>
  <c r="X201" i="58" s="1"/>
  <c r="U200" i="58"/>
  <c r="U201" i="58" s="1"/>
  <c r="T200" i="58"/>
  <c r="S200" i="58"/>
  <c r="R200" i="58"/>
  <c r="Q200" i="58"/>
  <c r="S201" i="58" s="1"/>
  <c r="AE198" i="58"/>
  <c r="AE199" i="58" s="1"/>
  <c r="AD198" i="58"/>
  <c r="AC198" i="58"/>
  <c r="AB198" i="58"/>
  <c r="AA198" i="58"/>
  <c r="AC199" i="58" s="1"/>
  <c r="Z198" i="58"/>
  <c r="Y198" i="58"/>
  <c r="Z199" i="58" s="1"/>
  <c r="X198" i="58"/>
  <c r="W198" i="58"/>
  <c r="V198" i="58"/>
  <c r="X199" i="58" s="1"/>
  <c r="U198" i="58"/>
  <c r="U199" i="58" s="1"/>
  <c r="T198" i="58"/>
  <c r="S198" i="58"/>
  <c r="R198" i="58"/>
  <c r="Q198" i="58"/>
  <c r="S199" i="58" s="1"/>
  <c r="AE196" i="58"/>
  <c r="AE197" i="58" s="1"/>
  <c r="AD196" i="58"/>
  <c r="AC196" i="58"/>
  <c r="AB196" i="58"/>
  <c r="AC197" i="58" s="1"/>
  <c r="AA196" i="58"/>
  <c r="Z196" i="58"/>
  <c r="Z197" i="58" s="1"/>
  <c r="Y196" i="58"/>
  <c r="X196" i="58"/>
  <c r="W196" i="58"/>
  <c r="V196" i="58"/>
  <c r="X197" i="58" s="1"/>
  <c r="U196" i="58"/>
  <c r="U197" i="58" s="1"/>
  <c r="T196" i="58"/>
  <c r="S196" i="58"/>
  <c r="R196" i="58"/>
  <c r="Q196" i="58"/>
  <c r="S197" i="58" s="1"/>
  <c r="AE192" i="58"/>
  <c r="AE193" i="58" s="1"/>
  <c r="AD192" i="58"/>
  <c r="AC192" i="58"/>
  <c r="AB192" i="58"/>
  <c r="AA192" i="58"/>
  <c r="AC193" i="58" s="1"/>
  <c r="Z192" i="58"/>
  <c r="Z193" i="58" s="1"/>
  <c r="Y192" i="58"/>
  <c r="X192" i="58"/>
  <c r="W192" i="58"/>
  <c r="V192" i="58"/>
  <c r="X193" i="58" s="1"/>
  <c r="U192" i="58"/>
  <c r="U193" i="58" s="1"/>
  <c r="T192" i="58"/>
  <c r="S192" i="58"/>
  <c r="R192" i="58"/>
  <c r="Q192" i="58"/>
  <c r="S193" i="58" s="1"/>
  <c r="AE190" i="58"/>
  <c r="AE191" i="58" s="1"/>
  <c r="AD190" i="58"/>
  <c r="AC190" i="58"/>
  <c r="AB190" i="58"/>
  <c r="AA190" i="58"/>
  <c r="AC191" i="58" s="1"/>
  <c r="Z190" i="58"/>
  <c r="Z191" i="58" s="1"/>
  <c r="Y190" i="58"/>
  <c r="X190" i="58"/>
  <c r="W190" i="58"/>
  <c r="V190" i="58"/>
  <c r="X191" i="58" s="1"/>
  <c r="U190" i="58"/>
  <c r="U191" i="58" s="1"/>
  <c r="T190" i="58"/>
  <c r="S190" i="58"/>
  <c r="R190" i="58"/>
  <c r="Q190" i="58"/>
  <c r="S191" i="58" s="1"/>
  <c r="AE188" i="58"/>
  <c r="AE189" i="58" s="1"/>
  <c r="AD188" i="58"/>
  <c r="AC188" i="58"/>
  <c r="AB188" i="58"/>
  <c r="AA188" i="58"/>
  <c r="AC189" i="58" s="1"/>
  <c r="Z188" i="58"/>
  <c r="Z189" i="58" s="1"/>
  <c r="Y188" i="58"/>
  <c r="X188" i="58"/>
  <c r="W188" i="58"/>
  <c r="V188" i="58"/>
  <c r="X189" i="58" s="1"/>
  <c r="U188" i="58"/>
  <c r="U189" i="58" s="1"/>
  <c r="T188" i="58"/>
  <c r="S188" i="58"/>
  <c r="R188" i="58"/>
  <c r="Q188" i="58"/>
  <c r="S189" i="58" s="1"/>
  <c r="AE186" i="58"/>
  <c r="AE187" i="58" s="1"/>
  <c r="AD186" i="58"/>
  <c r="AC186" i="58"/>
  <c r="AB186" i="58"/>
  <c r="AA186" i="58"/>
  <c r="AC187" i="58" s="1"/>
  <c r="Z186" i="58"/>
  <c r="Z187" i="58" s="1"/>
  <c r="Y186" i="58"/>
  <c r="X186" i="58"/>
  <c r="W186" i="58"/>
  <c r="V186" i="58"/>
  <c r="X187" i="58" s="1"/>
  <c r="U186" i="58"/>
  <c r="U187" i="58" s="1"/>
  <c r="T186" i="58"/>
  <c r="S186" i="58"/>
  <c r="R186" i="58"/>
  <c r="Q186" i="58"/>
  <c r="S187" i="58" s="1"/>
  <c r="AM207" i="59"/>
  <c r="AM208" i="59" s="1"/>
  <c r="AL207" i="59"/>
  <c r="AL208" i="59" s="1"/>
  <c r="AK207" i="59"/>
  <c r="AK208" i="59" s="1"/>
  <c r="AJ207" i="59"/>
  <c r="AJ208" i="59" s="1"/>
  <c r="AI207" i="59"/>
  <c r="AI208" i="59" s="1"/>
  <c r="AH207" i="59"/>
  <c r="AH208" i="59" s="1"/>
  <c r="AG207" i="59"/>
  <c r="AG208" i="59" s="1"/>
  <c r="AF207" i="59"/>
  <c r="AF208" i="59" s="1"/>
  <c r="AM206" i="59"/>
  <c r="AM209" i="59" s="1"/>
  <c r="AL206" i="59"/>
  <c r="AL209" i="59" s="1"/>
  <c r="AK206" i="59"/>
  <c r="AK209" i="59" s="1"/>
  <c r="AJ206" i="59"/>
  <c r="AJ209" i="59" s="1"/>
  <c r="AI206" i="59"/>
  <c r="AI209" i="59" s="1"/>
  <c r="AH206" i="59"/>
  <c r="AH209" i="59" s="1"/>
  <c r="AG206" i="59"/>
  <c r="AG209" i="59" s="1"/>
  <c r="AF206" i="59"/>
  <c r="AF209" i="59" s="1"/>
  <c r="AE202" i="59"/>
  <c r="AE203" i="59" s="1"/>
  <c r="AD202" i="59"/>
  <c r="AC202" i="59"/>
  <c r="AB202" i="59"/>
  <c r="AA202" i="59"/>
  <c r="AC203" i="59" s="1"/>
  <c r="Z202" i="59"/>
  <c r="Z203" i="59" s="1"/>
  <c r="Y202" i="59"/>
  <c r="X202" i="59"/>
  <c r="W202" i="59"/>
  <c r="V202" i="59"/>
  <c r="X203" i="59" s="1"/>
  <c r="U202" i="59"/>
  <c r="U203" i="59" s="1"/>
  <c r="T202" i="59"/>
  <c r="S202" i="59"/>
  <c r="R202" i="59"/>
  <c r="Q202" i="59"/>
  <c r="S203" i="59" s="1"/>
  <c r="AE200" i="59"/>
  <c r="AE201" i="59" s="1"/>
  <c r="AD200" i="59"/>
  <c r="AC200" i="59"/>
  <c r="AB200" i="59"/>
  <c r="AA200" i="59"/>
  <c r="AC201" i="59" s="1"/>
  <c r="Z200" i="59"/>
  <c r="Z201" i="59" s="1"/>
  <c r="Y200" i="59"/>
  <c r="X200" i="59"/>
  <c r="W200" i="59"/>
  <c r="V200" i="59"/>
  <c r="X201" i="59" s="1"/>
  <c r="U200" i="59"/>
  <c r="U201" i="59" s="1"/>
  <c r="T200" i="59"/>
  <c r="S200" i="59"/>
  <c r="R200" i="59"/>
  <c r="Q200" i="59"/>
  <c r="S201" i="59" s="1"/>
  <c r="AE198" i="59"/>
  <c r="AE199" i="59" s="1"/>
  <c r="AD198" i="59"/>
  <c r="AC198" i="59"/>
  <c r="AB198" i="59"/>
  <c r="AA198" i="59"/>
  <c r="AC199" i="59" s="1"/>
  <c r="Z198" i="59"/>
  <c r="Z199" i="59" s="1"/>
  <c r="Y198" i="59"/>
  <c r="X198" i="59"/>
  <c r="W198" i="59"/>
  <c r="V198" i="59"/>
  <c r="X199" i="59" s="1"/>
  <c r="U198" i="59"/>
  <c r="U199" i="59" s="1"/>
  <c r="T198" i="59"/>
  <c r="S198" i="59"/>
  <c r="R198" i="59"/>
  <c r="Q198" i="59"/>
  <c r="S199" i="59" s="1"/>
  <c r="AE196" i="59"/>
  <c r="AE197" i="59" s="1"/>
  <c r="AD196" i="59"/>
  <c r="AC196" i="59"/>
  <c r="AB196" i="59"/>
  <c r="AA196" i="59"/>
  <c r="AC197" i="59" s="1"/>
  <c r="Z196" i="59"/>
  <c r="Z197" i="59" s="1"/>
  <c r="Y196" i="59"/>
  <c r="X196" i="59"/>
  <c r="W196" i="59"/>
  <c r="V196" i="59"/>
  <c r="X197" i="59" s="1"/>
  <c r="U196" i="59"/>
  <c r="U197" i="59" s="1"/>
  <c r="T196" i="59"/>
  <c r="S196" i="59"/>
  <c r="R196" i="59"/>
  <c r="Q196" i="59"/>
  <c r="S197" i="59" s="1"/>
  <c r="AE192" i="59"/>
  <c r="AE193" i="59" s="1"/>
  <c r="AD192" i="59"/>
  <c r="AC192" i="59"/>
  <c r="AB192" i="59"/>
  <c r="AA192" i="59"/>
  <c r="AC193" i="59" s="1"/>
  <c r="Z192" i="59"/>
  <c r="Z193" i="59" s="1"/>
  <c r="Y192" i="59"/>
  <c r="X192" i="59"/>
  <c r="W192" i="59"/>
  <c r="V192" i="59"/>
  <c r="X193" i="59" s="1"/>
  <c r="U192" i="59"/>
  <c r="U193" i="59" s="1"/>
  <c r="T192" i="59"/>
  <c r="S192" i="59"/>
  <c r="R192" i="59"/>
  <c r="Q192" i="59"/>
  <c r="S193" i="59" s="1"/>
  <c r="AE190" i="59"/>
  <c r="AE191" i="59" s="1"/>
  <c r="AD190" i="59"/>
  <c r="AC190" i="59"/>
  <c r="AB190" i="59"/>
  <c r="AA190" i="59"/>
  <c r="AC191" i="59" s="1"/>
  <c r="Z190" i="59"/>
  <c r="Z191" i="59" s="1"/>
  <c r="Y190" i="59"/>
  <c r="X190" i="59"/>
  <c r="W190" i="59"/>
  <c r="V190" i="59"/>
  <c r="X191" i="59" s="1"/>
  <c r="U190" i="59"/>
  <c r="U191" i="59" s="1"/>
  <c r="T190" i="59"/>
  <c r="S190" i="59"/>
  <c r="R190" i="59"/>
  <c r="Q190" i="59"/>
  <c r="S191" i="59" s="1"/>
  <c r="AE188" i="59"/>
  <c r="AE189" i="59" s="1"/>
  <c r="AD188" i="59"/>
  <c r="AC188" i="59"/>
  <c r="AB188" i="59"/>
  <c r="AA188" i="59"/>
  <c r="AC189" i="59" s="1"/>
  <c r="Z188" i="59"/>
  <c r="Z189" i="59" s="1"/>
  <c r="Y188" i="59"/>
  <c r="X188" i="59"/>
  <c r="W188" i="59"/>
  <c r="V188" i="59"/>
  <c r="X189" i="59" s="1"/>
  <c r="U188" i="59"/>
  <c r="U189" i="59" s="1"/>
  <c r="T188" i="59"/>
  <c r="S188" i="59"/>
  <c r="R188" i="59"/>
  <c r="Q188" i="59"/>
  <c r="S189" i="59" s="1"/>
  <c r="AE186" i="59"/>
  <c r="AD186" i="59"/>
  <c r="AC186" i="59"/>
  <c r="AE187" i="59" s="1"/>
  <c r="AB186" i="59"/>
  <c r="AA186" i="59"/>
  <c r="AC187" i="59" s="1"/>
  <c r="Z186" i="59"/>
  <c r="Z187" i="59" s="1"/>
  <c r="Y186" i="59"/>
  <c r="X186" i="59"/>
  <c r="W186" i="59"/>
  <c r="V186" i="59"/>
  <c r="X187" i="59" s="1"/>
  <c r="U186" i="59"/>
  <c r="U187" i="59" s="1"/>
  <c r="T186" i="59"/>
  <c r="S186" i="59"/>
  <c r="R186" i="59"/>
  <c r="Q186" i="59"/>
  <c r="S187" i="59" s="1"/>
  <c r="AM207" i="57"/>
  <c r="AM208" i="57" s="1"/>
  <c r="AL207" i="57"/>
  <c r="AL208" i="57" s="1"/>
  <c r="AK207" i="57"/>
  <c r="AK208" i="57" s="1"/>
  <c r="AJ207" i="57"/>
  <c r="AJ208" i="57" s="1"/>
  <c r="AI207" i="57"/>
  <c r="AI208" i="57" s="1"/>
  <c r="AH207" i="57"/>
  <c r="AH208" i="57" s="1"/>
  <c r="AG207" i="57"/>
  <c r="AG208" i="57" s="1"/>
  <c r="AF207" i="57"/>
  <c r="AF208" i="57" s="1"/>
  <c r="AM206" i="57"/>
  <c r="AM209" i="57" s="1"/>
  <c r="AL206" i="57"/>
  <c r="AL209" i="57" s="1"/>
  <c r="AK206" i="57"/>
  <c r="AK209" i="57" s="1"/>
  <c r="AJ206" i="57"/>
  <c r="AJ209" i="57" s="1"/>
  <c r="AI206" i="57"/>
  <c r="AI209" i="57" s="1"/>
  <c r="AH206" i="57"/>
  <c r="AH209" i="57" s="1"/>
  <c r="AG206" i="57"/>
  <c r="AG209" i="57" s="1"/>
  <c r="AF206" i="57"/>
  <c r="AF209" i="57" s="1"/>
  <c r="AE202" i="57"/>
  <c r="AE203" i="57" s="1"/>
  <c r="AD202" i="57"/>
  <c r="AC202" i="57"/>
  <c r="AB202" i="57"/>
  <c r="AA202" i="57"/>
  <c r="AC203" i="57" s="1"/>
  <c r="Z202" i="57"/>
  <c r="Z203" i="57" s="1"/>
  <c r="Y202" i="57"/>
  <c r="X202" i="57"/>
  <c r="W202" i="57"/>
  <c r="V202" i="57"/>
  <c r="X203" i="57" s="1"/>
  <c r="U202" i="57"/>
  <c r="U203" i="57" s="1"/>
  <c r="T202" i="57"/>
  <c r="S202" i="57"/>
  <c r="R202" i="57"/>
  <c r="Q202" i="57"/>
  <c r="S203" i="57" s="1"/>
  <c r="AE200" i="57"/>
  <c r="AE201" i="57" s="1"/>
  <c r="AD200" i="57"/>
  <c r="AC200" i="57"/>
  <c r="AB200" i="57"/>
  <c r="AA200" i="57"/>
  <c r="AC201" i="57" s="1"/>
  <c r="Z200" i="57"/>
  <c r="Z201" i="57" s="1"/>
  <c r="Y200" i="57"/>
  <c r="X200" i="57"/>
  <c r="W200" i="57"/>
  <c r="V200" i="57"/>
  <c r="X201" i="57" s="1"/>
  <c r="U200" i="57"/>
  <c r="U201" i="57" s="1"/>
  <c r="T200" i="57"/>
  <c r="S200" i="57"/>
  <c r="R200" i="57"/>
  <c r="Q200" i="57"/>
  <c r="S201" i="57" s="1"/>
  <c r="AE198" i="57"/>
  <c r="AE199" i="57" s="1"/>
  <c r="AD198" i="57"/>
  <c r="AC198" i="57"/>
  <c r="AB198" i="57"/>
  <c r="AA198" i="57"/>
  <c r="AC199" i="57" s="1"/>
  <c r="Z198" i="57"/>
  <c r="Y198" i="57"/>
  <c r="Z199" i="57" s="1"/>
  <c r="X198" i="57"/>
  <c r="W198" i="57"/>
  <c r="V198" i="57"/>
  <c r="X199" i="57" s="1"/>
  <c r="U198" i="57"/>
  <c r="U199" i="57" s="1"/>
  <c r="T198" i="57"/>
  <c r="S198" i="57"/>
  <c r="R198" i="57"/>
  <c r="Q198" i="57"/>
  <c r="S199" i="57" s="1"/>
  <c r="AE196" i="57"/>
  <c r="AE197" i="57" s="1"/>
  <c r="AD196" i="57"/>
  <c r="AC196" i="57"/>
  <c r="AB196" i="57"/>
  <c r="AC197" i="57" s="1"/>
  <c r="AA196" i="57"/>
  <c r="Z196" i="57"/>
  <c r="Z197" i="57" s="1"/>
  <c r="Y196" i="57"/>
  <c r="X196" i="57"/>
  <c r="W196" i="57"/>
  <c r="V196" i="57"/>
  <c r="X197" i="57" s="1"/>
  <c r="U196" i="57"/>
  <c r="U197" i="57" s="1"/>
  <c r="T196" i="57"/>
  <c r="S196" i="57"/>
  <c r="R196" i="57"/>
  <c r="Q196" i="57"/>
  <c r="S197" i="57" s="1"/>
  <c r="AE192" i="57"/>
  <c r="AE193" i="57" s="1"/>
  <c r="AD192" i="57"/>
  <c r="AC192" i="57"/>
  <c r="AB192" i="57"/>
  <c r="AA192" i="57"/>
  <c r="AC193" i="57" s="1"/>
  <c r="Z192" i="57"/>
  <c r="Z193" i="57" s="1"/>
  <c r="Y192" i="57"/>
  <c r="X192" i="57"/>
  <c r="W192" i="57"/>
  <c r="V192" i="57"/>
  <c r="X193" i="57" s="1"/>
  <c r="U192" i="57"/>
  <c r="U193" i="57" s="1"/>
  <c r="T192" i="57"/>
  <c r="S192" i="57"/>
  <c r="R192" i="57"/>
  <c r="Q192" i="57"/>
  <c r="S193" i="57" s="1"/>
  <c r="AE190" i="57"/>
  <c r="AE191" i="57" s="1"/>
  <c r="AD190" i="57"/>
  <c r="AC190" i="57"/>
  <c r="AB190" i="57"/>
  <c r="AA190" i="57"/>
  <c r="AC191" i="57" s="1"/>
  <c r="Z190" i="57"/>
  <c r="Z191" i="57" s="1"/>
  <c r="Y190" i="57"/>
  <c r="X190" i="57"/>
  <c r="W190" i="57"/>
  <c r="V190" i="57"/>
  <c r="X191" i="57" s="1"/>
  <c r="U190" i="57"/>
  <c r="U191" i="57" s="1"/>
  <c r="T190" i="57"/>
  <c r="S190" i="57"/>
  <c r="R190" i="57"/>
  <c r="Q190" i="57"/>
  <c r="S191" i="57" s="1"/>
  <c r="AE188" i="57"/>
  <c r="AE189" i="57" s="1"/>
  <c r="AD188" i="57"/>
  <c r="AC188" i="57"/>
  <c r="AB188" i="57"/>
  <c r="AA188" i="57"/>
  <c r="AC189" i="57" s="1"/>
  <c r="Z188" i="57"/>
  <c r="Y188" i="57"/>
  <c r="Z189" i="57" s="1"/>
  <c r="X188" i="57"/>
  <c r="W188" i="57"/>
  <c r="V188" i="57"/>
  <c r="X189" i="57" s="1"/>
  <c r="U188" i="57"/>
  <c r="U189" i="57" s="1"/>
  <c r="T188" i="57"/>
  <c r="S188" i="57"/>
  <c r="R188" i="57"/>
  <c r="Q188" i="57"/>
  <c r="S189" i="57" s="1"/>
  <c r="AE186" i="57"/>
  <c r="AE187" i="57" s="1"/>
  <c r="AD186" i="57"/>
  <c r="AC186" i="57"/>
  <c r="AB186" i="57"/>
  <c r="AA186" i="57"/>
  <c r="AC187" i="57" s="1"/>
  <c r="Z186" i="57"/>
  <c r="Z187" i="57" s="1"/>
  <c r="Y186" i="57"/>
  <c r="X186" i="57"/>
  <c r="W186" i="57"/>
  <c r="V186" i="57"/>
  <c r="X187" i="57" s="1"/>
  <c r="U186" i="57"/>
  <c r="U187" i="57" s="1"/>
  <c r="T186" i="57"/>
  <c r="S186" i="57"/>
  <c r="R186" i="57"/>
  <c r="Q186" i="57"/>
  <c r="S187" i="57" s="1"/>
  <c r="AM207" i="56"/>
  <c r="AM208" i="56" s="1"/>
  <c r="AL207" i="56"/>
  <c r="AL208" i="56" s="1"/>
  <c r="AK207" i="56"/>
  <c r="AK208" i="56" s="1"/>
  <c r="AJ207" i="56"/>
  <c r="AJ208" i="56" s="1"/>
  <c r="AI207" i="56"/>
  <c r="AI208" i="56" s="1"/>
  <c r="AH207" i="56"/>
  <c r="AH208" i="56" s="1"/>
  <c r="AG207" i="56"/>
  <c r="AG208" i="56" s="1"/>
  <c r="AF207" i="56"/>
  <c r="AF208" i="56" s="1"/>
  <c r="AM206" i="56"/>
  <c r="AM209" i="56" s="1"/>
  <c r="AL206" i="56"/>
  <c r="AL209" i="56" s="1"/>
  <c r="AK206" i="56"/>
  <c r="AK209" i="56" s="1"/>
  <c r="AJ206" i="56"/>
  <c r="AJ209" i="56" s="1"/>
  <c r="AI206" i="56"/>
  <c r="AI209" i="56" s="1"/>
  <c r="AH206" i="56"/>
  <c r="AH209" i="56" s="1"/>
  <c r="AG206" i="56"/>
  <c r="AG209" i="56" s="1"/>
  <c r="AF206" i="56"/>
  <c r="AF209" i="56" s="1"/>
  <c r="AE202" i="56"/>
  <c r="AE203" i="56" s="1"/>
  <c r="AD202" i="56"/>
  <c r="AC202" i="56"/>
  <c r="AB202" i="56"/>
  <c r="AA202" i="56"/>
  <c r="AC203" i="56" s="1"/>
  <c r="Z202" i="56"/>
  <c r="Z203" i="56" s="1"/>
  <c r="Y202" i="56"/>
  <c r="X202" i="56"/>
  <c r="W202" i="56"/>
  <c r="V202" i="56"/>
  <c r="X203" i="56" s="1"/>
  <c r="U202" i="56"/>
  <c r="U203" i="56" s="1"/>
  <c r="T202" i="56"/>
  <c r="S202" i="56"/>
  <c r="R202" i="56"/>
  <c r="Q202" i="56"/>
  <c r="S203" i="56" s="1"/>
  <c r="AE200" i="56"/>
  <c r="AE201" i="56" s="1"/>
  <c r="AD200" i="56"/>
  <c r="AC200" i="56"/>
  <c r="AB200" i="56"/>
  <c r="AA200" i="56"/>
  <c r="AC201" i="56" s="1"/>
  <c r="Z200" i="56"/>
  <c r="Z201" i="56" s="1"/>
  <c r="Y200" i="56"/>
  <c r="X200" i="56"/>
  <c r="W200" i="56"/>
  <c r="V200" i="56"/>
  <c r="X201" i="56" s="1"/>
  <c r="U200" i="56"/>
  <c r="U201" i="56" s="1"/>
  <c r="T200" i="56"/>
  <c r="S200" i="56"/>
  <c r="R200" i="56"/>
  <c r="Q200" i="56"/>
  <c r="S201" i="56" s="1"/>
  <c r="AE198" i="56"/>
  <c r="AE199" i="56" s="1"/>
  <c r="AD198" i="56"/>
  <c r="AC198" i="56"/>
  <c r="AB198" i="56"/>
  <c r="AA198" i="56"/>
  <c r="AC199" i="56" s="1"/>
  <c r="Z198" i="56"/>
  <c r="Z199" i="56" s="1"/>
  <c r="Y198" i="56"/>
  <c r="X198" i="56"/>
  <c r="W198" i="56"/>
  <c r="V198" i="56"/>
  <c r="X199" i="56" s="1"/>
  <c r="U198" i="56"/>
  <c r="U199" i="56" s="1"/>
  <c r="T198" i="56"/>
  <c r="S198" i="56"/>
  <c r="R198" i="56"/>
  <c r="Q198" i="56"/>
  <c r="S199" i="56" s="1"/>
  <c r="AE196" i="56"/>
  <c r="AE197" i="56" s="1"/>
  <c r="AD196" i="56"/>
  <c r="AC196" i="56"/>
  <c r="AB196" i="56"/>
  <c r="AA196" i="56"/>
  <c r="AC197" i="56" s="1"/>
  <c r="Z196" i="56"/>
  <c r="Z197" i="56" s="1"/>
  <c r="Y196" i="56"/>
  <c r="X196" i="56"/>
  <c r="W196" i="56"/>
  <c r="V196" i="56"/>
  <c r="X197" i="56" s="1"/>
  <c r="U196" i="56"/>
  <c r="U197" i="56" s="1"/>
  <c r="T196" i="56"/>
  <c r="S196" i="56"/>
  <c r="R196" i="56"/>
  <c r="Q196" i="56"/>
  <c r="S197" i="56" s="1"/>
  <c r="AE192" i="56"/>
  <c r="AE193" i="56" s="1"/>
  <c r="AD192" i="56"/>
  <c r="AC192" i="56"/>
  <c r="AB192" i="56"/>
  <c r="AA192" i="56"/>
  <c r="AC193" i="56" s="1"/>
  <c r="Z192" i="56"/>
  <c r="Z193" i="56" s="1"/>
  <c r="Y192" i="56"/>
  <c r="X192" i="56"/>
  <c r="W192" i="56"/>
  <c r="V192" i="56"/>
  <c r="X193" i="56" s="1"/>
  <c r="U192" i="56"/>
  <c r="U193" i="56" s="1"/>
  <c r="T192" i="56"/>
  <c r="S192" i="56"/>
  <c r="R192" i="56"/>
  <c r="Q192" i="56"/>
  <c r="S193" i="56" s="1"/>
  <c r="AE190" i="56"/>
  <c r="AE191" i="56" s="1"/>
  <c r="AD190" i="56"/>
  <c r="AC190" i="56"/>
  <c r="AB190" i="56"/>
  <c r="AA190" i="56"/>
  <c r="AC191" i="56" s="1"/>
  <c r="Z190" i="56"/>
  <c r="Z191" i="56" s="1"/>
  <c r="Y190" i="56"/>
  <c r="X190" i="56"/>
  <c r="W190" i="56"/>
  <c r="V190" i="56"/>
  <c r="X191" i="56" s="1"/>
  <c r="U190" i="56"/>
  <c r="U191" i="56" s="1"/>
  <c r="T190" i="56"/>
  <c r="S190" i="56"/>
  <c r="R190" i="56"/>
  <c r="Q190" i="56"/>
  <c r="S191" i="56" s="1"/>
  <c r="AE188" i="56"/>
  <c r="AE189" i="56" s="1"/>
  <c r="AD188" i="56"/>
  <c r="AC188" i="56"/>
  <c r="AB188" i="56"/>
  <c r="AA188" i="56"/>
  <c r="AC189" i="56" s="1"/>
  <c r="Z188" i="56"/>
  <c r="Z189" i="56" s="1"/>
  <c r="Y188" i="56"/>
  <c r="X188" i="56"/>
  <c r="W188" i="56"/>
  <c r="V188" i="56"/>
  <c r="X189" i="56" s="1"/>
  <c r="U188" i="56"/>
  <c r="U189" i="56" s="1"/>
  <c r="T188" i="56"/>
  <c r="S188" i="56"/>
  <c r="R188" i="56"/>
  <c r="Q188" i="56"/>
  <c r="S189" i="56" s="1"/>
  <c r="AE186" i="56"/>
  <c r="AE187" i="56" s="1"/>
  <c r="AD186" i="56"/>
  <c r="AC186" i="56"/>
  <c r="AB186" i="56"/>
  <c r="AA186" i="56"/>
  <c r="AC187" i="56" s="1"/>
  <c r="Z186" i="56"/>
  <c r="Z187" i="56" s="1"/>
  <c r="Y186" i="56"/>
  <c r="X186" i="56"/>
  <c r="W186" i="56"/>
  <c r="V186" i="56"/>
  <c r="X187" i="56" s="1"/>
  <c r="U186" i="56"/>
  <c r="U187" i="56" s="1"/>
  <c r="T186" i="56"/>
  <c r="S186" i="56"/>
  <c r="R186" i="56"/>
  <c r="Q186" i="56"/>
  <c r="S187" i="56" s="1"/>
  <c r="AM207" i="55"/>
  <c r="AM208" i="55" s="1"/>
  <c r="AL207" i="55"/>
  <c r="AL208" i="55" s="1"/>
  <c r="AK207" i="55"/>
  <c r="AK208" i="55" s="1"/>
  <c r="AJ207" i="55"/>
  <c r="AJ208" i="55" s="1"/>
  <c r="AI207" i="55"/>
  <c r="AI208" i="55" s="1"/>
  <c r="AH207" i="55"/>
  <c r="AH208" i="55" s="1"/>
  <c r="AG207" i="55"/>
  <c r="AG208" i="55" s="1"/>
  <c r="AF207" i="55"/>
  <c r="AF208" i="55" s="1"/>
  <c r="AM206" i="55"/>
  <c r="AM209" i="55" s="1"/>
  <c r="AL206" i="55"/>
  <c r="AL209" i="55" s="1"/>
  <c r="AK206" i="55"/>
  <c r="AK209" i="55" s="1"/>
  <c r="AJ206" i="55"/>
  <c r="AJ209" i="55" s="1"/>
  <c r="AI206" i="55"/>
  <c r="AI209" i="55" s="1"/>
  <c r="AH206" i="55"/>
  <c r="AH209" i="55" s="1"/>
  <c r="AG206" i="55"/>
  <c r="AG209" i="55" s="1"/>
  <c r="AF206" i="55"/>
  <c r="AF209" i="55" s="1"/>
  <c r="AE202" i="55"/>
  <c r="AE203" i="55" s="1"/>
  <c r="AD202" i="55"/>
  <c r="AC202" i="55"/>
  <c r="AB202" i="55"/>
  <c r="AA202" i="55"/>
  <c r="AC203" i="55" s="1"/>
  <c r="Z202" i="55"/>
  <c r="Z203" i="55" s="1"/>
  <c r="Y202" i="55"/>
  <c r="X202" i="55"/>
  <c r="W202" i="55"/>
  <c r="V202" i="55"/>
  <c r="X203" i="55" s="1"/>
  <c r="U202" i="55"/>
  <c r="U203" i="55" s="1"/>
  <c r="T202" i="55"/>
  <c r="S202" i="55"/>
  <c r="R202" i="55"/>
  <c r="Q202" i="55"/>
  <c r="S203" i="55" s="1"/>
  <c r="AE200" i="55"/>
  <c r="AE201" i="55" s="1"/>
  <c r="AD200" i="55"/>
  <c r="AC200" i="55"/>
  <c r="AB200" i="55"/>
  <c r="AA200" i="55"/>
  <c r="AC201" i="55" s="1"/>
  <c r="Z200" i="55"/>
  <c r="Y200" i="55"/>
  <c r="Z201" i="55" s="1"/>
  <c r="X200" i="55"/>
  <c r="W200" i="55"/>
  <c r="V200" i="55"/>
  <c r="X201" i="55" s="1"/>
  <c r="U200" i="55"/>
  <c r="U201" i="55" s="1"/>
  <c r="T200" i="55"/>
  <c r="S200" i="55"/>
  <c r="R200" i="55"/>
  <c r="Q200" i="55"/>
  <c r="S201" i="55" s="1"/>
  <c r="AE198" i="55"/>
  <c r="AE199" i="55" s="1"/>
  <c r="AD198" i="55"/>
  <c r="AC198" i="55"/>
  <c r="AB198" i="55"/>
  <c r="AC199" i="55" s="1"/>
  <c r="AA198" i="55"/>
  <c r="Z198" i="55"/>
  <c r="Z199" i="55" s="1"/>
  <c r="Y198" i="55"/>
  <c r="X198" i="55"/>
  <c r="W198" i="55"/>
  <c r="V198" i="55"/>
  <c r="X199" i="55" s="1"/>
  <c r="U198" i="55"/>
  <c r="U199" i="55" s="1"/>
  <c r="T198" i="55"/>
  <c r="S198" i="55"/>
  <c r="R198" i="55"/>
  <c r="S199" i="55" s="1"/>
  <c r="Q198" i="55"/>
  <c r="AE196" i="55"/>
  <c r="AE197" i="55" s="1"/>
  <c r="AD196" i="55"/>
  <c r="AC196" i="55"/>
  <c r="AB196" i="55"/>
  <c r="AA196" i="55"/>
  <c r="AC197" i="55" s="1"/>
  <c r="Z196" i="55"/>
  <c r="Y196" i="55"/>
  <c r="X196" i="55"/>
  <c r="W196" i="55"/>
  <c r="Z197" i="55" s="1"/>
  <c r="V196" i="55"/>
  <c r="X197" i="55" s="1"/>
  <c r="U196" i="55"/>
  <c r="U197" i="55" s="1"/>
  <c r="T196" i="55"/>
  <c r="S196" i="55"/>
  <c r="R196" i="55"/>
  <c r="Q196" i="55"/>
  <c r="S197" i="55" s="1"/>
  <c r="AE192" i="55"/>
  <c r="AE193" i="55" s="1"/>
  <c r="AD192" i="55"/>
  <c r="AC192" i="55"/>
  <c r="AB192" i="55"/>
  <c r="AC193" i="55" s="1"/>
  <c r="AA192" i="55"/>
  <c r="Z192" i="55"/>
  <c r="Z193" i="55" s="1"/>
  <c r="Y192" i="55"/>
  <c r="X192" i="55"/>
  <c r="W192" i="55"/>
  <c r="V192" i="55"/>
  <c r="X193" i="55" s="1"/>
  <c r="U192" i="55"/>
  <c r="U193" i="55" s="1"/>
  <c r="T192" i="55"/>
  <c r="S193" i="55" s="1"/>
  <c r="S192" i="55"/>
  <c r="R192" i="55"/>
  <c r="Q192" i="55"/>
  <c r="AE190" i="55"/>
  <c r="AD190" i="55"/>
  <c r="AC190" i="55"/>
  <c r="AE191" i="55" s="1"/>
  <c r="AB190" i="55"/>
  <c r="AA190" i="55"/>
  <c r="AC191" i="55" s="1"/>
  <c r="Z190" i="55"/>
  <c r="Y190" i="55"/>
  <c r="Z191" i="55" s="1"/>
  <c r="X190" i="55"/>
  <c r="W190" i="55"/>
  <c r="V190" i="55"/>
  <c r="X191" i="55" s="1"/>
  <c r="U190" i="55"/>
  <c r="U191" i="55" s="1"/>
  <c r="T190" i="55"/>
  <c r="S190" i="55"/>
  <c r="R190" i="55"/>
  <c r="Q190" i="55"/>
  <c r="S191" i="55" s="1"/>
  <c r="AE188" i="55"/>
  <c r="AE189" i="55" s="1"/>
  <c r="AD188" i="55"/>
  <c r="AC188" i="55"/>
  <c r="AB188" i="55"/>
  <c r="AC189" i="55" s="1"/>
  <c r="AA188" i="55"/>
  <c r="Z188" i="55"/>
  <c r="Z189" i="55" s="1"/>
  <c r="Y188" i="55"/>
  <c r="X188" i="55"/>
  <c r="W188" i="55"/>
  <c r="V188" i="55"/>
  <c r="X189" i="55" s="1"/>
  <c r="U188" i="55"/>
  <c r="U189" i="55" s="1"/>
  <c r="T188" i="55"/>
  <c r="S188" i="55"/>
  <c r="R188" i="55"/>
  <c r="S189" i="55" s="1"/>
  <c r="Q188" i="55"/>
  <c r="AE186" i="55"/>
  <c r="AE187" i="55" s="1"/>
  <c r="AD186" i="55"/>
  <c r="AC186" i="55"/>
  <c r="AB186" i="55"/>
  <c r="AA186" i="55"/>
  <c r="AC187" i="55" s="1"/>
  <c r="Z186" i="55"/>
  <c r="Y186" i="55"/>
  <c r="X186" i="55"/>
  <c r="W186" i="55"/>
  <c r="Z187" i="55" s="1"/>
  <c r="V186" i="55"/>
  <c r="X187" i="55" s="1"/>
  <c r="U186" i="55"/>
  <c r="U187" i="55" s="1"/>
  <c r="T186" i="55"/>
  <c r="S186" i="55"/>
  <c r="R186" i="55"/>
  <c r="Q186" i="55"/>
  <c r="S187" i="55" s="1"/>
  <c r="AM207" i="54"/>
  <c r="AM208" i="54" s="1"/>
  <c r="AL207" i="54"/>
  <c r="AL208" i="54" s="1"/>
  <c r="AK207" i="54"/>
  <c r="AK208" i="54" s="1"/>
  <c r="AJ207" i="54"/>
  <c r="AJ208" i="54" s="1"/>
  <c r="AI207" i="54"/>
  <c r="AI208" i="54" s="1"/>
  <c r="AH207" i="54"/>
  <c r="AH208" i="54" s="1"/>
  <c r="AG207" i="54"/>
  <c r="AG208" i="54" s="1"/>
  <c r="AF207" i="54"/>
  <c r="AF208" i="54" s="1"/>
  <c r="AM206" i="54"/>
  <c r="AM209" i="54" s="1"/>
  <c r="AL206" i="54"/>
  <c r="AL209" i="54" s="1"/>
  <c r="AK206" i="54"/>
  <c r="AK209" i="54" s="1"/>
  <c r="AJ206" i="54"/>
  <c r="AJ209" i="54" s="1"/>
  <c r="AI206" i="54"/>
  <c r="AI209" i="54" s="1"/>
  <c r="AH206" i="54"/>
  <c r="AH209" i="54" s="1"/>
  <c r="AG206" i="54"/>
  <c r="AG209" i="54" s="1"/>
  <c r="AF206" i="54"/>
  <c r="AF209" i="54" s="1"/>
  <c r="AE202" i="54"/>
  <c r="AE203" i="54" s="1"/>
  <c r="AD202" i="54"/>
  <c r="AC202" i="54"/>
  <c r="AB202" i="54"/>
  <c r="AC203" i="54" s="1"/>
  <c r="AA202" i="54"/>
  <c r="Z202" i="54"/>
  <c r="Z203" i="54" s="1"/>
  <c r="Y202" i="54"/>
  <c r="X202" i="54"/>
  <c r="W202" i="54"/>
  <c r="V202" i="54"/>
  <c r="X203" i="54" s="1"/>
  <c r="U202" i="54"/>
  <c r="U203" i="54" s="1"/>
  <c r="T202" i="54"/>
  <c r="S203" i="54" s="1"/>
  <c r="S202" i="54"/>
  <c r="R202" i="54"/>
  <c r="Q202" i="54"/>
  <c r="AE200" i="54"/>
  <c r="AD200" i="54"/>
  <c r="AC200" i="54"/>
  <c r="AE201" i="54" s="1"/>
  <c r="AB200" i="54"/>
  <c r="AA200" i="54"/>
  <c r="AC201" i="54" s="1"/>
  <c r="Z200" i="54"/>
  <c r="Y200" i="54"/>
  <c r="Z201" i="54" s="1"/>
  <c r="X200" i="54"/>
  <c r="W200" i="54"/>
  <c r="V200" i="54"/>
  <c r="X201" i="54" s="1"/>
  <c r="U200" i="54"/>
  <c r="U201" i="54" s="1"/>
  <c r="T200" i="54"/>
  <c r="S200" i="54"/>
  <c r="R200" i="54"/>
  <c r="Q200" i="54"/>
  <c r="S201" i="54" s="1"/>
  <c r="AE198" i="54"/>
  <c r="AE199" i="54" s="1"/>
  <c r="AD198" i="54"/>
  <c r="AC198" i="54"/>
  <c r="AB198" i="54"/>
  <c r="AC199" i="54" s="1"/>
  <c r="AA198" i="54"/>
  <c r="Z198" i="54"/>
  <c r="Z199" i="54" s="1"/>
  <c r="Y198" i="54"/>
  <c r="X198" i="54"/>
  <c r="W198" i="54"/>
  <c r="V198" i="54"/>
  <c r="X199" i="54" s="1"/>
  <c r="U198" i="54"/>
  <c r="U199" i="54" s="1"/>
  <c r="T198" i="54"/>
  <c r="S198" i="54"/>
  <c r="R198" i="54"/>
  <c r="S199" i="54" s="1"/>
  <c r="Q198" i="54"/>
  <c r="AE196" i="54"/>
  <c r="AE197" i="54" s="1"/>
  <c r="AD196" i="54"/>
  <c r="AC196" i="54"/>
  <c r="AB196" i="54"/>
  <c r="AA196" i="54"/>
  <c r="AC197" i="54" s="1"/>
  <c r="Z196" i="54"/>
  <c r="Y196" i="54"/>
  <c r="X196" i="54"/>
  <c r="W196" i="54"/>
  <c r="Z197" i="54" s="1"/>
  <c r="V196" i="54"/>
  <c r="X197" i="54" s="1"/>
  <c r="U196" i="54"/>
  <c r="U197" i="54" s="1"/>
  <c r="T196" i="54"/>
  <c r="S196" i="54"/>
  <c r="R196" i="54"/>
  <c r="Q196" i="54"/>
  <c r="S197" i="54" s="1"/>
  <c r="AE192" i="54"/>
  <c r="AE193" i="54" s="1"/>
  <c r="AD192" i="54"/>
  <c r="AC192" i="54"/>
  <c r="AB192" i="54"/>
  <c r="AC193" i="54" s="1"/>
  <c r="AA192" i="54"/>
  <c r="Z192" i="54"/>
  <c r="Z193" i="54" s="1"/>
  <c r="Y192" i="54"/>
  <c r="X192" i="54"/>
  <c r="W192" i="54"/>
  <c r="V192" i="54"/>
  <c r="X193" i="54" s="1"/>
  <c r="U192" i="54"/>
  <c r="U193" i="54" s="1"/>
  <c r="T192" i="54"/>
  <c r="S193" i="54" s="1"/>
  <c r="S192" i="54"/>
  <c r="R192" i="54"/>
  <c r="Q192" i="54"/>
  <c r="AE190" i="54"/>
  <c r="AD190" i="54"/>
  <c r="AC190" i="54"/>
  <c r="AE191" i="54" s="1"/>
  <c r="AB190" i="54"/>
  <c r="AA190" i="54"/>
  <c r="AC191" i="54" s="1"/>
  <c r="Z190" i="54"/>
  <c r="Y190" i="54"/>
  <c r="Z191" i="54" s="1"/>
  <c r="X190" i="54"/>
  <c r="W190" i="54"/>
  <c r="V190" i="54"/>
  <c r="X191" i="54" s="1"/>
  <c r="U190" i="54"/>
  <c r="U191" i="54" s="1"/>
  <c r="T190" i="54"/>
  <c r="S190" i="54"/>
  <c r="R190" i="54"/>
  <c r="Q190" i="54"/>
  <c r="S191" i="54" s="1"/>
  <c r="AE188" i="54"/>
  <c r="AE189" i="54" s="1"/>
  <c r="AD188" i="54"/>
  <c r="AC188" i="54"/>
  <c r="AB188" i="54"/>
  <c r="AC189" i="54" s="1"/>
  <c r="AA188" i="54"/>
  <c r="Z188" i="54"/>
  <c r="Z189" i="54" s="1"/>
  <c r="Y188" i="54"/>
  <c r="X188" i="54"/>
  <c r="W188" i="54"/>
  <c r="V188" i="54"/>
  <c r="X189" i="54" s="1"/>
  <c r="U188" i="54"/>
  <c r="U189" i="54" s="1"/>
  <c r="T188" i="54"/>
  <c r="S188" i="54"/>
  <c r="R188" i="54"/>
  <c r="S189" i="54" s="1"/>
  <c r="Q188" i="54"/>
  <c r="AE186" i="54"/>
  <c r="AE187" i="54" s="1"/>
  <c r="AD186" i="54"/>
  <c r="AC186" i="54"/>
  <c r="AB186" i="54"/>
  <c r="AA186" i="54"/>
  <c r="AC187" i="54" s="1"/>
  <c r="Z186" i="54"/>
  <c r="Y186" i="54"/>
  <c r="X186" i="54"/>
  <c r="W186" i="54"/>
  <c r="Z187" i="54" s="1"/>
  <c r="V186" i="54"/>
  <c r="X187" i="54" s="1"/>
  <c r="U186" i="54"/>
  <c r="U187" i="54" s="1"/>
  <c r="T186" i="54"/>
  <c r="S186" i="54"/>
  <c r="R186" i="54"/>
  <c r="Q186" i="54"/>
  <c r="S187" i="54" s="1"/>
  <c r="AE202" i="60"/>
  <c r="AD202" i="60"/>
  <c r="AC202" i="60"/>
  <c r="AB202" i="60"/>
  <c r="AA202" i="60"/>
  <c r="Z202" i="60"/>
  <c r="Y202" i="60"/>
  <c r="X202" i="60"/>
  <c r="W202" i="60"/>
  <c r="V202" i="60"/>
  <c r="U202" i="60"/>
  <c r="T202" i="60"/>
  <c r="S202" i="60"/>
  <c r="R202" i="60"/>
  <c r="AE200" i="60"/>
  <c r="AD200" i="60"/>
  <c r="AC200" i="60"/>
  <c r="AB200" i="60"/>
  <c r="AA200" i="60"/>
  <c r="Z200" i="60"/>
  <c r="Y200" i="60"/>
  <c r="X200" i="60"/>
  <c r="W200" i="60"/>
  <c r="V200" i="60"/>
  <c r="U200" i="60"/>
  <c r="T200" i="60"/>
  <c r="S200" i="60"/>
  <c r="R200" i="60"/>
  <c r="AE198" i="60"/>
  <c r="AD198" i="60"/>
  <c r="AC198" i="60"/>
  <c r="AB198" i="60"/>
  <c r="AA198" i="60"/>
  <c r="Z198" i="60"/>
  <c r="Y198" i="60"/>
  <c r="X198" i="60"/>
  <c r="W198" i="60"/>
  <c r="V198" i="60"/>
  <c r="U198" i="60"/>
  <c r="T198" i="60"/>
  <c r="S198" i="60"/>
  <c r="R198" i="60"/>
  <c r="AE196" i="60"/>
  <c r="AD196" i="60"/>
  <c r="AC196" i="60"/>
  <c r="AB196" i="60"/>
  <c r="AA196" i="60"/>
  <c r="Z196" i="60"/>
  <c r="Y196" i="60"/>
  <c r="X196" i="60"/>
  <c r="W196" i="60"/>
  <c r="V196" i="60"/>
  <c r="U196" i="60"/>
  <c r="T196" i="60"/>
  <c r="S196" i="60"/>
  <c r="R196" i="60"/>
  <c r="AE192" i="60"/>
  <c r="AD192" i="60"/>
  <c r="AC192" i="60"/>
  <c r="AB192" i="60"/>
  <c r="AA192" i="60"/>
  <c r="Z192" i="60"/>
  <c r="Y192" i="60"/>
  <c r="X192" i="60"/>
  <c r="W192" i="60"/>
  <c r="V192" i="60"/>
  <c r="U192" i="60"/>
  <c r="T192" i="60"/>
  <c r="S192" i="60"/>
  <c r="R192" i="60"/>
  <c r="AE190" i="60"/>
  <c r="AD190" i="60"/>
  <c r="AC190" i="60"/>
  <c r="AB190" i="60"/>
  <c r="AA190" i="60"/>
  <c r="Z190" i="60"/>
  <c r="Y190" i="60"/>
  <c r="X190" i="60"/>
  <c r="W190" i="60"/>
  <c r="V190" i="60"/>
  <c r="U190" i="60"/>
  <c r="T190" i="60"/>
  <c r="S190" i="60"/>
  <c r="R190" i="60"/>
  <c r="AE188" i="60"/>
  <c r="AD188" i="60"/>
  <c r="AC188" i="60"/>
  <c r="AB188" i="60"/>
  <c r="AA188" i="60"/>
  <c r="Z188" i="60"/>
  <c r="Y188" i="60"/>
  <c r="X188" i="60"/>
  <c r="W188" i="60"/>
  <c r="V188" i="60"/>
  <c r="U188" i="60"/>
  <c r="T188" i="60"/>
  <c r="S188" i="60"/>
  <c r="R188" i="60"/>
  <c r="AE186" i="60"/>
  <c r="AD186" i="60"/>
  <c r="AC186" i="60"/>
  <c r="AB186" i="60"/>
  <c r="AA186" i="60"/>
  <c r="Z186" i="60"/>
  <c r="Y186" i="60"/>
  <c r="X186" i="60"/>
  <c r="W186" i="60"/>
  <c r="V186" i="60"/>
  <c r="U186" i="60"/>
  <c r="T186" i="60"/>
  <c r="S186" i="60"/>
  <c r="R186" i="60"/>
  <c r="Q202" i="60"/>
  <c r="Q200" i="60"/>
  <c r="Q198" i="60"/>
  <c r="Q196" i="60"/>
  <c r="Q192" i="60"/>
  <c r="Q190" i="60"/>
  <c r="Q188" i="60"/>
  <c r="Q186" i="60"/>
  <c r="AB10" i="67" l="1"/>
  <c r="AB11" i="67"/>
  <c r="AB8" i="67"/>
  <c r="AB6" i="67"/>
  <c r="AB12" i="67"/>
  <c r="AB7" i="67"/>
  <c r="AB5" i="67"/>
  <c r="AB4" i="67"/>
  <c r="AB9" i="67"/>
  <c r="W11" i="67" l="1"/>
  <c r="W8" i="67"/>
  <c r="W10" i="67"/>
  <c r="W6" i="67"/>
  <c r="W9" i="67"/>
  <c r="W12" i="67"/>
  <c r="W7" i="67"/>
  <c r="W5" i="67"/>
  <c r="W4" i="67"/>
  <c r="W12" i="65"/>
  <c r="W7" i="65"/>
  <c r="W6" i="65"/>
  <c r="W9" i="65"/>
  <c r="W8" i="65"/>
  <c r="W11" i="65" l="1"/>
  <c r="W4" i="65"/>
  <c r="W5" i="65"/>
  <c r="W10" i="65"/>
  <c r="L107" i="69"/>
  <c r="J119" i="3" l="1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2" i="3"/>
  <c r="AM85" i="69"/>
  <c r="AM86" i="69" s="1"/>
  <c r="AL85" i="69"/>
  <c r="AL86" i="69" s="1"/>
  <c r="AK85" i="69"/>
  <c r="AK86" i="69" s="1"/>
  <c r="AJ85" i="69"/>
  <c r="AJ86" i="69" s="1"/>
  <c r="AI85" i="69"/>
  <c r="AI86" i="69" s="1"/>
  <c r="AH85" i="69"/>
  <c r="AH86" i="69" s="1"/>
  <c r="AG85" i="69"/>
  <c r="AG86" i="69" s="1"/>
  <c r="AF85" i="69"/>
  <c r="AF86" i="69" s="1"/>
  <c r="AE85" i="69"/>
  <c r="AD85" i="69"/>
  <c r="AC85" i="69"/>
  <c r="AB85" i="69"/>
  <c r="AA85" i="69"/>
  <c r="AA86" i="69" s="1"/>
  <c r="Z85" i="69"/>
  <c r="Y85" i="69"/>
  <c r="X85" i="69"/>
  <c r="W85" i="69"/>
  <c r="V85" i="69"/>
  <c r="U85" i="69"/>
  <c r="T85" i="69"/>
  <c r="S85" i="69"/>
  <c r="S86" i="69" s="1"/>
  <c r="R85" i="69"/>
  <c r="Q85" i="69"/>
  <c r="H85" i="69"/>
  <c r="AM66" i="69"/>
  <c r="AM67" i="69" s="1"/>
  <c r="AL66" i="69"/>
  <c r="AK66" i="69"/>
  <c r="AJ66" i="69"/>
  <c r="AI66" i="69"/>
  <c r="AI67" i="69" s="1"/>
  <c r="AH66" i="69"/>
  <c r="AH67" i="69" s="1"/>
  <c r="AG66" i="69"/>
  <c r="AG67" i="69" s="1"/>
  <c r="AF66" i="69"/>
  <c r="AE66" i="69"/>
  <c r="AD66" i="69"/>
  <c r="AC66" i="69"/>
  <c r="AB66" i="69"/>
  <c r="AA66" i="69"/>
  <c r="AA67" i="69" s="1"/>
  <c r="Z66" i="69"/>
  <c r="Y66" i="69"/>
  <c r="X66" i="69"/>
  <c r="W66" i="69"/>
  <c r="W67" i="69" s="1"/>
  <c r="V66" i="69"/>
  <c r="U66" i="69"/>
  <c r="T66" i="69"/>
  <c r="S66" i="69"/>
  <c r="R66" i="69"/>
  <c r="R67" i="69" s="1"/>
  <c r="Q66" i="69"/>
  <c r="J66" i="69"/>
  <c r="AM62" i="69"/>
  <c r="AL62" i="69"/>
  <c r="AK62" i="69"/>
  <c r="AJ62" i="69"/>
  <c r="AI62" i="69"/>
  <c r="AH62" i="69"/>
  <c r="AG62" i="69"/>
  <c r="AF62" i="69"/>
  <c r="AE62" i="69"/>
  <c r="AD62" i="69"/>
  <c r="AC62" i="69"/>
  <c r="AB62" i="69"/>
  <c r="AA62" i="69"/>
  <c r="Z62" i="69"/>
  <c r="Y62" i="69"/>
  <c r="X62" i="69"/>
  <c r="W62" i="69"/>
  <c r="V62" i="69"/>
  <c r="U62" i="69"/>
  <c r="T62" i="69"/>
  <c r="S62" i="69"/>
  <c r="R62" i="69"/>
  <c r="Q62" i="69"/>
  <c r="J62" i="69"/>
  <c r="AM46" i="69"/>
  <c r="AL46" i="69"/>
  <c r="AK46" i="69"/>
  <c r="AJ46" i="69"/>
  <c r="AI46" i="69"/>
  <c r="AH46" i="69"/>
  <c r="AG46" i="69"/>
  <c r="AF46" i="69"/>
  <c r="AE46" i="69"/>
  <c r="AD46" i="69"/>
  <c r="AC46" i="69"/>
  <c r="AB46" i="69"/>
  <c r="AA46" i="69"/>
  <c r="Z46" i="69"/>
  <c r="Y46" i="69"/>
  <c r="X46" i="69"/>
  <c r="W46" i="69"/>
  <c r="V46" i="69"/>
  <c r="U46" i="69"/>
  <c r="T46" i="69"/>
  <c r="S46" i="69"/>
  <c r="R46" i="69"/>
  <c r="Q46" i="69"/>
  <c r="H46" i="69"/>
  <c r="H47" i="69" s="1"/>
  <c r="G46" i="69"/>
  <c r="F46" i="69"/>
  <c r="D46" i="69"/>
  <c r="P31" i="69"/>
  <c r="O31" i="69"/>
  <c r="N31" i="69"/>
  <c r="M31" i="69"/>
  <c r="L31" i="69"/>
  <c r="K31" i="69"/>
  <c r="I31" i="69"/>
  <c r="P30" i="69"/>
  <c r="O30" i="69"/>
  <c r="N30" i="69"/>
  <c r="M30" i="69"/>
  <c r="L30" i="69"/>
  <c r="K30" i="69"/>
  <c r="I30" i="69"/>
  <c r="P29" i="69"/>
  <c r="O29" i="69"/>
  <c r="N29" i="69"/>
  <c r="M29" i="69"/>
  <c r="L29" i="69"/>
  <c r="K29" i="69"/>
  <c r="I29" i="69"/>
  <c r="P28" i="69"/>
  <c r="O28" i="69"/>
  <c r="N28" i="69"/>
  <c r="M28" i="69"/>
  <c r="L28" i="69"/>
  <c r="K28" i="69"/>
  <c r="I28" i="69"/>
  <c r="P27" i="69"/>
  <c r="O27" i="69"/>
  <c r="N27" i="69"/>
  <c r="M27" i="69"/>
  <c r="L27" i="69"/>
  <c r="K27" i="69"/>
  <c r="I27" i="69"/>
  <c r="P26" i="69"/>
  <c r="O26" i="69"/>
  <c r="N26" i="69"/>
  <c r="M26" i="69"/>
  <c r="L26" i="69"/>
  <c r="K26" i="69"/>
  <c r="I26" i="69"/>
  <c r="P25" i="69"/>
  <c r="O25" i="69"/>
  <c r="N25" i="69"/>
  <c r="M25" i="69"/>
  <c r="L25" i="69"/>
  <c r="K25" i="69"/>
  <c r="I25" i="69"/>
  <c r="P24" i="69"/>
  <c r="O24" i="69"/>
  <c r="N24" i="69"/>
  <c r="M24" i="69"/>
  <c r="L24" i="69"/>
  <c r="K24" i="69"/>
  <c r="I24" i="69"/>
  <c r="P23" i="69"/>
  <c r="O23" i="69"/>
  <c r="N23" i="69"/>
  <c r="M23" i="69"/>
  <c r="L23" i="69"/>
  <c r="K23" i="69"/>
  <c r="I23" i="69"/>
  <c r="P22" i="69"/>
  <c r="P85" i="69" s="1"/>
  <c r="O22" i="69"/>
  <c r="N22" i="69"/>
  <c r="M22" i="69"/>
  <c r="L22" i="69"/>
  <c r="K22" i="69"/>
  <c r="I22" i="69"/>
  <c r="P21" i="69"/>
  <c r="O21" i="69"/>
  <c r="O62" i="69" s="1"/>
  <c r="N21" i="69"/>
  <c r="M21" i="69"/>
  <c r="M62" i="69" s="1"/>
  <c r="L21" i="69"/>
  <c r="K21" i="69"/>
  <c r="I21" i="69"/>
  <c r="P20" i="69"/>
  <c r="O20" i="69"/>
  <c r="N20" i="69"/>
  <c r="M20" i="69"/>
  <c r="L20" i="69"/>
  <c r="K20" i="69"/>
  <c r="I20" i="69"/>
  <c r="P19" i="69"/>
  <c r="O19" i="69"/>
  <c r="N19" i="69"/>
  <c r="M19" i="69"/>
  <c r="L19" i="69"/>
  <c r="K19" i="69"/>
  <c r="I19" i="69"/>
  <c r="P18" i="69"/>
  <c r="O18" i="69"/>
  <c r="N18" i="69"/>
  <c r="M18" i="69"/>
  <c r="L18" i="69"/>
  <c r="K18" i="69"/>
  <c r="I18" i="69"/>
  <c r="M12" i="69"/>
  <c r="M4" i="69" s="1"/>
  <c r="AE9" i="69"/>
  <c r="AD9" i="69"/>
  <c r="AC9" i="69"/>
  <c r="AB9" i="69"/>
  <c r="AA9" i="69"/>
  <c r="Z9" i="69"/>
  <c r="Y9" i="69"/>
  <c r="X9" i="69"/>
  <c r="W9" i="69"/>
  <c r="V9" i="69"/>
  <c r="U9" i="69"/>
  <c r="T9" i="69"/>
  <c r="S9" i="69"/>
  <c r="R9" i="69"/>
  <c r="Q9" i="69"/>
  <c r="AE5" i="69"/>
  <c r="AD5" i="69"/>
  <c r="AC5" i="69"/>
  <c r="AB5" i="69"/>
  <c r="AA5" i="69"/>
  <c r="Z5" i="69"/>
  <c r="Y5" i="69"/>
  <c r="X5" i="69"/>
  <c r="W5" i="69"/>
  <c r="V5" i="69"/>
  <c r="U5" i="69"/>
  <c r="T5" i="69"/>
  <c r="S5" i="69"/>
  <c r="R5" i="69"/>
  <c r="Q5" i="69"/>
  <c r="AE3" i="69"/>
  <c r="AD3" i="69"/>
  <c r="AC3" i="69"/>
  <c r="AA3" i="69"/>
  <c r="Z3" i="69"/>
  <c r="Y3" i="69"/>
  <c r="W3" i="69"/>
  <c r="V3" i="69"/>
  <c r="U3" i="69"/>
  <c r="S3" i="69"/>
  <c r="R3" i="69"/>
  <c r="Q3" i="69"/>
  <c r="AE1" i="69"/>
  <c r="AD1" i="69"/>
  <c r="AC1" i="69"/>
  <c r="AB1" i="69"/>
  <c r="AA1" i="69"/>
  <c r="Z1" i="69"/>
  <c r="Y1" i="69"/>
  <c r="X1" i="69"/>
  <c r="W1" i="69"/>
  <c r="V1" i="69"/>
  <c r="U1" i="69"/>
  <c r="T1" i="69"/>
  <c r="S1" i="69"/>
  <c r="R1" i="69"/>
  <c r="Q1" i="69"/>
  <c r="AM87" i="68"/>
  <c r="AM88" i="68" s="1"/>
  <c r="AL87" i="68"/>
  <c r="AL88" i="68" s="1"/>
  <c r="AK87" i="68"/>
  <c r="AK88" i="68" s="1"/>
  <c r="AJ87" i="68"/>
  <c r="AJ88" i="68" s="1"/>
  <c r="AI87" i="68"/>
  <c r="AI88" i="68" s="1"/>
  <c r="AH87" i="68"/>
  <c r="AH88" i="68" s="1"/>
  <c r="AG87" i="68"/>
  <c r="AG88" i="68" s="1"/>
  <c r="AF87" i="68"/>
  <c r="AF88" i="68" s="1"/>
  <c r="AE87" i="68"/>
  <c r="AD87" i="68"/>
  <c r="AC87" i="68"/>
  <c r="AB87" i="68"/>
  <c r="AA87" i="68"/>
  <c r="AA88" i="68" s="1"/>
  <c r="Z87" i="68"/>
  <c r="Y87" i="68"/>
  <c r="X87" i="68"/>
  <c r="W87" i="68"/>
  <c r="W88" i="68" s="1"/>
  <c r="V87" i="68"/>
  <c r="U87" i="68"/>
  <c r="T87" i="68"/>
  <c r="S87" i="68"/>
  <c r="S88" i="68" s="1"/>
  <c r="R87" i="68"/>
  <c r="Q87" i="68"/>
  <c r="H87" i="68"/>
  <c r="AM68" i="68"/>
  <c r="AM69" i="68" s="1"/>
  <c r="AL68" i="68"/>
  <c r="AK68" i="68"/>
  <c r="AJ68" i="68"/>
  <c r="AI68" i="68"/>
  <c r="AI69" i="68" s="1"/>
  <c r="AH68" i="68"/>
  <c r="AG68" i="68"/>
  <c r="AF68" i="68"/>
  <c r="AE68" i="68"/>
  <c r="AD68" i="68"/>
  <c r="AC68" i="68"/>
  <c r="AB68" i="68"/>
  <c r="AA68" i="68"/>
  <c r="AA69" i="68" s="1"/>
  <c r="Z68" i="68"/>
  <c r="Y68" i="68"/>
  <c r="X68" i="68"/>
  <c r="W68" i="68"/>
  <c r="W69" i="68" s="1"/>
  <c r="V68" i="68"/>
  <c r="U68" i="68"/>
  <c r="T68" i="68"/>
  <c r="S68" i="68"/>
  <c r="S69" i="68" s="1"/>
  <c r="R68" i="68"/>
  <c r="Q68" i="68"/>
  <c r="J68" i="68"/>
  <c r="AM64" i="68"/>
  <c r="AL64" i="68"/>
  <c r="AK64" i="68"/>
  <c r="AJ64" i="68"/>
  <c r="AI64" i="68"/>
  <c r="AH64" i="68"/>
  <c r="AG64" i="68"/>
  <c r="AF64" i="68"/>
  <c r="AE64" i="68"/>
  <c r="AD64" i="68"/>
  <c r="AC64" i="68"/>
  <c r="AB64" i="68"/>
  <c r="AA64" i="68"/>
  <c r="Z64" i="68"/>
  <c r="Y64" i="68"/>
  <c r="X64" i="68"/>
  <c r="W64" i="68"/>
  <c r="V64" i="68"/>
  <c r="U64" i="68"/>
  <c r="T64" i="68"/>
  <c r="S64" i="68"/>
  <c r="R64" i="68"/>
  <c r="Q64" i="68"/>
  <c r="J64" i="68"/>
  <c r="AM48" i="68"/>
  <c r="AL48" i="68"/>
  <c r="AK48" i="68"/>
  <c r="AJ48" i="68"/>
  <c r="AI48" i="68"/>
  <c r="AH48" i="68"/>
  <c r="AG48" i="68"/>
  <c r="AF48" i="68"/>
  <c r="AE48" i="68"/>
  <c r="AD48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H48" i="68"/>
  <c r="H49" i="68" s="1"/>
  <c r="G48" i="68"/>
  <c r="F48" i="68"/>
  <c r="D48" i="68"/>
  <c r="P31" i="68"/>
  <c r="O31" i="68"/>
  <c r="N31" i="68"/>
  <c r="M31" i="68"/>
  <c r="L31" i="68"/>
  <c r="K31" i="68"/>
  <c r="I31" i="68"/>
  <c r="P30" i="68"/>
  <c r="O30" i="68"/>
  <c r="N30" i="68"/>
  <c r="M30" i="68"/>
  <c r="L30" i="68"/>
  <c r="K30" i="68"/>
  <c r="I30" i="68"/>
  <c r="P29" i="68"/>
  <c r="O29" i="68"/>
  <c r="N29" i="68"/>
  <c r="M29" i="68"/>
  <c r="L29" i="68"/>
  <c r="K29" i="68"/>
  <c r="I29" i="68"/>
  <c r="P28" i="68"/>
  <c r="O28" i="68"/>
  <c r="N28" i="68"/>
  <c r="M28" i="68"/>
  <c r="L28" i="68"/>
  <c r="K28" i="68"/>
  <c r="I28" i="68"/>
  <c r="P27" i="68"/>
  <c r="O27" i="68"/>
  <c r="N27" i="68"/>
  <c r="M27" i="68"/>
  <c r="L27" i="68"/>
  <c r="K27" i="68"/>
  <c r="I27" i="68"/>
  <c r="P26" i="68"/>
  <c r="O26" i="68"/>
  <c r="N26" i="68"/>
  <c r="M26" i="68"/>
  <c r="L26" i="68"/>
  <c r="K26" i="68"/>
  <c r="I26" i="68"/>
  <c r="P25" i="68"/>
  <c r="O25" i="68"/>
  <c r="N25" i="68"/>
  <c r="M25" i="68"/>
  <c r="L25" i="68"/>
  <c r="K25" i="68"/>
  <c r="I25" i="68"/>
  <c r="P24" i="68"/>
  <c r="O24" i="68"/>
  <c r="N24" i="68"/>
  <c r="M24" i="68"/>
  <c r="L24" i="68"/>
  <c r="K24" i="68"/>
  <c r="I24" i="68"/>
  <c r="P23" i="68"/>
  <c r="P87" i="68" s="1"/>
  <c r="O23" i="68"/>
  <c r="O87" i="68" s="1"/>
  <c r="N23" i="68"/>
  <c r="M23" i="68"/>
  <c r="M87" i="68" s="1"/>
  <c r="M15" i="68" s="1"/>
  <c r="M10" i="68" s="1"/>
  <c r="L23" i="68"/>
  <c r="L87" i="68" s="1"/>
  <c r="L15" i="68" s="1"/>
  <c r="L10" i="68" s="1"/>
  <c r="K23" i="68"/>
  <c r="I23" i="68"/>
  <c r="P22" i="68"/>
  <c r="O22" i="68"/>
  <c r="N22" i="68"/>
  <c r="M22" i="68"/>
  <c r="L22" i="68"/>
  <c r="K22" i="68"/>
  <c r="I22" i="68"/>
  <c r="P21" i="68"/>
  <c r="O21" i="68"/>
  <c r="O64" i="68" s="1"/>
  <c r="N21" i="68"/>
  <c r="M21" i="68"/>
  <c r="L21" i="68"/>
  <c r="K21" i="68"/>
  <c r="I21" i="68"/>
  <c r="P20" i="68"/>
  <c r="O20" i="68"/>
  <c r="N20" i="68"/>
  <c r="M20" i="68"/>
  <c r="L20" i="68"/>
  <c r="K20" i="68"/>
  <c r="I20" i="68"/>
  <c r="P19" i="68"/>
  <c r="O19" i="68"/>
  <c r="N19" i="68"/>
  <c r="M19" i="68"/>
  <c r="L19" i="68"/>
  <c r="K19" i="68"/>
  <c r="I19" i="68"/>
  <c r="P18" i="68"/>
  <c r="O18" i="68"/>
  <c r="N18" i="68"/>
  <c r="M18" i="68"/>
  <c r="L18" i="68"/>
  <c r="K18" i="68"/>
  <c r="I18" i="68"/>
  <c r="AE9" i="68"/>
  <c r="AD9" i="68"/>
  <c r="AC9" i="68"/>
  <c r="AB9" i="68"/>
  <c r="AA9" i="68"/>
  <c r="Z9" i="68"/>
  <c r="Y9" i="68"/>
  <c r="X9" i="68"/>
  <c r="W9" i="68"/>
  <c r="V9" i="68"/>
  <c r="U9" i="68"/>
  <c r="T9" i="68"/>
  <c r="S9" i="68"/>
  <c r="R9" i="68"/>
  <c r="Q9" i="68"/>
  <c r="AE5" i="68"/>
  <c r="AD5" i="68"/>
  <c r="AC5" i="68"/>
  <c r="AB5" i="68"/>
  <c r="AA5" i="68"/>
  <c r="Z5" i="68"/>
  <c r="Y5" i="68"/>
  <c r="X5" i="68"/>
  <c r="W5" i="68"/>
  <c r="V5" i="68"/>
  <c r="U5" i="68"/>
  <c r="T5" i="68"/>
  <c r="S5" i="68"/>
  <c r="R5" i="68"/>
  <c r="Q5" i="68"/>
  <c r="AE3" i="68"/>
  <c r="AD3" i="68"/>
  <c r="AC3" i="68"/>
  <c r="AB3" i="68"/>
  <c r="AA3" i="68"/>
  <c r="Z3" i="68"/>
  <c r="Y3" i="68"/>
  <c r="X3" i="68"/>
  <c r="W3" i="68"/>
  <c r="V3" i="68"/>
  <c r="U3" i="68"/>
  <c r="T3" i="68"/>
  <c r="S3" i="68"/>
  <c r="R3" i="68"/>
  <c r="Q3" i="68"/>
  <c r="AE1" i="68"/>
  <c r="AD1" i="68"/>
  <c r="AC1" i="68"/>
  <c r="AB1" i="68"/>
  <c r="AA1" i="68"/>
  <c r="Z1" i="68"/>
  <c r="Y1" i="68"/>
  <c r="X1" i="68"/>
  <c r="W1" i="68"/>
  <c r="V1" i="68"/>
  <c r="U1" i="68"/>
  <c r="T1" i="68"/>
  <c r="S1" i="68"/>
  <c r="R1" i="68"/>
  <c r="Q1" i="68"/>
  <c r="F3" i="2"/>
  <c r="G3" i="2"/>
  <c r="H3" i="2"/>
  <c r="F4" i="2"/>
  <c r="G4" i="2"/>
  <c r="H4" i="2"/>
  <c r="I4" i="2" s="1"/>
  <c r="J4" i="2" s="1"/>
  <c r="F5" i="2"/>
  <c r="G5" i="2"/>
  <c r="H5" i="2"/>
  <c r="F6" i="2"/>
  <c r="G6" i="2"/>
  <c r="H6" i="2"/>
  <c r="I6" i="2" s="1"/>
  <c r="J6" i="2" s="1"/>
  <c r="F7" i="2"/>
  <c r="G7" i="2"/>
  <c r="H7" i="2"/>
  <c r="I7" i="2" s="1"/>
  <c r="J7" i="2" s="1"/>
  <c r="F8" i="2"/>
  <c r="G8" i="2"/>
  <c r="H8" i="2"/>
  <c r="I8" i="2" s="1"/>
  <c r="F9" i="2"/>
  <c r="J9" i="2" s="1"/>
  <c r="G9" i="2"/>
  <c r="I9" i="2" s="1"/>
  <c r="H9" i="2"/>
  <c r="F10" i="2"/>
  <c r="G10" i="2"/>
  <c r="H10" i="2"/>
  <c r="I10" i="2" s="1"/>
  <c r="J10" i="2" s="1"/>
  <c r="F11" i="2"/>
  <c r="G11" i="2"/>
  <c r="H11" i="2"/>
  <c r="F12" i="2"/>
  <c r="G12" i="2"/>
  <c r="H12" i="2"/>
  <c r="I12" i="2" s="1"/>
  <c r="J12" i="2" s="1"/>
  <c r="F13" i="2"/>
  <c r="G13" i="2"/>
  <c r="H13" i="2"/>
  <c r="F14" i="2"/>
  <c r="G14" i="2"/>
  <c r="H14" i="2"/>
  <c r="I14" i="2" s="1"/>
  <c r="J14" i="2" s="1"/>
  <c r="F15" i="2"/>
  <c r="G15" i="2"/>
  <c r="H15" i="2"/>
  <c r="I15" i="2" s="1"/>
  <c r="J15" i="2" s="1"/>
  <c r="F16" i="2"/>
  <c r="G16" i="2"/>
  <c r="H16" i="2"/>
  <c r="F17" i="2"/>
  <c r="J17" i="2" s="1"/>
  <c r="G17" i="2"/>
  <c r="I17" i="2" s="1"/>
  <c r="H17" i="2"/>
  <c r="F18" i="2"/>
  <c r="G18" i="2"/>
  <c r="H18" i="2"/>
  <c r="I18" i="2" s="1"/>
  <c r="J18" i="2" s="1"/>
  <c r="F19" i="2"/>
  <c r="G19" i="2"/>
  <c r="H19" i="2"/>
  <c r="F20" i="2"/>
  <c r="G20" i="2"/>
  <c r="H20" i="2"/>
  <c r="I20" i="2" s="1"/>
  <c r="J20" i="2" s="1"/>
  <c r="F21" i="2"/>
  <c r="G21" i="2"/>
  <c r="H21" i="2"/>
  <c r="F22" i="2"/>
  <c r="G22" i="2"/>
  <c r="H22" i="2"/>
  <c r="I22" i="2" s="1"/>
  <c r="J22" i="2" s="1"/>
  <c r="F23" i="2"/>
  <c r="G23" i="2"/>
  <c r="H23" i="2"/>
  <c r="I23" i="2" s="1"/>
  <c r="J23" i="2" s="1"/>
  <c r="F24" i="2"/>
  <c r="G24" i="2"/>
  <c r="H24" i="2"/>
  <c r="F25" i="2"/>
  <c r="J25" i="2" s="1"/>
  <c r="G25" i="2"/>
  <c r="I25" i="2" s="1"/>
  <c r="H25" i="2"/>
  <c r="F26" i="2"/>
  <c r="G26" i="2"/>
  <c r="H26" i="2"/>
  <c r="I26" i="2" s="1"/>
  <c r="J26" i="2" s="1"/>
  <c r="F27" i="2"/>
  <c r="G27" i="2"/>
  <c r="H27" i="2"/>
  <c r="F28" i="2"/>
  <c r="G28" i="2"/>
  <c r="H28" i="2"/>
  <c r="I28" i="2" s="1"/>
  <c r="J28" i="2" s="1"/>
  <c r="F29" i="2"/>
  <c r="G29" i="2"/>
  <c r="H29" i="2"/>
  <c r="F30" i="2"/>
  <c r="G30" i="2"/>
  <c r="H30" i="2"/>
  <c r="I30" i="2" s="1"/>
  <c r="J30" i="2" s="1"/>
  <c r="F31" i="2"/>
  <c r="G31" i="2"/>
  <c r="H31" i="2"/>
  <c r="I31" i="2" s="1"/>
  <c r="J31" i="2" s="1"/>
  <c r="F32" i="2"/>
  <c r="G32" i="2"/>
  <c r="H32" i="2"/>
  <c r="F33" i="2"/>
  <c r="J33" i="2" s="1"/>
  <c r="G33" i="2"/>
  <c r="I33" i="2" s="1"/>
  <c r="H33" i="2"/>
  <c r="F34" i="2"/>
  <c r="G34" i="2"/>
  <c r="H34" i="2"/>
  <c r="I34" i="2" s="1"/>
  <c r="J34" i="2" s="1"/>
  <c r="F35" i="2"/>
  <c r="G35" i="2"/>
  <c r="H35" i="2"/>
  <c r="F36" i="2"/>
  <c r="G36" i="2"/>
  <c r="H36" i="2"/>
  <c r="F37" i="2"/>
  <c r="G37" i="2"/>
  <c r="H37" i="2"/>
  <c r="F38" i="2"/>
  <c r="G38" i="2"/>
  <c r="H38" i="2"/>
  <c r="I38" i="2" s="1"/>
  <c r="J38" i="2" s="1"/>
  <c r="F39" i="2"/>
  <c r="G39" i="2"/>
  <c r="H39" i="2"/>
  <c r="I39" i="2" s="1"/>
  <c r="J39" i="2" s="1"/>
  <c r="F40" i="2"/>
  <c r="G40" i="2"/>
  <c r="H40" i="2"/>
  <c r="F41" i="2"/>
  <c r="J41" i="2" s="1"/>
  <c r="G41" i="2"/>
  <c r="I41" i="2" s="1"/>
  <c r="H41" i="2"/>
  <c r="F42" i="2"/>
  <c r="G42" i="2"/>
  <c r="H42" i="2"/>
  <c r="I42" i="2" s="1"/>
  <c r="J42" i="2" s="1"/>
  <c r="F43" i="2"/>
  <c r="G43" i="2"/>
  <c r="H43" i="2"/>
  <c r="F44" i="2"/>
  <c r="G44" i="2"/>
  <c r="H44" i="2"/>
  <c r="F45" i="2"/>
  <c r="G45" i="2"/>
  <c r="H45" i="2"/>
  <c r="F46" i="2"/>
  <c r="G46" i="2"/>
  <c r="H46" i="2"/>
  <c r="I46" i="2" s="1"/>
  <c r="J46" i="2" s="1"/>
  <c r="F47" i="2"/>
  <c r="G47" i="2"/>
  <c r="H47" i="2"/>
  <c r="I47" i="2" s="1"/>
  <c r="J47" i="2" s="1"/>
  <c r="F48" i="2"/>
  <c r="G48" i="2"/>
  <c r="H48" i="2"/>
  <c r="F49" i="2"/>
  <c r="J49" i="2" s="1"/>
  <c r="G49" i="2"/>
  <c r="I49" i="2" s="1"/>
  <c r="H49" i="2"/>
  <c r="F50" i="2"/>
  <c r="G50" i="2"/>
  <c r="H50" i="2"/>
  <c r="I50" i="2" s="1"/>
  <c r="J50" i="2" s="1"/>
  <c r="F51" i="2"/>
  <c r="G51" i="2"/>
  <c r="H51" i="2"/>
  <c r="F52" i="2"/>
  <c r="G52" i="2"/>
  <c r="H52" i="2"/>
  <c r="F53" i="2"/>
  <c r="G53" i="2"/>
  <c r="H53" i="2"/>
  <c r="F54" i="2"/>
  <c r="G54" i="2"/>
  <c r="H54" i="2"/>
  <c r="I54" i="2" s="1"/>
  <c r="J54" i="2" s="1"/>
  <c r="F55" i="2"/>
  <c r="G55" i="2"/>
  <c r="H55" i="2"/>
  <c r="I55" i="2" s="1"/>
  <c r="J55" i="2" s="1"/>
  <c r="F56" i="2"/>
  <c r="G56" i="2"/>
  <c r="H56" i="2"/>
  <c r="F57" i="2"/>
  <c r="J57" i="2" s="1"/>
  <c r="G57" i="2"/>
  <c r="I57" i="2" s="1"/>
  <c r="H57" i="2"/>
  <c r="F58" i="2"/>
  <c r="G58" i="2"/>
  <c r="H58" i="2"/>
  <c r="I58" i="2" s="1"/>
  <c r="J58" i="2" s="1"/>
  <c r="F59" i="2"/>
  <c r="G59" i="2"/>
  <c r="H59" i="2"/>
  <c r="F60" i="2"/>
  <c r="G60" i="2"/>
  <c r="H60" i="2"/>
  <c r="F61" i="2"/>
  <c r="G61" i="2"/>
  <c r="H61" i="2"/>
  <c r="F62" i="2"/>
  <c r="G62" i="2"/>
  <c r="H62" i="2"/>
  <c r="I62" i="2" s="1"/>
  <c r="J62" i="2" s="1"/>
  <c r="F63" i="2"/>
  <c r="G63" i="2"/>
  <c r="H63" i="2"/>
  <c r="I63" i="2" s="1"/>
  <c r="J63" i="2" s="1"/>
  <c r="F64" i="2"/>
  <c r="G64" i="2"/>
  <c r="H64" i="2"/>
  <c r="F65" i="2"/>
  <c r="J65" i="2" s="1"/>
  <c r="G65" i="2"/>
  <c r="I65" i="2" s="1"/>
  <c r="H65" i="2"/>
  <c r="F66" i="2"/>
  <c r="G66" i="2"/>
  <c r="H66" i="2"/>
  <c r="I66" i="2" s="1"/>
  <c r="J66" i="2" s="1"/>
  <c r="F67" i="2"/>
  <c r="G67" i="2"/>
  <c r="H67" i="2"/>
  <c r="F68" i="2"/>
  <c r="G68" i="2"/>
  <c r="H68" i="2"/>
  <c r="F69" i="2"/>
  <c r="G69" i="2"/>
  <c r="H69" i="2"/>
  <c r="F70" i="2"/>
  <c r="G70" i="2"/>
  <c r="H70" i="2"/>
  <c r="I70" i="2" s="1"/>
  <c r="J70" i="2" s="1"/>
  <c r="F71" i="2"/>
  <c r="G71" i="2"/>
  <c r="H71" i="2"/>
  <c r="I71" i="2" s="1"/>
  <c r="J71" i="2" s="1"/>
  <c r="F72" i="2"/>
  <c r="G72" i="2"/>
  <c r="H72" i="2"/>
  <c r="F73" i="2"/>
  <c r="J73" i="2" s="1"/>
  <c r="G73" i="2"/>
  <c r="I73" i="2" s="1"/>
  <c r="H73" i="2"/>
  <c r="F74" i="2"/>
  <c r="G74" i="2"/>
  <c r="H74" i="2"/>
  <c r="I74" i="2" s="1"/>
  <c r="J74" i="2" s="1"/>
  <c r="F75" i="2"/>
  <c r="G75" i="2"/>
  <c r="H75" i="2"/>
  <c r="F76" i="2"/>
  <c r="G76" i="2"/>
  <c r="H76" i="2"/>
  <c r="F77" i="2"/>
  <c r="G77" i="2"/>
  <c r="H77" i="2"/>
  <c r="F78" i="2"/>
  <c r="G78" i="2"/>
  <c r="H78" i="2"/>
  <c r="I78" i="2" s="1"/>
  <c r="J78" i="2" s="1"/>
  <c r="F79" i="2"/>
  <c r="G79" i="2"/>
  <c r="H79" i="2"/>
  <c r="I79" i="2" s="1"/>
  <c r="J79" i="2" s="1"/>
  <c r="F80" i="2"/>
  <c r="G80" i="2"/>
  <c r="H80" i="2"/>
  <c r="F81" i="2"/>
  <c r="J81" i="2" s="1"/>
  <c r="G81" i="2"/>
  <c r="I81" i="2" s="1"/>
  <c r="H81" i="2"/>
  <c r="F82" i="2"/>
  <c r="G82" i="2"/>
  <c r="H82" i="2"/>
  <c r="I82" i="2" s="1"/>
  <c r="J82" i="2" s="1"/>
  <c r="F83" i="2"/>
  <c r="G83" i="2"/>
  <c r="H83" i="2"/>
  <c r="F84" i="2"/>
  <c r="G84" i="2"/>
  <c r="H84" i="2"/>
  <c r="F85" i="2"/>
  <c r="G85" i="2"/>
  <c r="H85" i="2"/>
  <c r="F86" i="2"/>
  <c r="G86" i="2"/>
  <c r="H86" i="2"/>
  <c r="I86" i="2" s="1"/>
  <c r="J86" i="2" s="1"/>
  <c r="F87" i="2"/>
  <c r="G87" i="2"/>
  <c r="H87" i="2"/>
  <c r="I87" i="2" s="1"/>
  <c r="J87" i="2" s="1"/>
  <c r="F88" i="2"/>
  <c r="G88" i="2"/>
  <c r="H88" i="2"/>
  <c r="F89" i="2"/>
  <c r="J89" i="2" s="1"/>
  <c r="G89" i="2"/>
  <c r="I89" i="2" s="1"/>
  <c r="H89" i="2"/>
  <c r="F90" i="2"/>
  <c r="G90" i="2"/>
  <c r="H90" i="2"/>
  <c r="I90" i="2" s="1"/>
  <c r="J90" i="2" s="1"/>
  <c r="F91" i="2"/>
  <c r="G91" i="2"/>
  <c r="H91" i="2"/>
  <c r="F92" i="2"/>
  <c r="G92" i="2"/>
  <c r="H92" i="2"/>
  <c r="F93" i="2"/>
  <c r="G93" i="2"/>
  <c r="H93" i="2"/>
  <c r="I93" i="2" s="1"/>
  <c r="J93" i="2" s="1"/>
  <c r="F94" i="2"/>
  <c r="G94" i="2"/>
  <c r="H94" i="2"/>
  <c r="I94" i="2" s="1"/>
  <c r="F95" i="2"/>
  <c r="G95" i="2"/>
  <c r="I95" i="2" s="1"/>
  <c r="H95" i="2"/>
  <c r="F96" i="2"/>
  <c r="G96" i="2"/>
  <c r="H96" i="2"/>
  <c r="F97" i="2"/>
  <c r="G97" i="2"/>
  <c r="I97" i="2" s="1"/>
  <c r="J97" i="2" s="1"/>
  <c r="H97" i="2"/>
  <c r="F98" i="2"/>
  <c r="G98" i="2"/>
  <c r="H98" i="2"/>
  <c r="I98" i="2" s="1"/>
  <c r="F99" i="2"/>
  <c r="G99" i="2"/>
  <c r="H99" i="2"/>
  <c r="I99" i="2"/>
  <c r="F100" i="2"/>
  <c r="G100" i="2"/>
  <c r="H100" i="2"/>
  <c r="F101" i="2"/>
  <c r="G101" i="2"/>
  <c r="H101" i="2"/>
  <c r="I101" i="2" s="1"/>
  <c r="J101" i="2" s="1"/>
  <c r="F102" i="2"/>
  <c r="G102" i="2"/>
  <c r="H102" i="2"/>
  <c r="F103" i="2"/>
  <c r="G103" i="2"/>
  <c r="H103" i="2"/>
  <c r="F104" i="2"/>
  <c r="G104" i="2"/>
  <c r="H104" i="2"/>
  <c r="F105" i="2"/>
  <c r="G105" i="2"/>
  <c r="I105" i="2" s="1"/>
  <c r="H105" i="2"/>
  <c r="F106" i="2"/>
  <c r="G106" i="2"/>
  <c r="H106" i="2"/>
  <c r="F107" i="2"/>
  <c r="G107" i="2"/>
  <c r="H107" i="2"/>
  <c r="I107" i="2" s="1"/>
  <c r="J107" i="2" s="1"/>
  <c r="F108" i="2"/>
  <c r="G108" i="2"/>
  <c r="H108" i="2"/>
  <c r="F109" i="2"/>
  <c r="G109" i="2"/>
  <c r="H109" i="2"/>
  <c r="I109" i="2"/>
  <c r="J109" i="2" s="1"/>
  <c r="F110" i="2"/>
  <c r="G110" i="2"/>
  <c r="H110" i="2"/>
  <c r="I110" i="2" s="1"/>
  <c r="W86" i="69" l="1"/>
  <c r="T47" i="69"/>
  <c r="X47" i="69"/>
  <c r="AB47" i="69"/>
  <c r="AF47" i="69"/>
  <c r="AJ47" i="69"/>
  <c r="T63" i="69"/>
  <c r="X63" i="69"/>
  <c r="AB63" i="69"/>
  <c r="AF63" i="69"/>
  <c r="AJ63" i="69"/>
  <c r="AF67" i="69"/>
  <c r="AJ67" i="69"/>
  <c r="AK67" i="69"/>
  <c r="L62" i="69"/>
  <c r="L12" i="69" s="1"/>
  <c r="L4" i="69" s="1"/>
  <c r="P62" i="69"/>
  <c r="AL67" i="69"/>
  <c r="T3" i="69"/>
  <c r="X3" i="69"/>
  <c r="AB3" i="69"/>
  <c r="AC4" i="69" s="1"/>
  <c r="S6" i="69"/>
  <c r="X6" i="69"/>
  <c r="X4" i="69"/>
  <c r="V67" i="69"/>
  <c r="S4" i="69"/>
  <c r="N62" i="69"/>
  <c r="N12" i="69" s="1"/>
  <c r="N4" i="69" s="1"/>
  <c r="O85" i="69"/>
  <c r="S63" i="69"/>
  <c r="AC64" i="69"/>
  <c r="AC12" i="69" s="1"/>
  <c r="S67" i="69"/>
  <c r="AE67" i="69"/>
  <c r="L85" i="69"/>
  <c r="L15" i="69" s="1"/>
  <c r="L10" i="69" s="1"/>
  <c r="T67" i="69"/>
  <c r="X67" i="69"/>
  <c r="AB67" i="69"/>
  <c r="M66" i="69"/>
  <c r="M13" i="69" s="1"/>
  <c r="M6" i="69" s="1"/>
  <c r="M85" i="69"/>
  <c r="M15" i="69" s="1"/>
  <c r="M10" i="69" s="1"/>
  <c r="Q47" i="69"/>
  <c r="U47" i="69"/>
  <c r="Y47" i="69"/>
  <c r="AC47" i="69"/>
  <c r="AG47" i="69"/>
  <c r="AK47" i="69"/>
  <c r="Q63" i="69"/>
  <c r="U63" i="69"/>
  <c r="Y63" i="69"/>
  <c r="AC63" i="69"/>
  <c r="AG63" i="69"/>
  <c r="AK63" i="69"/>
  <c r="Q67" i="69"/>
  <c r="U67" i="69"/>
  <c r="Y67" i="69"/>
  <c r="AC67" i="69"/>
  <c r="AC2" i="69"/>
  <c r="N85" i="69"/>
  <c r="N15" i="69" s="1"/>
  <c r="N10" i="69" s="1"/>
  <c r="R47" i="69"/>
  <c r="X48" i="69"/>
  <c r="X11" i="69" s="1"/>
  <c r="Z47" i="69"/>
  <c r="R63" i="69"/>
  <c r="V63" i="69"/>
  <c r="Z63" i="69"/>
  <c r="AD63" i="69"/>
  <c r="AH63" i="69"/>
  <c r="AL63" i="69"/>
  <c r="Z67" i="69"/>
  <c r="AD67" i="69"/>
  <c r="R86" i="69"/>
  <c r="G47" i="69"/>
  <c r="AE86" i="69"/>
  <c r="T86" i="69"/>
  <c r="X86" i="69"/>
  <c r="AB86" i="69"/>
  <c r="X10" i="69"/>
  <c r="Q86" i="69"/>
  <c r="U86" i="69"/>
  <c r="Y86" i="69"/>
  <c r="AC86" i="69"/>
  <c r="AC10" i="69"/>
  <c r="X87" i="69"/>
  <c r="Z86" i="69"/>
  <c r="AD86" i="69"/>
  <c r="X2" i="68"/>
  <c r="L64" i="68"/>
  <c r="L12" i="68" s="1"/>
  <c r="L4" i="68" s="1"/>
  <c r="P64" i="68"/>
  <c r="T49" i="68"/>
  <c r="X49" i="68"/>
  <c r="AB49" i="68"/>
  <c r="AF49" i="68"/>
  <c r="AJ49" i="68"/>
  <c r="T65" i="68"/>
  <c r="X65" i="68"/>
  <c r="AB65" i="68"/>
  <c r="AF65" i="68"/>
  <c r="AJ65" i="68"/>
  <c r="AG69" i="68"/>
  <c r="AK69" i="68"/>
  <c r="AC4" i="68"/>
  <c r="AH69" i="68"/>
  <c r="AF69" i="68"/>
  <c r="AC6" i="68"/>
  <c r="S2" i="68"/>
  <c r="R49" i="68"/>
  <c r="X50" i="68"/>
  <c r="X11" i="68" s="1"/>
  <c r="Z49" i="68"/>
  <c r="AD49" i="68"/>
  <c r="R65" i="68"/>
  <c r="V65" i="68"/>
  <c r="Z65" i="68"/>
  <c r="AD65" i="68"/>
  <c r="AH65" i="68"/>
  <c r="AL65" i="68"/>
  <c r="R69" i="68"/>
  <c r="V69" i="68"/>
  <c r="Z69" i="68"/>
  <c r="AD69" i="68"/>
  <c r="AL69" i="68"/>
  <c r="S4" i="68"/>
  <c r="X4" i="68"/>
  <c r="X6" i="68"/>
  <c r="M64" i="68"/>
  <c r="M12" i="68" s="1"/>
  <c r="M4" i="68" s="1"/>
  <c r="S65" i="68"/>
  <c r="AC66" i="68"/>
  <c r="AC12" i="68" s="1"/>
  <c r="AE69" i="68"/>
  <c r="T69" i="68"/>
  <c r="X69" i="68"/>
  <c r="AB69" i="68"/>
  <c r="AJ69" i="68"/>
  <c r="Q49" i="68"/>
  <c r="U49" i="68"/>
  <c r="Y49" i="68"/>
  <c r="AC49" i="68"/>
  <c r="AG49" i="68"/>
  <c r="AK49" i="68"/>
  <c r="Q65" i="68"/>
  <c r="U65" i="68"/>
  <c r="Y65" i="68"/>
  <c r="AC65" i="68"/>
  <c r="AG65" i="68"/>
  <c r="AK65" i="68"/>
  <c r="Q69" i="68"/>
  <c r="U69" i="68"/>
  <c r="Y69" i="68"/>
  <c r="AC69" i="68"/>
  <c r="Q88" i="68"/>
  <c r="R88" i="68"/>
  <c r="X89" i="68"/>
  <c r="Z88" i="68"/>
  <c r="AD88" i="68"/>
  <c r="G49" i="68"/>
  <c r="AE88" i="68"/>
  <c r="T88" i="68"/>
  <c r="X88" i="68"/>
  <c r="AB88" i="68"/>
  <c r="S10" i="68"/>
  <c r="X10" i="68"/>
  <c r="AC10" i="68"/>
  <c r="U88" i="68"/>
  <c r="Y88" i="68"/>
  <c r="AC88" i="68"/>
  <c r="AC6" i="69"/>
  <c r="N66" i="69"/>
  <c r="N13" i="69" s="1"/>
  <c r="N6" i="69" s="1"/>
  <c r="S2" i="69"/>
  <c r="AM112" i="69"/>
  <c r="AI112" i="69"/>
  <c r="AI113" i="69" s="1"/>
  <c r="AM111" i="69"/>
  <c r="AI111" i="69"/>
  <c r="AM70" i="69"/>
  <c r="AI70" i="69"/>
  <c r="AE70" i="69"/>
  <c r="AA70" i="69"/>
  <c r="W70" i="69"/>
  <c r="S70" i="69"/>
  <c r="O70" i="69"/>
  <c r="AL112" i="69"/>
  <c r="AH112" i="69"/>
  <c r="AL111" i="69"/>
  <c r="AH111" i="69"/>
  <c r="AL70" i="69"/>
  <c r="AH70" i="69"/>
  <c r="AD70" i="69"/>
  <c r="Z70" i="69"/>
  <c r="V70" i="69"/>
  <c r="R70" i="69"/>
  <c r="N70" i="69"/>
  <c r="N14" i="69" s="1"/>
  <c r="N8" i="69" s="1"/>
  <c r="K46" i="69"/>
  <c r="AK112" i="69"/>
  <c r="AG112" i="69"/>
  <c r="AK111" i="69"/>
  <c r="AG111" i="69"/>
  <c r="AK70" i="69"/>
  <c r="AG70" i="69"/>
  <c r="AC70" i="69"/>
  <c r="Y70" i="69"/>
  <c r="U70" i="69"/>
  <c r="Q70" i="69"/>
  <c r="M70" i="69"/>
  <c r="M14" i="69" s="1"/>
  <c r="M8" i="69" s="1"/>
  <c r="AJ112" i="69"/>
  <c r="AF112" i="69"/>
  <c r="AJ111" i="69"/>
  <c r="AF111" i="69"/>
  <c r="AJ70" i="69"/>
  <c r="AJ71" i="69" s="1"/>
  <c r="AF70" i="69"/>
  <c r="AF71" i="69" s="1"/>
  <c r="AB70" i="69"/>
  <c r="X70" i="69"/>
  <c r="T70" i="69"/>
  <c r="P70" i="69"/>
  <c r="L70" i="69"/>
  <c r="L14" i="69" s="1"/>
  <c r="L8" i="69" s="1"/>
  <c r="M103" i="69"/>
  <c r="H103" i="69"/>
  <c r="J102" i="69"/>
  <c r="H101" i="69"/>
  <c r="L103" i="69"/>
  <c r="N102" i="69"/>
  <c r="I102" i="69"/>
  <c r="L101" i="69"/>
  <c r="O46" i="69"/>
  <c r="O47" i="69" s="1"/>
  <c r="J103" i="69"/>
  <c r="M102" i="69"/>
  <c r="H102" i="69"/>
  <c r="J101" i="69"/>
  <c r="N103" i="69"/>
  <c r="I103" i="69"/>
  <c r="L102" i="69"/>
  <c r="N101" i="69"/>
  <c r="I101" i="69"/>
  <c r="O66" i="69"/>
  <c r="X2" i="69"/>
  <c r="S10" i="69"/>
  <c r="L46" i="69"/>
  <c r="L66" i="69"/>
  <c r="L13" i="69" s="1"/>
  <c r="L6" i="69" s="1"/>
  <c r="N109" i="69"/>
  <c r="I109" i="69"/>
  <c r="L108" i="69"/>
  <c r="N107" i="69"/>
  <c r="J106" i="69"/>
  <c r="P46" i="69"/>
  <c r="P47" i="69" s="1"/>
  <c r="M109" i="69"/>
  <c r="H109" i="69"/>
  <c r="J108" i="69"/>
  <c r="N106" i="69"/>
  <c r="I106" i="69"/>
  <c r="L109" i="69"/>
  <c r="N108" i="69"/>
  <c r="I108" i="69"/>
  <c r="H106" i="69"/>
  <c r="P66" i="69"/>
  <c r="J109" i="69"/>
  <c r="M108" i="69"/>
  <c r="H108" i="69"/>
  <c r="L106" i="69"/>
  <c r="AH114" i="69"/>
  <c r="AL114" i="69"/>
  <c r="AI114" i="69"/>
  <c r="AM114" i="69"/>
  <c r="M46" i="69"/>
  <c r="V47" i="69"/>
  <c r="AD47" i="69"/>
  <c r="AH47" i="69"/>
  <c r="AL47" i="69"/>
  <c r="AC48" i="69"/>
  <c r="AC11" i="69" s="1"/>
  <c r="W63" i="69"/>
  <c r="AA63" i="69"/>
  <c r="AE63" i="69"/>
  <c r="AI63" i="69"/>
  <c r="AM63" i="69"/>
  <c r="S68" i="69"/>
  <c r="S13" i="69" s="1"/>
  <c r="V86" i="69"/>
  <c r="AC87" i="69"/>
  <c r="AC15" i="69" s="1"/>
  <c r="AF114" i="69"/>
  <c r="AJ114" i="69"/>
  <c r="N46" i="69"/>
  <c r="S47" i="69"/>
  <c r="W47" i="69"/>
  <c r="AA47" i="69"/>
  <c r="AE47" i="69"/>
  <c r="AI47" i="69"/>
  <c r="AM47" i="69"/>
  <c r="S64" i="69"/>
  <c r="S12" i="69" s="1"/>
  <c r="X68" i="69"/>
  <c r="X13" i="69" s="1"/>
  <c r="AG114" i="69"/>
  <c r="AK114" i="69"/>
  <c r="S48" i="69"/>
  <c r="S11" i="69" s="1"/>
  <c r="X64" i="69"/>
  <c r="X12" i="69" s="1"/>
  <c r="AC68" i="69"/>
  <c r="AC13" i="69" s="1"/>
  <c r="S87" i="69"/>
  <c r="S15" i="69" s="1"/>
  <c r="L48" i="68"/>
  <c r="L68" i="68"/>
  <c r="L13" i="68" s="1"/>
  <c r="L6" i="68" s="1"/>
  <c r="M68" i="68"/>
  <c r="M13" i="68" s="1"/>
  <c r="M6" i="68" s="1"/>
  <c r="M48" i="68"/>
  <c r="N111" i="68"/>
  <c r="I111" i="68"/>
  <c r="L110" i="68"/>
  <c r="N109" i="68"/>
  <c r="J108" i="68"/>
  <c r="P48" i="68"/>
  <c r="P49" i="68" s="1"/>
  <c r="M111" i="68"/>
  <c r="H111" i="68"/>
  <c r="J110" i="68"/>
  <c r="I108" i="68"/>
  <c r="L111" i="68"/>
  <c r="N110" i="68"/>
  <c r="I110" i="68"/>
  <c r="J109" i="68"/>
  <c r="H108" i="68"/>
  <c r="P68" i="68"/>
  <c r="J111" i="68"/>
  <c r="M110" i="68"/>
  <c r="H110" i="68"/>
  <c r="AC2" i="68"/>
  <c r="N68" i="68"/>
  <c r="N13" i="68" s="1"/>
  <c r="N6" i="68" s="1"/>
  <c r="N48" i="68"/>
  <c r="S6" i="68"/>
  <c r="AM114" i="68"/>
  <c r="M105" i="68"/>
  <c r="N64" i="68"/>
  <c r="N12" i="68" s="1"/>
  <c r="N4" i="68" s="1"/>
  <c r="N87" i="68"/>
  <c r="N15" i="68" s="1"/>
  <c r="N10" i="68" s="1"/>
  <c r="V49" i="68"/>
  <c r="AH49" i="68"/>
  <c r="AL49" i="68"/>
  <c r="AC50" i="68"/>
  <c r="AC11" i="68" s="1"/>
  <c r="W65" i="68"/>
  <c r="AA65" i="68"/>
  <c r="AE65" i="68"/>
  <c r="AI65" i="68"/>
  <c r="AM65" i="68"/>
  <c r="O68" i="68"/>
  <c r="S70" i="68"/>
  <c r="S13" i="68" s="1"/>
  <c r="L72" i="68"/>
  <c r="L14" i="68" s="1"/>
  <c r="L8" i="68" s="1"/>
  <c r="P72" i="68"/>
  <c r="T72" i="68"/>
  <c r="X72" i="68"/>
  <c r="AB72" i="68"/>
  <c r="AF72" i="68"/>
  <c r="AJ72" i="68"/>
  <c r="V88" i="68"/>
  <c r="AC89" i="68"/>
  <c r="AC15" i="68" s="1"/>
  <c r="I103" i="68"/>
  <c r="N103" i="68"/>
  <c r="L104" i="68"/>
  <c r="I105" i="68"/>
  <c r="N105" i="68"/>
  <c r="AF113" i="68"/>
  <c r="AJ113" i="68"/>
  <c r="AF114" i="68"/>
  <c r="AF115" i="68" s="1"/>
  <c r="AJ114" i="68"/>
  <c r="S49" i="68"/>
  <c r="W49" i="68"/>
  <c r="AA49" i="68"/>
  <c r="AE49" i="68"/>
  <c r="AI49" i="68"/>
  <c r="AM49" i="68"/>
  <c r="S66" i="68"/>
  <c r="S12" i="68" s="1"/>
  <c r="X70" i="68"/>
  <c r="X13" i="68" s="1"/>
  <c r="M72" i="68"/>
  <c r="M14" i="68" s="1"/>
  <c r="M8" i="68" s="1"/>
  <c r="Q72" i="68"/>
  <c r="U72" i="68"/>
  <c r="Y72" i="68"/>
  <c r="AC72" i="68"/>
  <c r="AG72" i="68"/>
  <c r="AK72" i="68"/>
  <c r="J103" i="68"/>
  <c r="H104" i="68"/>
  <c r="M104" i="68"/>
  <c r="J105" i="68"/>
  <c r="AG113" i="68"/>
  <c r="AK113" i="68"/>
  <c r="AG114" i="68"/>
  <c r="AG116" i="68" s="1"/>
  <c r="AK114" i="68"/>
  <c r="K48" i="68"/>
  <c r="O48" i="68"/>
  <c r="O49" i="68" s="1"/>
  <c r="S50" i="68"/>
  <c r="S11" i="68" s="1"/>
  <c r="X66" i="68"/>
  <c r="X12" i="68" s="1"/>
  <c r="AC70" i="68"/>
  <c r="AC13" i="68" s="1"/>
  <c r="N72" i="68"/>
  <c r="N14" i="68" s="1"/>
  <c r="N8" i="68" s="1"/>
  <c r="R72" i="68"/>
  <c r="V72" i="68"/>
  <c r="Z72" i="68"/>
  <c r="AD72" i="68"/>
  <c r="AH72" i="68"/>
  <c r="AL72" i="68"/>
  <c r="S89" i="68"/>
  <c r="I104" i="68"/>
  <c r="N104" i="68"/>
  <c r="L105" i="68"/>
  <c r="AH113" i="68"/>
  <c r="AL113" i="68"/>
  <c r="AH114" i="68"/>
  <c r="AH115" i="68" s="1"/>
  <c r="AL114" i="68"/>
  <c r="AL115" i="68" s="1"/>
  <c r="O72" i="68"/>
  <c r="S72" i="68"/>
  <c r="W72" i="68"/>
  <c r="AA72" i="68"/>
  <c r="AE72" i="68"/>
  <c r="AI72" i="68"/>
  <c r="AM72" i="68"/>
  <c r="AM73" i="68" s="1"/>
  <c r="J102" i="68"/>
  <c r="H103" i="68"/>
  <c r="J104" i="68"/>
  <c r="H105" i="68"/>
  <c r="AI113" i="68"/>
  <c r="AM113" i="68"/>
  <c r="AM116" i="68" s="1"/>
  <c r="AI114" i="68"/>
  <c r="I103" i="2"/>
  <c r="J103" i="2" s="1"/>
  <c r="I88" i="2"/>
  <c r="I85" i="2"/>
  <c r="J85" i="2" s="1"/>
  <c r="I80" i="2"/>
  <c r="I77" i="2"/>
  <c r="J77" i="2" s="1"/>
  <c r="I72" i="2"/>
  <c r="J72" i="2" s="1"/>
  <c r="I69" i="2"/>
  <c r="J69" i="2" s="1"/>
  <c r="I64" i="2"/>
  <c r="I61" i="2"/>
  <c r="J61" i="2" s="1"/>
  <c r="I56" i="2"/>
  <c r="J56" i="2" s="1"/>
  <c r="I53" i="2"/>
  <c r="J53" i="2" s="1"/>
  <c r="I48" i="2"/>
  <c r="I45" i="2"/>
  <c r="J45" i="2" s="1"/>
  <c r="I40" i="2"/>
  <c r="I37" i="2"/>
  <c r="J37" i="2" s="1"/>
  <c r="I32" i="2"/>
  <c r="J32" i="2" s="1"/>
  <c r="I29" i="2"/>
  <c r="J29" i="2" s="1"/>
  <c r="I24" i="2"/>
  <c r="J24" i="2" s="1"/>
  <c r="I21" i="2"/>
  <c r="J21" i="2" s="1"/>
  <c r="I16" i="2"/>
  <c r="J16" i="2" s="1"/>
  <c r="I13" i="2"/>
  <c r="J13" i="2" s="1"/>
  <c r="J8" i="2"/>
  <c r="I5" i="2"/>
  <c r="J5" i="2" s="1"/>
  <c r="I106" i="2"/>
  <c r="J106" i="2" s="1"/>
  <c r="J105" i="2"/>
  <c r="I102" i="2"/>
  <c r="J98" i="2"/>
  <c r="J95" i="2"/>
  <c r="J94" i="2"/>
  <c r="I91" i="2"/>
  <c r="J91" i="2" s="1"/>
  <c r="I83" i="2"/>
  <c r="J83" i="2" s="1"/>
  <c r="I75" i="2"/>
  <c r="J75" i="2" s="1"/>
  <c r="I67" i="2"/>
  <c r="J67" i="2" s="1"/>
  <c r="I59" i="2"/>
  <c r="J59" i="2" s="1"/>
  <c r="I51" i="2"/>
  <c r="J51" i="2" s="1"/>
  <c r="I43" i="2"/>
  <c r="J43" i="2" s="1"/>
  <c r="I35" i="2"/>
  <c r="J35" i="2" s="1"/>
  <c r="I27" i="2"/>
  <c r="J27" i="2" s="1"/>
  <c r="I19" i="2"/>
  <c r="J19" i="2" s="1"/>
  <c r="I11" i="2"/>
  <c r="J11" i="2" s="1"/>
  <c r="I3" i="2"/>
  <c r="J3" i="2" s="1"/>
  <c r="I92" i="2"/>
  <c r="I84" i="2"/>
  <c r="I76" i="2"/>
  <c r="J76" i="2" s="1"/>
  <c r="I68" i="2"/>
  <c r="J68" i="2" s="1"/>
  <c r="I60" i="2"/>
  <c r="I52" i="2"/>
  <c r="I44" i="2"/>
  <c r="J44" i="2" s="1"/>
  <c r="I36" i="2"/>
  <c r="J36" i="2" s="1"/>
  <c r="J99" i="2"/>
  <c r="J102" i="2"/>
  <c r="J110" i="2"/>
  <c r="J92" i="2"/>
  <c r="J84" i="2"/>
  <c r="I104" i="2"/>
  <c r="J104" i="2" s="1"/>
  <c r="I96" i="2"/>
  <c r="J96" i="2" s="1"/>
  <c r="I108" i="2"/>
  <c r="J108" i="2" s="1"/>
  <c r="I100" i="2"/>
  <c r="J100" i="2" s="1"/>
  <c r="J88" i="2"/>
  <c r="J80" i="2"/>
  <c r="J64" i="2"/>
  <c r="J60" i="2"/>
  <c r="J52" i="2"/>
  <c r="J48" i="2"/>
  <c r="J40" i="2"/>
  <c r="AI73" i="68" l="1"/>
  <c r="AI116" i="68"/>
  <c r="AI115" i="68"/>
  <c r="AJ115" i="68"/>
  <c r="AL116" i="68"/>
  <c r="AH116" i="68"/>
  <c r="AK115" i="68"/>
  <c r="N11" i="69"/>
  <c r="N2" i="69" s="1"/>
  <c r="N47" i="69"/>
  <c r="M47" i="69"/>
  <c r="M11" i="69"/>
  <c r="M2" i="69" s="1"/>
  <c r="AB71" i="69"/>
  <c r="AB7" i="69"/>
  <c r="S72" i="69"/>
  <c r="S14" i="69" s="1"/>
  <c r="Q7" i="69"/>
  <c r="Q71" i="69"/>
  <c r="AG71" i="69"/>
  <c r="AG113" i="69"/>
  <c r="R71" i="69"/>
  <c r="R7" i="69"/>
  <c r="AH71" i="69"/>
  <c r="AH113" i="69"/>
  <c r="W71" i="69"/>
  <c r="W7" i="69"/>
  <c r="AM71" i="69"/>
  <c r="AM113" i="69"/>
  <c r="AF113" i="69"/>
  <c r="U7" i="69"/>
  <c r="U71" i="69"/>
  <c r="AK71" i="69"/>
  <c r="AK113" i="69"/>
  <c r="V71" i="69"/>
  <c r="X72" i="69"/>
  <c r="V7" i="69"/>
  <c r="AL71" i="69"/>
  <c r="AL113" i="69"/>
  <c r="AA71" i="69"/>
  <c r="AC72" i="69"/>
  <c r="AC14" i="69" s="1"/>
  <c r="AA7" i="69"/>
  <c r="T71" i="69"/>
  <c r="T7" i="69"/>
  <c r="AJ113" i="69"/>
  <c r="Y7" i="69"/>
  <c r="Y71" i="69"/>
  <c r="K70" i="69"/>
  <c r="K47" i="69"/>
  <c r="Z71" i="69"/>
  <c r="Z7" i="69"/>
  <c r="AE71" i="69"/>
  <c r="AE7" i="69"/>
  <c r="L47" i="69"/>
  <c r="L11" i="69"/>
  <c r="L2" i="69" s="1"/>
  <c r="X71" i="69"/>
  <c r="X7" i="69"/>
  <c r="AC7" i="69"/>
  <c r="AC71" i="69"/>
  <c r="AD71" i="69"/>
  <c r="AD7" i="69"/>
  <c r="S71" i="69"/>
  <c r="S7" i="69"/>
  <c r="AI71" i="69"/>
  <c r="AE73" i="68"/>
  <c r="AE7" i="68"/>
  <c r="AL73" i="68"/>
  <c r="V7" i="68"/>
  <c r="V73" i="68"/>
  <c r="X74" i="68"/>
  <c r="AK116" i="68"/>
  <c r="AK73" i="68"/>
  <c r="U73" i="68"/>
  <c r="U7" i="68"/>
  <c r="AF116" i="68"/>
  <c r="X73" i="68"/>
  <c r="X7" i="68"/>
  <c r="N49" i="68"/>
  <c r="N11" i="68"/>
  <c r="N2" i="68" s="1"/>
  <c r="M49" i="68"/>
  <c r="M11" i="68"/>
  <c r="M2" i="68" s="1"/>
  <c r="AA73" i="68"/>
  <c r="AC74" i="68"/>
  <c r="AC14" i="68" s="1"/>
  <c r="AA7" i="68"/>
  <c r="AH73" i="68"/>
  <c r="R7" i="68"/>
  <c r="R73" i="68"/>
  <c r="AG73" i="68"/>
  <c r="S74" i="68"/>
  <c r="Q73" i="68"/>
  <c r="Q7" i="68"/>
  <c r="AJ73" i="68"/>
  <c r="T73" i="68"/>
  <c r="T7" i="68"/>
  <c r="W73" i="68"/>
  <c r="W7" i="68"/>
  <c r="AD7" i="68"/>
  <c r="AD73" i="68"/>
  <c r="AC73" i="68"/>
  <c r="AC7" i="68"/>
  <c r="AF73" i="68"/>
  <c r="AM115" i="68"/>
  <c r="S73" i="68"/>
  <c r="S7" i="68"/>
  <c r="Z7" i="68"/>
  <c r="Z73" i="68"/>
  <c r="K72" i="68"/>
  <c r="K49" i="68"/>
  <c r="AG115" i="68"/>
  <c r="Y73" i="68"/>
  <c r="Y7" i="68"/>
  <c r="AJ116" i="68"/>
  <c r="AB73" i="68"/>
  <c r="AB7" i="68"/>
  <c r="L49" i="68"/>
  <c r="L11" i="68"/>
  <c r="L2" i="68" s="1"/>
  <c r="S8" i="69" l="1"/>
  <c r="AC8" i="69"/>
  <c r="AC8" i="68"/>
  <c r="X8" i="68"/>
  <c r="X8" i="69"/>
  <c r="S8" i="68"/>
  <c r="AM170" i="57" l="1"/>
  <c r="AL170" i="57"/>
  <c r="AK170" i="57"/>
  <c r="AJ170" i="57"/>
  <c r="AI170" i="57"/>
  <c r="AH170" i="57"/>
  <c r="AG170" i="57"/>
  <c r="AF170" i="57"/>
  <c r="AE170" i="57"/>
  <c r="AD170" i="57"/>
  <c r="AD9" i="57" s="1"/>
  <c r="AC170" i="57"/>
  <c r="AB170" i="57"/>
  <c r="AA170" i="57"/>
  <c r="Z170" i="57"/>
  <c r="Y170" i="57"/>
  <c r="X170" i="57"/>
  <c r="W170" i="57"/>
  <c r="V170" i="57"/>
  <c r="U170" i="57"/>
  <c r="T170" i="57"/>
  <c r="S170" i="57"/>
  <c r="R170" i="57"/>
  <c r="Q170" i="57"/>
  <c r="P170" i="57"/>
  <c r="O170" i="57"/>
  <c r="N170" i="57"/>
  <c r="N15" i="57" s="1"/>
  <c r="N10" i="57" s="1"/>
  <c r="M170" i="57"/>
  <c r="M15" i="57" s="1"/>
  <c r="M10" i="57" s="1"/>
  <c r="L170" i="57"/>
  <c r="L15" i="57" s="1"/>
  <c r="L10" i="57" s="1"/>
  <c r="H170" i="57"/>
  <c r="J151" i="57"/>
  <c r="J147" i="57"/>
  <c r="H131" i="57"/>
  <c r="G131" i="57"/>
  <c r="F131" i="57"/>
  <c r="D131" i="57"/>
  <c r="K111" i="57"/>
  <c r="K110" i="57"/>
  <c r="K109" i="57"/>
  <c r="K108" i="57"/>
  <c r="K107" i="57"/>
  <c r="K106" i="57"/>
  <c r="K105" i="57"/>
  <c r="K104" i="57"/>
  <c r="K103" i="57"/>
  <c r="K102" i="57"/>
  <c r="K101" i="57"/>
  <c r="K100" i="57"/>
  <c r="K99" i="57"/>
  <c r="K98" i="57"/>
  <c r="K97" i="57"/>
  <c r="K96" i="57"/>
  <c r="K95" i="57"/>
  <c r="K94" i="57"/>
  <c r="K93" i="57"/>
  <c r="K92" i="57"/>
  <c r="K91" i="57"/>
  <c r="K90" i="57"/>
  <c r="K89" i="57"/>
  <c r="K88" i="57"/>
  <c r="K87" i="57"/>
  <c r="K86" i="57"/>
  <c r="K85" i="57"/>
  <c r="K84" i="57"/>
  <c r="K83" i="57"/>
  <c r="K82" i="57"/>
  <c r="K81" i="57"/>
  <c r="K80" i="57"/>
  <c r="K79" i="57"/>
  <c r="K78" i="57"/>
  <c r="K77" i="57"/>
  <c r="K76" i="57"/>
  <c r="K75" i="57"/>
  <c r="K74" i="57"/>
  <c r="K73" i="57"/>
  <c r="K72" i="57"/>
  <c r="K71" i="57"/>
  <c r="K70" i="57"/>
  <c r="K69" i="57"/>
  <c r="K68" i="57"/>
  <c r="K67" i="57"/>
  <c r="K66" i="57"/>
  <c r="K65" i="57"/>
  <c r="K64" i="57"/>
  <c r="K63" i="57"/>
  <c r="K62" i="57"/>
  <c r="K61" i="57"/>
  <c r="K60" i="57"/>
  <c r="K59" i="57"/>
  <c r="K58" i="57"/>
  <c r="K57" i="57"/>
  <c r="K56" i="57"/>
  <c r="K55" i="57"/>
  <c r="K54" i="57"/>
  <c r="K53" i="57"/>
  <c r="K52" i="57"/>
  <c r="K51" i="57"/>
  <c r="K50" i="57"/>
  <c r="K49" i="57"/>
  <c r="K48" i="57"/>
  <c r="K47" i="57"/>
  <c r="K46" i="57"/>
  <c r="K45" i="57"/>
  <c r="K44" i="57"/>
  <c r="K43" i="57"/>
  <c r="K42" i="57"/>
  <c r="K41" i="57"/>
  <c r="K40" i="57"/>
  <c r="K39" i="57"/>
  <c r="K38" i="57"/>
  <c r="K37" i="57"/>
  <c r="K36" i="57"/>
  <c r="K35" i="57"/>
  <c r="K34" i="57"/>
  <c r="K33" i="57"/>
  <c r="K32" i="57"/>
  <c r="K31" i="57"/>
  <c r="K30" i="57"/>
  <c r="K29" i="57"/>
  <c r="K28" i="57"/>
  <c r="K27" i="57"/>
  <c r="K26" i="57"/>
  <c r="K25" i="57"/>
  <c r="K24" i="57"/>
  <c r="K23" i="57"/>
  <c r="K22" i="57"/>
  <c r="K21" i="57"/>
  <c r="K20" i="57"/>
  <c r="K19" i="57"/>
  <c r="K18" i="57"/>
  <c r="AM170" i="56"/>
  <c r="AL170" i="56"/>
  <c r="AK170" i="56"/>
  <c r="AJ170" i="56"/>
  <c r="AI170" i="56"/>
  <c r="AH170" i="56"/>
  <c r="AG170" i="56"/>
  <c r="AF170" i="56"/>
  <c r="AE170" i="56"/>
  <c r="AE9" i="56" s="1"/>
  <c r="AD170" i="56"/>
  <c r="AC170" i="56"/>
  <c r="AB170" i="56"/>
  <c r="AA170" i="56"/>
  <c r="Z170" i="56"/>
  <c r="Y170" i="56"/>
  <c r="X170" i="56"/>
  <c r="W170" i="56"/>
  <c r="W9" i="56" s="1"/>
  <c r="V170" i="56"/>
  <c r="U170" i="56"/>
  <c r="T170" i="56"/>
  <c r="S170" i="56"/>
  <c r="S9" i="56" s="1"/>
  <c r="R170" i="56"/>
  <c r="Q170" i="56"/>
  <c r="H170" i="56"/>
  <c r="J151" i="56"/>
  <c r="J147" i="56"/>
  <c r="H131" i="56"/>
  <c r="G131" i="56"/>
  <c r="F131" i="56"/>
  <c r="D131" i="56"/>
  <c r="K111" i="56"/>
  <c r="K110" i="56"/>
  <c r="K109" i="56"/>
  <c r="K108" i="56"/>
  <c r="K107" i="56"/>
  <c r="K106" i="56"/>
  <c r="K105" i="56"/>
  <c r="K104" i="56"/>
  <c r="K103" i="56"/>
  <c r="K102" i="56"/>
  <c r="K101" i="56"/>
  <c r="K100" i="56"/>
  <c r="K99" i="56"/>
  <c r="K98" i="56"/>
  <c r="K97" i="56"/>
  <c r="K96" i="56"/>
  <c r="K95" i="56"/>
  <c r="K94" i="56"/>
  <c r="K93" i="56"/>
  <c r="K92" i="56"/>
  <c r="K91" i="56"/>
  <c r="K90" i="56"/>
  <c r="K89" i="56"/>
  <c r="K88" i="56"/>
  <c r="K87" i="56"/>
  <c r="K86" i="56"/>
  <c r="K85" i="56"/>
  <c r="K84" i="56"/>
  <c r="K83" i="56"/>
  <c r="K82" i="56"/>
  <c r="K81" i="56"/>
  <c r="K80" i="56"/>
  <c r="K79" i="56"/>
  <c r="K78" i="56"/>
  <c r="K77" i="56"/>
  <c r="K76" i="56"/>
  <c r="K75" i="56"/>
  <c r="K74" i="56"/>
  <c r="K73" i="56"/>
  <c r="K72" i="56"/>
  <c r="K71" i="56"/>
  <c r="K70" i="56"/>
  <c r="K69" i="56"/>
  <c r="K68" i="56"/>
  <c r="K67" i="56"/>
  <c r="K66" i="56"/>
  <c r="K65" i="56"/>
  <c r="K64" i="56"/>
  <c r="K63" i="56"/>
  <c r="K62" i="56"/>
  <c r="K61" i="56"/>
  <c r="K60" i="56"/>
  <c r="K59" i="56"/>
  <c r="K58" i="56"/>
  <c r="K57" i="56"/>
  <c r="K56" i="56"/>
  <c r="K55" i="56"/>
  <c r="K54" i="56"/>
  <c r="K53" i="56"/>
  <c r="K52" i="56"/>
  <c r="K51" i="56"/>
  <c r="K50" i="56"/>
  <c r="K49" i="56"/>
  <c r="K48" i="56"/>
  <c r="K47" i="56"/>
  <c r="K46" i="56"/>
  <c r="K45" i="56"/>
  <c r="K44" i="56"/>
  <c r="K43" i="56"/>
  <c r="K42" i="56"/>
  <c r="K41" i="56"/>
  <c r="K40" i="56"/>
  <c r="K39" i="56"/>
  <c r="K38" i="56"/>
  <c r="K37" i="56"/>
  <c r="K36" i="56"/>
  <c r="K35" i="56"/>
  <c r="K34" i="56"/>
  <c r="K33" i="56"/>
  <c r="K32" i="56"/>
  <c r="K31" i="56"/>
  <c r="K30" i="56"/>
  <c r="K29" i="56"/>
  <c r="K28" i="56"/>
  <c r="K27" i="56"/>
  <c r="K26" i="56"/>
  <c r="K25" i="56"/>
  <c r="K24" i="56"/>
  <c r="K23" i="56"/>
  <c r="K22" i="56"/>
  <c r="K21" i="56"/>
  <c r="K20" i="56"/>
  <c r="K19" i="56"/>
  <c r="K18" i="56"/>
  <c r="AM170" i="55"/>
  <c r="AM171" i="55" s="1"/>
  <c r="AL170" i="55"/>
  <c r="AK170" i="55"/>
  <c r="AJ170" i="55"/>
  <c r="AI170" i="55"/>
  <c r="AI171" i="55" s="1"/>
  <c r="AH170" i="55"/>
  <c r="AG170" i="55"/>
  <c r="AF170" i="55"/>
  <c r="AE170" i="55"/>
  <c r="AD170" i="55"/>
  <c r="AD9" i="55" s="1"/>
  <c r="AC170" i="55"/>
  <c r="AB170" i="55"/>
  <c r="AB9" i="55" s="1"/>
  <c r="AA170" i="55"/>
  <c r="Z170" i="55"/>
  <c r="Z9" i="55" s="1"/>
  <c r="Y170" i="55"/>
  <c r="X170" i="55"/>
  <c r="X9" i="55" s="1"/>
  <c r="W170" i="55"/>
  <c r="V170" i="55"/>
  <c r="U170" i="55"/>
  <c r="T170" i="55"/>
  <c r="S170" i="55"/>
  <c r="S9" i="55" s="1"/>
  <c r="R170" i="55"/>
  <c r="Q170" i="55"/>
  <c r="Q9" i="55" s="1"/>
  <c r="H170" i="55"/>
  <c r="J151" i="55"/>
  <c r="J147" i="55"/>
  <c r="H131" i="55"/>
  <c r="G131" i="55"/>
  <c r="F131" i="55"/>
  <c r="D131" i="55"/>
  <c r="K125" i="55"/>
  <c r="K124" i="55"/>
  <c r="K123" i="55"/>
  <c r="K122" i="55"/>
  <c r="K121" i="55"/>
  <c r="K120" i="55"/>
  <c r="K119" i="55"/>
  <c r="K118" i="55"/>
  <c r="K117" i="55"/>
  <c r="K116" i="55"/>
  <c r="K115" i="55"/>
  <c r="K114" i="55"/>
  <c r="K113" i="55"/>
  <c r="K112" i="55"/>
  <c r="K111" i="55"/>
  <c r="K110" i="55"/>
  <c r="K109" i="55"/>
  <c r="K108" i="55"/>
  <c r="K107" i="55"/>
  <c r="K106" i="55"/>
  <c r="K105" i="55"/>
  <c r="K104" i="55"/>
  <c r="K103" i="55"/>
  <c r="K102" i="55"/>
  <c r="K101" i="55"/>
  <c r="K100" i="55"/>
  <c r="K99" i="55"/>
  <c r="K98" i="55"/>
  <c r="K97" i="55"/>
  <c r="K96" i="55"/>
  <c r="K95" i="55"/>
  <c r="K94" i="55"/>
  <c r="K93" i="55"/>
  <c r="K92" i="55"/>
  <c r="K91" i="55"/>
  <c r="K90" i="55"/>
  <c r="K89" i="55"/>
  <c r="K88" i="55"/>
  <c r="K87" i="55"/>
  <c r="K86" i="55"/>
  <c r="K85" i="55"/>
  <c r="K84" i="55"/>
  <c r="K83" i="55"/>
  <c r="K82" i="55"/>
  <c r="K81" i="55"/>
  <c r="K80" i="55"/>
  <c r="K79" i="55"/>
  <c r="K78" i="55"/>
  <c r="K77" i="55"/>
  <c r="K76" i="55"/>
  <c r="K75" i="55"/>
  <c r="K74" i="55"/>
  <c r="K73" i="55"/>
  <c r="K72" i="55"/>
  <c r="K71" i="55"/>
  <c r="K70" i="55"/>
  <c r="K69" i="55"/>
  <c r="K68" i="55"/>
  <c r="K67" i="55"/>
  <c r="K66" i="55"/>
  <c r="K65" i="55"/>
  <c r="K64" i="55"/>
  <c r="K63" i="55"/>
  <c r="K62" i="55"/>
  <c r="K61" i="55"/>
  <c r="K60" i="55"/>
  <c r="K59" i="55"/>
  <c r="K58" i="55"/>
  <c r="K57" i="55"/>
  <c r="K56" i="55"/>
  <c r="K55" i="55"/>
  <c r="K54" i="55"/>
  <c r="K53" i="55"/>
  <c r="K52" i="55"/>
  <c r="K51" i="55"/>
  <c r="K50" i="55"/>
  <c r="K49" i="55"/>
  <c r="K48" i="55"/>
  <c r="K47" i="55"/>
  <c r="K46" i="55"/>
  <c r="K45" i="55"/>
  <c r="K44" i="55"/>
  <c r="K43" i="55"/>
  <c r="K42" i="55"/>
  <c r="K41" i="55"/>
  <c r="K40" i="55"/>
  <c r="K39" i="55"/>
  <c r="K38" i="55"/>
  <c r="K37" i="55"/>
  <c r="K36" i="55"/>
  <c r="K35" i="55"/>
  <c r="K34" i="55"/>
  <c r="K33" i="55"/>
  <c r="K32" i="55"/>
  <c r="K31" i="55"/>
  <c r="K30" i="55"/>
  <c r="K29" i="55"/>
  <c r="K28" i="55"/>
  <c r="K27" i="55"/>
  <c r="K26" i="55"/>
  <c r="K25" i="55"/>
  <c r="K24" i="55"/>
  <c r="K23" i="55"/>
  <c r="K22" i="55"/>
  <c r="K21" i="55"/>
  <c r="K20" i="55"/>
  <c r="K19" i="55"/>
  <c r="K18" i="55"/>
  <c r="AM170" i="54"/>
  <c r="AL170" i="54"/>
  <c r="AK170" i="54"/>
  <c r="AJ170" i="54"/>
  <c r="AL171" i="54" s="1"/>
  <c r="AI170" i="54"/>
  <c r="AH170" i="54"/>
  <c r="AG170" i="54"/>
  <c r="AF170" i="54"/>
  <c r="AE170" i="54"/>
  <c r="AD170" i="54"/>
  <c r="AD9" i="54" s="1"/>
  <c r="AC170" i="54"/>
  <c r="AB170" i="54"/>
  <c r="AA170" i="54"/>
  <c r="Z170" i="54"/>
  <c r="Y170" i="54"/>
  <c r="X170" i="54"/>
  <c r="W170" i="54"/>
  <c r="V170" i="54"/>
  <c r="U170" i="54"/>
  <c r="T170" i="54"/>
  <c r="S170" i="54"/>
  <c r="R170" i="54"/>
  <c r="Q170" i="54"/>
  <c r="H170" i="54"/>
  <c r="J151" i="54"/>
  <c r="J147" i="54"/>
  <c r="H131" i="54"/>
  <c r="G131" i="54"/>
  <c r="F131" i="54"/>
  <c r="D131" i="54"/>
  <c r="K125" i="54"/>
  <c r="K124" i="54"/>
  <c r="K123" i="54"/>
  <c r="K122" i="54"/>
  <c r="K121" i="54"/>
  <c r="K120" i="54"/>
  <c r="K119" i="54"/>
  <c r="K118" i="54"/>
  <c r="K117" i="54"/>
  <c r="K116" i="54"/>
  <c r="K115" i="54"/>
  <c r="K114" i="54"/>
  <c r="K113" i="54"/>
  <c r="K112" i="54"/>
  <c r="K111" i="54"/>
  <c r="K110" i="54"/>
  <c r="K109" i="54"/>
  <c r="K108" i="54"/>
  <c r="K107" i="54"/>
  <c r="K106" i="54"/>
  <c r="K105" i="54"/>
  <c r="K104" i="54"/>
  <c r="K103" i="54"/>
  <c r="K102" i="54"/>
  <c r="K101" i="54"/>
  <c r="K100" i="54"/>
  <c r="K99" i="54"/>
  <c r="K98" i="54"/>
  <c r="K97" i="54"/>
  <c r="K96" i="54"/>
  <c r="K95" i="54"/>
  <c r="K94" i="54"/>
  <c r="K93" i="54"/>
  <c r="K92" i="54"/>
  <c r="K91" i="54"/>
  <c r="K90" i="54"/>
  <c r="K89" i="54"/>
  <c r="K88" i="54"/>
  <c r="K87" i="54"/>
  <c r="K86" i="54"/>
  <c r="K85" i="54"/>
  <c r="K84" i="54"/>
  <c r="K83" i="54"/>
  <c r="K82" i="54"/>
  <c r="K81" i="54"/>
  <c r="K80" i="54"/>
  <c r="K79" i="54"/>
  <c r="K78" i="54"/>
  <c r="K77" i="54"/>
  <c r="K76" i="54"/>
  <c r="K75" i="54"/>
  <c r="K74" i="54"/>
  <c r="K73" i="54"/>
  <c r="K72" i="54"/>
  <c r="K71" i="54"/>
  <c r="K70" i="54"/>
  <c r="K69" i="54"/>
  <c r="K68" i="54"/>
  <c r="K67" i="54"/>
  <c r="K66" i="54"/>
  <c r="K65" i="54"/>
  <c r="K64" i="54"/>
  <c r="K63" i="54"/>
  <c r="K62" i="54"/>
  <c r="K61" i="54"/>
  <c r="K60" i="54"/>
  <c r="K59" i="54"/>
  <c r="K58" i="54"/>
  <c r="K57" i="54"/>
  <c r="K56" i="54"/>
  <c r="K55" i="54"/>
  <c r="K54" i="54"/>
  <c r="K53" i="54"/>
  <c r="K52" i="54"/>
  <c r="K51" i="54"/>
  <c r="K50" i="54"/>
  <c r="K49" i="54"/>
  <c r="K48" i="54"/>
  <c r="K47" i="54"/>
  <c r="K46" i="54"/>
  <c r="K45" i="54"/>
  <c r="K44" i="54"/>
  <c r="K43" i="54"/>
  <c r="K42" i="54"/>
  <c r="K41" i="54"/>
  <c r="K40" i="54"/>
  <c r="K39" i="54"/>
  <c r="K38" i="54"/>
  <c r="K37" i="54"/>
  <c r="K36" i="54"/>
  <c r="K35" i="54"/>
  <c r="K34" i="54"/>
  <c r="K33" i="54"/>
  <c r="K32" i="54"/>
  <c r="K31" i="54"/>
  <c r="K30" i="54"/>
  <c r="K29" i="54"/>
  <c r="K28" i="54"/>
  <c r="K27" i="54"/>
  <c r="K26" i="54"/>
  <c r="K25" i="54"/>
  <c r="K24" i="54"/>
  <c r="K23" i="54"/>
  <c r="K22" i="54"/>
  <c r="K21" i="54"/>
  <c r="K20" i="54"/>
  <c r="K19" i="54"/>
  <c r="K18" i="54"/>
  <c r="AM170" i="53"/>
  <c r="AL170" i="53"/>
  <c r="AK170" i="53"/>
  <c r="AJ170" i="53"/>
  <c r="AI170" i="53"/>
  <c r="AH170" i="53"/>
  <c r="AG170" i="53"/>
  <c r="AF170" i="53"/>
  <c r="AE170" i="53"/>
  <c r="AD170" i="53"/>
  <c r="AD9" i="53" s="1"/>
  <c r="AC170" i="53"/>
  <c r="AB170" i="53"/>
  <c r="AB9" i="53" s="1"/>
  <c r="AA170" i="53"/>
  <c r="Z170" i="53"/>
  <c r="Y170" i="53"/>
  <c r="X170" i="53"/>
  <c r="W170" i="53"/>
  <c r="V170" i="53"/>
  <c r="U170" i="53"/>
  <c r="T170" i="53"/>
  <c r="S170" i="53"/>
  <c r="R170" i="53"/>
  <c r="Q170" i="53"/>
  <c r="AM170" i="52"/>
  <c r="AL170" i="52"/>
  <c r="AK170" i="52"/>
  <c r="AJ170" i="52"/>
  <c r="AI170" i="52"/>
  <c r="AH170" i="52"/>
  <c r="AG170" i="52"/>
  <c r="AF170" i="52"/>
  <c r="AE170" i="52"/>
  <c r="AE9" i="52" s="1"/>
  <c r="AD170" i="52"/>
  <c r="AD9" i="52" s="1"/>
  <c r="AC170" i="52"/>
  <c r="AB170" i="52"/>
  <c r="AB9" i="52" s="1"/>
  <c r="AA170" i="52"/>
  <c r="Z170" i="52"/>
  <c r="Z9" i="52" s="1"/>
  <c r="Y170" i="52"/>
  <c r="X170" i="52"/>
  <c r="X9" i="52" s="1"/>
  <c r="W170" i="52"/>
  <c r="V170" i="52"/>
  <c r="U170" i="52"/>
  <c r="T170" i="52"/>
  <c r="T9" i="52" s="1"/>
  <c r="S170" i="52"/>
  <c r="S9" i="52" s="1"/>
  <c r="R170" i="52"/>
  <c r="R9" i="52" s="1"/>
  <c r="Q170" i="52"/>
  <c r="H170" i="53"/>
  <c r="J151" i="53"/>
  <c r="J147" i="53"/>
  <c r="H131" i="53"/>
  <c r="G131" i="53"/>
  <c r="F131" i="53"/>
  <c r="D131" i="53"/>
  <c r="K125" i="53"/>
  <c r="K124" i="53"/>
  <c r="K123" i="53"/>
  <c r="K122" i="53"/>
  <c r="K121" i="53"/>
  <c r="K120" i="53"/>
  <c r="K119" i="53"/>
  <c r="K118" i="53"/>
  <c r="K117" i="53"/>
  <c r="K116" i="53"/>
  <c r="K115" i="53"/>
  <c r="K114" i="53"/>
  <c r="K113" i="53"/>
  <c r="K112" i="53"/>
  <c r="K111" i="53"/>
  <c r="K110" i="53"/>
  <c r="K109" i="53"/>
  <c r="K108" i="53"/>
  <c r="K107" i="53"/>
  <c r="K106" i="53"/>
  <c r="K105" i="53"/>
  <c r="K104" i="53"/>
  <c r="K103" i="53"/>
  <c r="K102" i="53"/>
  <c r="K101" i="53"/>
  <c r="K100" i="53"/>
  <c r="K99" i="53"/>
  <c r="K98" i="53"/>
  <c r="K97" i="53"/>
  <c r="K96" i="53"/>
  <c r="K95" i="53"/>
  <c r="K94" i="53"/>
  <c r="K93" i="53"/>
  <c r="K92" i="53"/>
  <c r="K91" i="53"/>
  <c r="K90" i="53"/>
  <c r="K89" i="53"/>
  <c r="K88" i="53"/>
  <c r="K87" i="53"/>
  <c r="K86" i="53"/>
  <c r="K85" i="53"/>
  <c r="K84" i="53"/>
  <c r="K83" i="53"/>
  <c r="K82" i="53"/>
  <c r="K81" i="53"/>
  <c r="K80" i="53"/>
  <c r="K79" i="53"/>
  <c r="K78" i="53"/>
  <c r="K77" i="53"/>
  <c r="K76" i="53"/>
  <c r="K75" i="53"/>
  <c r="K74" i="53"/>
  <c r="K73" i="53"/>
  <c r="K72" i="53"/>
  <c r="K71" i="53"/>
  <c r="K70" i="53"/>
  <c r="K69" i="53"/>
  <c r="K68" i="53"/>
  <c r="K67" i="53"/>
  <c r="K66" i="53"/>
  <c r="K65" i="53"/>
  <c r="K64" i="53"/>
  <c r="K63" i="53"/>
  <c r="K62" i="53"/>
  <c r="K61" i="53"/>
  <c r="K60" i="53"/>
  <c r="K59" i="53"/>
  <c r="K58" i="53"/>
  <c r="K57" i="53"/>
  <c r="K56" i="53"/>
  <c r="K55" i="53"/>
  <c r="K54" i="53"/>
  <c r="K53" i="53"/>
  <c r="K52" i="53"/>
  <c r="K51" i="53"/>
  <c r="K50" i="53"/>
  <c r="K49" i="53"/>
  <c r="K48" i="53"/>
  <c r="K47" i="53"/>
  <c r="K46" i="53"/>
  <c r="K45" i="53"/>
  <c r="K44" i="53"/>
  <c r="K43" i="53"/>
  <c r="K42" i="53"/>
  <c r="K41" i="53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24" i="53"/>
  <c r="K23" i="53"/>
  <c r="K22" i="53"/>
  <c r="K21" i="53"/>
  <c r="K20" i="53"/>
  <c r="K19" i="53"/>
  <c r="K18" i="53"/>
  <c r="H170" i="52"/>
  <c r="J151" i="52"/>
  <c r="J147" i="52"/>
  <c r="H131" i="52"/>
  <c r="G131" i="52"/>
  <c r="F131" i="52"/>
  <c r="D131" i="52"/>
  <c r="K125" i="52"/>
  <c r="K124" i="52"/>
  <c r="K123" i="52"/>
  <c r="K122" i="52"/>
  <c r="K121" i="52"/>
  <c r="K120" i="52"/>
  <c r="K119" i="52"/>
  <c r="K118" i="52"/>
  <c r="K117" i="52"/>
  <c r="K116" i="52"/>
  <c r="K115" i="52"/>
  <c r="K114" i="52"/>
  <c r="K113" i="52"/>
  <c r="K112" i="52"/>
  <c r="K111" i="52"/>
  <c r="K110" i="52"/>
  <c r="K109" i="52"/>
  <c r="K108" i="52"/>
  <c r="K107" i="52"/>
  <c r="K106" i="52"/>
  <c r="K105" i="52"/>
  <c r="K104" i="52"/>
  <c r="K103" i="52"/>
  <c r="K102" i="52"/>
  <c r="K101" i="52"/>
  <c r="K100" i="52"/>
  <c r="K99" i="52"/>
  <c r="K98" i="52"/>
  <c r="K97" i="52"/>
  <c r="K96" i="52"/>
  <c r="K95" i="52"/>
  <c r="K94" i="52"/>
  <c r="K93" i="52"/>
  <c r="K92" i="52"/>
  <c r="K91" i="52"/>
  <c r="K90" i="52"/>
  <c r="K89" i="52"/>
  <c r="K88" i="52"/>
  <c r="K87" i="52"/>
  <c r="K86" i="52"/>
  <c r="K85" i="52"/>
  <c r="K84" i="52"/>
  <c r="K83" i="52"/>
  <c r="K82" i="52"/>
  <c r="K81" i="52"/>
  <c r="K80" i="52"/>
  <c r="K79" i="52"/>
  <c r="K78" i="52"/>
  <c r="K77" i="52"/>
  <c r="K76" i="52"/>
  <c r="K75" i="52"/>
  <c r="K74" i="52"/>
  <c r="K73" i="52"/>
  <c r="K72" i="52"/>
  <c r="K71" i="52"/>
  <c r="K70" i="52"/>
  <c r="K69" i="52"/>
  <c r="K68" i="52"/>
  <c r="K67" i="52"/>
  <c r="K66" i="52"/>
  <c r="K65" i="52"/>
  <c r="K64" i="52"/>
  <c r="K63" i="52"/>
  <c r="K62" i="52"/>
  <c r="K61" i="52"/>
  <c r="K60" i="52"/>
  <c r="K59" i="52"/>
  <c r="K58" i="52"/>
  <c r="K57" i="52"/>
  <c r="K56" i="52"/>
  <c r="K55" i="52"/>
  <c r="K54" i="52"/>
  <c r="K53" i="52"/>
  <c r="K52" i="52"/>
  <c r="K51" i="52"/>
  <c r="K50" i="52"/>
  <c r="K49" i="52"/>
  <c r="K48" i="52"/>
  <c r="K47" i="52"/>
  <c r="K46" i="52"/>
  <c r="K45" i="52"/>
  <c r="K44" i="52"/>
  <c r="K43" i="52"/>
  <c r="K42" i="52"/>
  <c r="K41" i="52"/>
  <c r="K40" i="52"/>
  <c r="K39" i="52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AM170" i="58"/>
  <c r="AM171" i="58" s="1"/>
  <c r="AL170" i="58"/>
  <c r="AK170" i="58"/>
  <c r="AK171" i="58" s="1"/>
  <c r="AJ170" i="58"/>
  <c r="AI170" i="58"/>
  <c r="AH170" i="58"/>
  <c r="AG170" i="58"/>
  <c r="AF170" i="58"/>
  <c r="AE170" i="58"/>
  <c r="AD170" i="58"/>
  <c r="AD9" i="58" s="1"/>
  <c r="AC170" i="58"/>
  <c r="AB170" i="58"/>
  <c r="AA170" i="58"/>
  <c r="Z170" i="58"/>
  <c r="Z9" i="58" s="1"/>
  <c r="Y170" i="58"/>
  <c r="X170" i="58"/>
  <c r="W170" i="58"/>
  <c r="V170" i="58"/>
  <c r="U170" i="58"/>
  <c r="T170" i="58"/>
  <c r="S170" i="58"/>
  <c r="R170" i="58"/>
  <c r="Q170" i="58"/>
  <c r="P170" i="58"/>
  <c r="O170" i="58"/>
  <c r="N170" i="58"/>
  <c r="M170" i="58"/>
  <c r="L170" i="58"/>
  <c r="H170" i="58"/>
  <c r="J151" i="58"/>
  <c r="J147" i="58"/>
  <c r="H131" i="58"/>
  <c r="G131" i="58"/>
  <c r="F131" i="58"/>
  <c r="D131" i="58"/>
  <c r="H132" i="56" l="1"/>
  <c r="AH171" i="55"/>
  <c r="AL171" i="55"/>
  <c r="W9" i="54"/>
  <c r="W171" i="54"/>
  <c r="AM171" i="54"/>
  <c r="X9" i="54"/>
  <c r="X171" i="54"/>
  <c r="Y9" i="54"/>
  <c r="Y171" i="54"/>
  <c r="AG171" i="54"/>
  <c r="AK171" i="54"/>
  <c r="V9" i="54"/>
  <c r="X172" i="54"/>
  <c r="X15" i="54" s="1"/>
  <c r="V171" i="54"/>
  <c r="Z9" i="54"/>
  <c r="Z171" i="54"/>
  <c r="R9" i="53"/>
  <c r="R171" i="53"/>
  <c r="U9" i="53"/>
  <c r="U171" i="53"/>
  <c r="S9" i="53"/>
  <c r="S171" i="53"/>
  <c r="AI171" i="53"/>
  <c r="AM171" i="53"/>
  <c r="Q9" i="53"/>
  <c r="S172" i="53"/>
  <c r="S15" i="53" s="1"/>
  <c r="Q171" i="53"/>
  <c r="T9" i="53"/>
  <c r="T171" i="53"/>
  <c r="H132" i="57"/>
  <c r="G132" i="57"/>
  <c r="G132" i="56"/>
  <c r="AF171" i="56"/>
  <c r="AJ171" i="56"/>
  <c r="K131" i="56"/>
  <c r="K132" i="56" s="1"/>
  <c r="Q171" i="56"/>
  <c r="Q9" i="56"/>
  <c r="U171" i="56"/>
  <c r="U9" i="56"/>
  <c r="Y171" i="56"/>
  <c r="Y9" i="56"/>
  <c r="AC171" i="56"/>
  <c r="AC9" i="56"/>
  <c r="AG171" i="56"/>
  <c r="AK171" i="56"/>
  <c r="R171" i="56"/>
  <c r="R9" i="56"/>
  <c r="V171" i="56"/>
  <c r="V9" i="56"/>
  <c r="Z171" i="56"/>
  <c r="Z9" i="56"/>
  <c r="AD171" i="56"/>
  <c r="AD9" i="56"/>
  <c r="AH171" i="56"/>
  <c r="AL171" i="56"/>
  <c r="T171" i="56"/>
  <c r="T9" i="56"/>
  <c r="X171" i="56"/>
  <c r="X9" i="56"/>
  <c r="AB171" i="56"/>
  <c r="AB9" i="56"/>
  <c r="AC172" i="56"/>
  <c r="AC15" i="56" s="1"/>
  <c r="R11" i="65" s="1"/>
  <c r="AA9" i="56"/>
  <c r="H132" i="55"/>
  <c r="R171" i="55"/>
  <c r="R9" i="55"/>
  <c r="Z171" i="55"/>
  <c r="V9" i="55"/>
  <c r="W171" i="55"/>
  <c r="W9" i="55"/>
  <c r="AC172" i="55"/>
  <c r="AC15" i="55" s="1"/>
  <c r="R5" i="65" s="1"/>
  <c r="AA9" i="55"/>
  <c r="AE171" i="55"/>
  <c r="AE9" i="55"/>
  <c r="T171" i="55"/>
  <c r="T9" i="55"/>
  <c r="G132" i="55"/>
  <c r="U171" i="55"/>
  <c r="U9" i="55"/>
  <c r="Y171" i="55"/>
  <c r="Y9" i="55"/>
  <c r="X10" i="55" s="1"/>
  <c r="L4" i="67" s="1"/>
  <c r="AC171" i="55"/>
  <c r="AC9" i="55"/>
  <c r="AI171" i="54"/>
  <c r="AH171" i="54"/>
  <c r="G132" i="54"/>
  <c r="H132" i="54"/>
  <c r="Q171" i="54"/>
  <c r="Q9" i="54"/>
  <c r="U171" i="54"/>
  <c r="U9" i="54"/>
  <c r="AC171" i="54"/>
  <c r="AC9" i="54"/>
  <c r="K131" i="54"/>
  <c r="K132" i="54" s="1"/>
  <c r="R171" i="54"/>
  <c r="R9" i="54"/>
  <c r="S171" i="54"/>
  <c r="S9" i="54"/>
  <c r="AA171" i="54"/>
  <c r="AA9" i="54"/>
  <c r="AE171" i="54"/>
  <c r="AE9" i="54"/>
  <c r="T171" i="54"/>
  <c r="T9" i="54"/>
  <c r="AC172" i="54"/>
  <c r="AC15" i="54" s="1"/>
  <c r="R8" i="65" s="1"/>
  <c r="AB9" i="54"/>
  <c r="Y9" i="53"/>
  <c r="Y171" i="53"/>
  <c r="V9" i="53"/>
  <c r="X172" i="53"/>
  <c r="X15" i="53" s="1"/>
  <c r="L10" i="65" s="1"/>
  <c r="V171" i="53"/>
  <c r="Z9" i="53"/>
  <c r="Z171" i="53"/>
  <c r="W9" i="53"/>
  <c r="W171" i="53"/>
  <c r="X9" i="53"/>
  <c r="X171" i="53"/>
  <c r="H132" i="52"/>
  <c r="R171" i="52"/>
  <c r="Q9" i="52"/>
  <c r="U171" i="52"/>
  <c r="U9" i="52"/>
  <c r="Y171" i="52"/>
  <c r="Y9" i="52"/>
  <c r="AC171" i="52"/>
  <c r="AC9" i="52"/>
  <c r="AH171" i="52"/>
  <c r="AL171" i="52"/>
  <c r="K131" i="52"/>
  <c r="K155" i="52" s="1"/>
  <c r="X172" i="52"/>
  <c r="X15" i="52" s="1"/>
  <c r="L7" i="65" s="1"/>
  <c r="V9" i="52"/>
  <c r="Z171" i="52"/>
  <c r="W9" i="52"/>
  <c r="AC172" i="52"/>
  <c r="AC15" i="52" s="1"/>
  <c r="R7" i="65" s="1"/>
  <c r="AA9" i="52"/>
  <c r="AC10" i="52" s="1"/>
  <c r="R8" i="67" s="1"/>
  <c r="AI171" i="52"/>
  <c r="AM171" i="52"/>
  <c r="T171" i="58"/>
  <c r="T9" i="58"/>
  <c r="Z171" i="58"/>
  <c r="X9" i="58"/>
  <c r="AC172" i="58"/>
  <c r="AB9" i="58"/>
  <c r="AH171" i="58"/>
  <c r="AL171" i="58"/>
  <c r="Q171" i="58"/>
  <c r="Q9" i="58"/>
  <c r="U171" i="58"/>
  <c r="U9" i="58"/>
  <c r="Y171" i="58"/>
  <c r="Y9" i="58"/>
  <c r="AC171" i="58"/>
  <c r="AC9" i="58"/>
  <c r="G132" i="58"/>
  <c r="H132" i="58"/>
  <c r="R171" i="58"/>
  <c r="R9" i="58"/>
  <c r="X172" i="58"/>
  <c r="V9" i="58"/>
  <c r="S171" i="58"/>
  <c r="S9" i="58"/>
  <c r="W171" i="58"/>
  <c r="W9" i="58"/>
  <c r="AA171" i="58"/>
  <c r="AA9" i="58"/>
  <c r="AE171" i="58"/>
  <c r="AE9" i="58"/>
  <c r="AG171" i="58"/>
  <c r="AI171" i="58"/>
  <c r="AG171" i="57"/>
  <c r="AK171" i="57"/>
  <c r="S171" i="57"/>
  <c r="S9" i="57"/>
  <c r="W171" i="57"/>
  <c r="W9" i="57"/>
  <c r="AC172" i="57"/>
  <c r="R12" i="65" s="1"/>
  <c r="AA9" i="57"/>
  <c r="AE171" i="57"/>
  <c r="AE9" i="57"/>
  <c r="AI171" i="57"/>
  <c r="AM171" i="57"/>
  <c r="T171" i="57"/>
  <c r="T9" i="57"/>
  <c r="X171" i="57"/>
  <c r="X9" i="57"/>
  <c r="AB171" i="57"/>
  <c r="AB9" i="57"/>
  <c r="AH171" i="57"/>
  <c r="AL171" i="57"/>
  <c r="K131" i="57"/>
  <c r="K132" i="57" s="1"/>
  <c r="Q171" i="57"/>
  <c r="Q9" i="57"/>
  <c r="U171" i="57"/>
  <c r="U9" i="57"/>
  <c r="Y171" i="57"/>
  <c r="Y9" i="57"/>
  <c r="AC171" i="57"/>
  <c r="AC9" i="57"/>
  <c r="R171" i="57"/>
  <c r="R9" i="57"/>
  <c r="V171" i="57"/>
  <c r="V9" i="57"/>
  <c r="Z171" i="57"/>
  <c r="Z9" i="57"/>
  <c r="K131" i="55"/>
  <c r="K132" i="55" s="1"/>
  <c r="G132" i="53"/>
  <c r="H132" i="53"/>
  <c r="AC172" i="53"/>
  <c r="AC15" i="53" s="1"/>
  <c r="R10" i="65" s="1"/>
  <c r="AA9" i="53"/>
  <c r="AE171" i="53"/>
  <c r="AE9" i="53"/>
  <c r="K131" i="53"/>
  <c r="AC171" i="53"/>
  <c r="AC9" i="53"/>
  <c r="AH171" i="53"/>
  <c r="AL171" i="53"/>
  <c r="AA171" i="57"/>
  <c r="AF171" i="57"/>
  <c r="AJ171" i="57"/>
  <c r="S172" i="57"/>
  <c r="F12" i="65" s="1"/>
  <c r="X172" i="57"/>
  <c r="L12" i="65" s="1"/>
  <c r="AD171" i="57"/>
  <c r="AA171" i="56"/>
  <c r="AI171" i="56"/>
  <c r="S172" i="56"/>
  <c r="S15" i="56" s="1"/>
  <c r="F11" i="65" s="1"/>
  <c r="AM171" i="56"/>
  <c r="X172" i="56"/>
  <c r="X15" i="56" s="1"/>
  <c r="L11" i="65" s="1"/>
  <c r="S171" i="56"/>
  <c r="W171" i="56"/>
  <c r="AE171" i="56"/>
  <c r="S171" i="55"/>
  <c r="AA171" i="55"/>
  <c r="X171" i="55"/>
  <c r="AB171" i="55"/>
  <c r="AF171" i="55"/>
  <c r="AJ171" i="55"/>
  <c r="S172" i="55"/>
  <c r="S15" i="55" s="1"/>
  <c r="F5" i="65" s="1"/>
  <c r="Q171" i="55"/>
  <c r="AG171" i="55"/>
  <c r="AK171" i="55"/>
  <c r="X172" i="55"/>
  <c r="X15" i="55" s="1"/>
  <c r="L5" i="65" s="1"/>
  <c r="V171" i="55"/>
  <c r="AD171" i="55"/>
  <c r="K155" i="55"/>
  <c r="AB171" i="54"/>
  <c r="AF171" i="54"/>
  <c r="AJ171" i="54"/>
  <c r="S172" i="54"/>
  <c r="S15" i="54" s="1"/>
  <c r="F8" i="65" s="1"/>
  <c r="AD171" i="54"/>
  <c r="K155" i="54"/>
  <c r="AA171" i="53"/>
  <c r="AB171" i="53"/>
  <c r="AF171" i="53"/>
  <c r="AJ171" i="53"/>
  <c r="AG171" i="53"/>
  <c r="AK171" i="53"/>
  <c r="AD171" i="53"/>
  <c r="S171" i="52"/>
  <c r="W171" i="52"/>
  <c r="AA171" i="52"/>
  <c r="AE171" i="52"/>
  <c r="T171" i="52"/>
  <c r="X171" i="52"/>
  <c r="AB171" i="52"/>
  <c r="AF171" i="52"/>
  <c r="AJ171" i="52"/>
  <c r="S172" i="52"/>
  <c r="S15" i="52" s="1"/>
  <c r="F7" i="65" s="1"/>
  <c r="Q171" i="52"/>
  <c r="AG171" i="52"/>
  <c r="AK171" i="52"/>
  <c r="V171" i="52"/>
  <c r="AD171" i="52"/>
  <c r="K132" i="52"/>
  <c r="G132" i="52"/>
  <c r="X171" i="58"/>
  <c r="AB171" i="58"/>
  <c r="AF171" i="58"/>
  <c r="AJ171" i="58"/>
  <c r="S172" i="58"/>
  <c r="F6" i="65" s="1"/>
  <c r="V171" i="58"/>
  <c r="AD171" i="58"/>
  <c r="R6" i="65"/>
  <c r="L6" i="65"/>
  <c r="N15" i="58"/>
  <c r="N10" i="58" s="1"/>
  <c r="M15" i="58"/>
  <c r="M10" i="58" s="1"/>
  <c r="L15" i="58"/>
  <c r="L10" i="58" s="1"/>
  <c r="K125" i="58"/>
  <c r="K124" i="58"/>
  <c r="K123" i="58"/>
  <c r="K122" i="58"/>
  <c r="K121" i="58"/>
  <c r="K120" i="58"/>
  <c r="K119" i="58"/>
  <c r="K118" i="58"/>
  <c r="K117" i="58"/>
  <c r="K116" i="58"/>
  <c r="K115" i="58"/>
  <c r="K114" i="58"/>
  <c r="K113" i="58"/>
  <c r="K112" i="58"/>
  <c r="K111" i="58"/>
  <c r="K110" i="58"/>
  <c r="K109" i="58"/>
  <c r="K108" i="58"/>
  <c r="K107" i="58"/>
  <c r="K106" i="58"/>
  <c r="K105" i="58"/>
  <c r="K104" i="58"/>
  <c r="K103" i="58"/>
  <c r="K102" i="58"/>
  <c r="K101" i="58"/>
  <c r="K100" i="58"/>
  <c r="K99" i="58"/>
  <c r="K98" i="58"/>
  <c r="K97" i="58"/>
  <c r="K96" i="58"/>
  <c r="K95" i="58"/>
  <c r="K94" i="58"/>
  <c r="K93" i="58"/>
  <c r="K92" i="58"/>
  <c r="K91" i="58"/>
  <c r="K90" i="58"/>
  <c r="K89" i="58"/>
  <c r="K88" i="58"/>
  <c r="K87" i="58"/>
  <c r="K86" i="58"/>
  <c r="K85" i="58"/>
  <c r="K84" i="58"/>
  <c r="K83" i="58"/>
  <c r="K82" i="58"/>
  <c r="K81" i="58"/>
  <c r="K80" i="58"/>
  <c r="K79" i="58"/>
  <c r="K78" i="58"/>
  <c r="K77" i="58"/>
  <c r="K76" i="58"/>
  <c r="K75" i="58"/>
  <c r="K74" i="58"/>
  <c r="K73" i="58"/>
  <c r="K72" i="58"/>
  <c r="K71" i="58"/>
  <c r="K70" i="58"/>
  <c r="K69" i="58"/>
  <c r="K68" i="58"/>
  <c r="K67" i="58"/>
  <c r="K66" i="58"/>
  <c r="K65" i="58"/>
  <c r="K64" i="58"/>
  <c r="K63" i="58"/>
  <c r="K62" i="58"/>
  <c r="K61" i="58"/>
  <c r="K60" i="58"/>
  <c r="K59" i="58"/>
  <c r="K58" i="58"/>
  <c r="K57" i="58"/>
  <c r="K56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S10" i="53" l="1"/>
  <c r="S10" i="52"/>
  <c r="F8" i="67" s="1"/>
  <c r="AC10" i="56"/>
  <c r="R10" i="67" s="1"/>
  <c r="S10" i="56"/>
  <c r="F10" i="67" s="1"/>
  <c r="K155" i="56"/>
  <c r="X10" i="56"/>
  <c r="L10" i="67" s="1"/>
  <c r="AC10" i="55"/>
  <c r="R4" i="67" s="1"/>
  <c r="S10" i="55"/>
  <c r="F4" i="67" s="1"/>
  <c r="AC10" i="54"/>
  <c r="R7" i="67" s="1"/>
  <c r="S10" i="54"/>
  <c r="F7" i="67" s="1"/>
  <c r="X10" i="53"/>
  <c r="L9" i="67" s="1"/>
  <c r="X10" i="52"/>
  <c r="L8" i="67" s="1"/>
  <c r="K131" i="58"/>
  <c r="L6" i="67"/>
  <c r="R6" i="67"/>
  <c r="F6" i="67"/>
  <c r="R12" i="67"/>
  <c r="K155" i="57"/>
  <c r="F12" i="67"/>
  <c r="L12" i="67"/>
  <c r="AC10" i="53"/>
  <c r="R9" i="67" s="1"/>
  <c r="K132" i="53"/>
  <c r="K155" i="53"/>
  <c r="AM170" i="59"/>
  <c r="AL170" i="59"/>
  <c r="AK170" i="59"/>
  <c r="AJ170" i="59"/>
  <c r="AI170" i="59"/>
  <c r="AH170" i="59"/>
  <c r="AG170" i="59"/>
  <c r="AF170" i="59"/>
  <c r="AE170" i="59"/>
  <c r="AD170" i="59"/>
  <c r="AD9" i="59" s="1"/>
  <c r="AC170" i="59"/>
  <c r="AB170" i="59"/>
  <c r="AB9" i="59" s="1"/>
  <c r="AA170" i="59"/>
  <c r="Z170" i="59"/>
  <c r="Z9" i="59" s="1"/>
  <c r="Y170" i="59"/>
  <c r="X170" i="59"/>
  <c r="X9" i="59" s="1"/>
  <c r="W170" i="59"/>
  <c r="V170" i="59"/>
  <c r="U170" i="59"/>
  <c r="U9" i="59" s="1"/>
  <c r="T170" i="59"/>
  <c r="T9" i="59" s="1"/>
  <c r="S170" i="59"/>
  <c r="R170" i="59"/>
  <c r="R9" i="59" s="1"/>
  <c r="Q170" i="59"/>
  <c r="H170" i="59"/>
  <c r="J151" i="59"/>
  <c r="J147" i="59"/>
  <c r="H131" i="59"/>
  <c r="G131" i="59"/>
  <c r="F131" i="59"/>
  <c r="D131" i="59"/>
  <c r="Q131" i="59"/>
  <c r="R131" i="59"/>
  <c r="R1" i="59" s="1"/>
  <c r="S131" i="59"/>
  <c r="S1" i="59" s="1"/>
  <c r="T131" i="59"/>
  <c r="T1" i="59" s="1"/>
  <c r="U131" i="59"/>
  <c r="V131" i="59"/>
  <c r="V1" i="59" s="1"/>
  <c r="W131" i="59"/>
  <c r="W1" i="59" s="1"/>
  <c r="X131" i="59"/>
  <c r="Y131" i="59"/>
  <c r="Z131" i="59"/>
  <c r="Z1" i="59" s="1"/>
  <c r="AA131" i="59"/>
  <c r="AA1" i="59" s="1"/>
  <c r="AB131" i="59"/>
  <c r="AC131" i="59"/>
  <c r="AD131" i="59"/>
  <c r="AD1" i="59" s="1"/>
  <c r="AE131" i="59"/>
  <c r="AE1" i="59" s="1"/>
  <c r="AF131" i="59"/>
  <c r="AG131" i="59"/>
  <c r="AH131" i="59"/>
  <c r="AI131" i="59"/>
  <c r="AJ131" i="59"/>
  <c r="AK131" i="59"/>
  <c r="AL131" i="59"/>
  <c r="AM131" i="59"/>
  <c r="Q147" i="59"/>
  <c r="Q3" i="59" s="1"/>
  <c r="R147" i="59"/>
  <c r="R3" i="59" s="1"/>
  <c r="S147" i="59"/>
  <c r="S3" i="59" s="1"/>
  <c r="T147" i="59"/>
  <c r="T3" i="59" s="1"/>
  <c r="U147" i="59"/>
  <c r="U3" i="59" s="1"/>
  <c r="V147" i="59"/>
  <c r="V3" i="59" s="1"/>
  <c r="W147" i="59"/>
  <c r="W3" i="59" s="1"/>
  <c r="X147" i="59"/>
  <c r="X3" i="59" s="1"/>
  <c r="Y147" i="59"/>
  <c r="Y3" i="59" s="1"/>
  <c r="Z147" i="59"/>
  <c r="Z3" i="59" s="1"/>
  <c r="AA147" i="59"/>
  <c r="AB147" i="59"/>
  <c r="AB3" i="59" s="1"/>
  <c r="AC147" i="59"/>
  <c r="AC3" i="59" s="1"/>
  <c r="AD147" i="59"/>
  <c r="AD3" i="59" s="1"/>
  <c r="AE147" i="59"/>
  <c r="AE3" i="59" s="1"/>
  <c r="AF147" i="59"/>
  <c r="AG147" i="59"/>
  <c r="AH147" i="59"/>
  <c r="AI147" i="59"/>
  <c r="AJ147" i="59"/>
  <c r="AK147" i="59"/>
  <c r="AL147" i="59"/>
  <c r="AM147" i="59"/>
  <c r="V148" i="59"/>
  <c r="Q151" i="59"/>
  <c r="Q5" i="59" s="1"/>
  <c r="R151" i="59"/>
  <c r="R5" i="59" s="1"/>
  <c r="S151" i="59"/>
  <c r="S5" i="59" s="1"/>
  <c r="T151" i="59"/>
  <c r="T5" i="59" s="1"/>
  <c r="U151" i="59"/>
  <c r="U5" i="59" s="1"/>
  <c r="V151" i="59"/>
  <c r="V5" i="59" s="1"/>
  <c r="W151" i="59"/>
  <c r="X151" i="59"/>
  <c r="Y151" i="59"/>
  <c r="Y5" i="59" s="1"/>
  <c r="Z151" i="59"/>
  <c r="Z5" i="59" s="1"/>
  <c r="AA151" i="59"/>
  <c r="AB151" i="59"/>
  <c r="AC151" i="59"/>
  <c r="AC5" i="59" s="1"/>
  <c r="AD151" i="59"/>
  <c r="AD5" i="59" s="1"/>
  <c r="AE151" i="59"/>
  <c r="AE5" i="59" s="1"/>
  <c r="AF151" i="59"/>
  <c r="AG151" i="59"/>
  <c r="AH151" i="59"/>
  <c r="AI151" i="59"/>
  <c r="AJ151" i="59"/>
  <c r="AK151" i="59"/>
  <c r="AL151" i="59"/>
  <c r="AM151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1" i="59"/>
  <c r="K20" i="59"/>
  <c r="K19" i="59"/>
  <c r="K18" i="59"/>
  <c r="K125" i="60"/>
  <c r="K124" i="60"/>
  <c r="K123" i="60"/>
  <c r="K122" i="60"/>
  <c r="K121" i="60"/>
  <c r="K120" i="60"/>
  <c r="K119" i="60"/>
  <c r="K118" i="60"/>
  <c r="K117" i="60"/>
  <c r="K116" i="60"/>
  <c r="K115" i="60"/>
  <c r="K114" i="60"/>
  <c r="K113" i="60"/>
  <c r="K112" i="60"/>
  <c r="K111" i="60"/>
  <c r="K110" i="60"/>
  <c r="K109" i="60"/>
  <c r="K108" i="60"/>
  <c r="K107" i="60"/>
  <c r="K106" i="60"/>
  <c r="K105" i="60"/>
  <c r="K104" i="60"/>
  <c r="K103" i="60"/>
  <c r="K102" i="60"/>
  <c r="K101" i="60"/>
  <c r="K100" i="60"/>
  <c r="K99" i="60"/>
  <c r="K98" i="60"/>
  <c r="K97" i="60"/>
  <c r="K96" i="60"/>
  <c r="K95" i="60"/>
  <c r="K94" i="60"/>
  <c r="K93" i="60"/>
  <c r="K92" i="60"/>
  <c r="K91" i="60"/>
  <c r="K90" i="60"/>
  <c r="K89" i="60"/>
  <c r="K88" i="60"/>
  <c r="K87" i="60"/>
  <c r="K86" i="60"/>
  <c r="K85" i="60"/>
  <c r="K84" i="60"/>
  <c r="K83" i="60"/>
  <c r="K82" i="60"/>
  <c r="K81" i="60"/>
  <c r="K80" i="60"/>
  <c r="K79" i="60"/>
  <c r="K78" i="60"/>
  <c r="K77" i="60"/>
  <c r="K76" i="60"/>
  <c r="K75" i="60"/>
  <c r="K74" i="60"/>
  <c r="K73" i="60"/>
  <c r="K72" i="60"/>
  <c r="K71" i="60"/>
  <c r="K70" i="60"/>
  <c r="K69" i="60"/>
  <c r="K68" i="60"/>
  <c r="K67" i="60"/>
  <c r="K66" i="60"/>
  <c r="K65" i="60"/>
  <c r="K64" i="60"/>
  <c r="K63" i="60"/>
  <c r="K62" i="60"/>
  <c r="K61" i="60"/>
  <c r="K60" i="60"/>
  <c r="K59" i="60"/>
  <c r="K58" i="60"/>
  <c r="K57" i="60"/>
  <c r="K56" i="60"/>
  <c r="K55" i="60"/>
  <c r="K54" i="60"/>
  <c r="K53" i="60"/>
  <c r="K52" i="60"/>
  <c r="K51" i="60"/>
  <c r="K50" i="60"/>
  <c r="K49" i="60"/>
  <c r="K48" i="60"/>
  <c r="K47" i="60"/>
  <c r="K46" i="60"/>
  <c r="K45" i="60"/>
  <c r="K44" i="60"/>
  <c r="K43" i="60"/>
  <c r="K42" i="60"/>
  <c r="K41" i="60"/>
  <c r="K40" i="60"/>
  <c r="K39" i="60"/>
  <c r="K38" i="60"/>
  <c r="K37" i="60"/>
  <c r="K36" i="60"/>
  <c r="K35" i="60"/>
  <c r="K34" i="60"/>
  <c r="K33" i="60"/>
  <c r="K32" i="60"/>
  <c r="K31" i="60"/>
  <c r="K30" i="60"/>
  <c r="K29" i="60"/>
  <c r="K28" i="60"/>
  <c r="K27" i="60"/>
  <c r="K26" i="60"/>
  <c r="K25" i="60"/>
  <c r="K24" i="60"/>
  <c r="K23" i="60"/>
  <c r="K22" i="60"/>
  <c r="K21" i="60"/>
  <c r="K20" i="60"/>
  <c r="K19" i="60"/>
  <c r="K18" i="60"/>
  <c r="AM170" i="60"/>
  <c r="AL170" i="60"/>
  <c r="AK170" i="60"/>
  <c r="AJ170" i="60"/>
  <c r="AI170" i="60"/>
  <c r="AH170" i="60"/>
  <c r="AG170" i="60"/>
  <c r="AF170" i="60"/>
  <c r="AE170" i="60"/>
  <c r="AE9" i="60" s="1"/>
  <c r="AD170" i="60"/>
  <c r="AD9" i="60" s="1"/>
  <c r="AC170" i="60"/>
  <c r="AC9" i="60" s="1"/>
  <c r="AB170" i="60"/>
  <c r="AB9" i="60" s="1"/>
  <c r="AA170" i="60"/>
  <c r="AA9" i="60" s="1"/>
  <c r="Z170" i="60"/>
  <c r="Z9" i="60" s="1"/>
  <c r="Y170" i="60"/>
  <c r="Y9" i="60" s="1"/>
  <c r="X170" i="60"/>
  <c r="X9" i="60" s="1"/>
  <c r="W170" i="60"/>
  <c r="W9" i="60" s="1"/>
  <c r="V170" i="60"/>
  <c r="V9" i="60" s="1"/>
  <c r="U170" i="60"/>
  <c r="U9" i="60" s="1"/>
  <c r="T170" i="60"/>
  <c r="T9" i="60" s="1"/>
  <c r="S170" i="60"/>
  <c r="S9" i="60" s="1"/>
  <c r="R170" i="60"/>
  <c r="R9" i="60" s="1"/>
  <c r="Q170" i="60"/>
  <c r="Q9" i="60" s="1"/>
  <c r="H170" i="60"/>
  <c r="AH196" i="3"/>
  <c r="AG196" i="3"/>
  <c r="AF196" i="3"/>
  <c r="AE196" i="3"/>
  <c r="AD196" i="3"/>
  <c r="AC196" i="3"/>
  <c r="AB196" i="3"/>
  <c r="AH195" i="3"/>
  <c r="AG195" i="3"/>
  <c r="AF195" i="3"/>
  <c r="AE195" i="3"/>
  <c r="AD195" i="3"/>
  <c r="AC195" i="3"/>
  <c r="AB195" i="3"/>
  <c r="AA196" i="3"/>
  <c r="AA195" i="3"/>
  <c r="T129" i="2"/>
  <c r="T128" i="2"/>
  <c r="T127" i="2"/>
  <c r="T126" i="2"/>
  <c r="T125" i="2"/>
  <c r="T123" i="2"/>
  <c r="T131" i="2" s="1"/>
  <c r="AD152" i="59" l="1"/>
  <c r="Z152" i="59"/>
  <c r="AB148" i="59"/>
  <c r="AL171" i="59"/>
  <c r="AC153" i="59"/>
  <c r="W152" i="59"/>
  <c r="X148" i="59"/>
  <c r="AM171" i="59"/>
  <c r="Z148" i="59"/>
  <c r="U148" i="59"/>
  <c r="AL152" i="59"/>
  <c r="AE152" i="59"/>
  <c r="V152" i="59"/>
  <c r="AH152" i="59"/>
  <c r="X149" i="59"/>
  <c r="Y148" i="59"/>
  <c r="R148" i="59"/>
  <c r="AF148" i="59"/>
  <c r="AD132" i="59"/>
  <c r="AE148" i="59"/>
  <c r="V132" i="59"/>
  <c r="K155" i="58"/>
  <c r="K132" i="58"/>
  <c r="AI171" i="59"/>
  <c r="AH171" i="59"/>
  <c r="AA148" i="59"/>
  <c r="AK148" i="59"/>
  <c r="AL132" i="59"/>
  <c r="AH132" i="59"/>
  <c r="AL148" i="59"/>
  <c r="AH148" i="59"/>
  <c r="AK152" i="59"/>
  <c r="AG152" i="59"/>
  <c r="AB152" i="59"/>
  <c r="AB5" i="59"/>
  <c r="X152" i="59"/>
  <c r="X5" i="59"/>
  <c r="S4" i="59"/>
  <c r="C11" i="67" s="1"/>
  <c r="AA152" i="59"/>
  <c r="AM152" i="59"/>
  <c r="AI152" i="59"/>
  <c r="AC152" i="59"/>
  <c r="AA5" i="59"/>
  <c r="Y152" i="59"/>
  <c r="W5" i="59"/>
  <c r="X6" i="59" s="1"/>
  <c r="J11" i="67" s="1"/>
  <c r="AJ148" i="59"/>
  <c r="W148" i="59"/>
  <c r="Q148" i="59"/>
  <c r="AC133" i="59"/>
  <c r="Z132" i="59"/>
  <c r="AK132" i="59"/>
  <c r="AG132" i="59"/>
  <c r="AC132" i="59"/>
  <c r="AC1" i="59"/>
  <c r="Y132" i="59"/>
  <c r="Y1" i="59"/>
  <c r="U132" i="59"/>
  <c r="U1" i="59"/>
  <c r="AM148" i="59"/>
  <c r="AI148" i="59"/>
  <c r="AC4" i="59"/>
  <c r="O11" i="67" s="1"/>
  <c r="AD148" i="59"/>
  <c r="AA3" i="59"/>
  <c r="X4" i="59"/>
  <c r="I11" i="67" s="1"/>
  <c r="AM132" i="59"/>
  <c r="AI132" i="59"/>
  <c r="AA132" i="59"/>
  <c r="AB1" i="59"/>
  <c r="AC2" i="59" s="1"/>
  <c r="N11" i="67" s="1"/>
  <c r="W132" i="59"/>
  <c r="X1" i="59"/>
  <c r="AA155" i="59"/>
  <c r="AL155" i="59"/>
  <c r="AH155" i="59"/>
  <c r="AD155" i="59"/>
  <c r="Z155" i="59"/>
  <c r="V155" i="59"/>
  <c r="R155" i="59"/>
  <c r="R7" i="59" s="1"/>
  <c r="K131" i="59"/>
  <c r="K155" i="59" s="1"/>
  <c r="S171" i="59"/>
  <c r="S9" i="59"/>
  <c r="Z171" i="59"/>
  <c r="W9" i="59"/>
  <c r="AC172" i="59"/>
  <c r="AA9" i="59"/>
  <c r="AE171" i="59"/>
  <c r="AE9" i="59"/>
  <c r="AK155" i="59"/>
  <c r="U155" i="59"/>
  <c r="U7" i="59" s="1"/>
  <c r="AG155" i="59"/>
  <c r="AC155" i="59"/>
  <c r="AC7" i="59" s="1"/>
  <c r="Y155" i="59"/>
  <c r="Y7" i="59" s="1"/>
  <c r="Q155" i="59"/>
  <c r="Q7" i="59" s="1"/>
  <c r="AJ155" i="59"/>
  <c r="AF155" i="59"/>
  <c r="AB155" i="59"/>
  <c r="X155" i="59"/>
  <c r="T155" i="59"/>
  <c r="G132" i="59"/>
  <c r="Y171" i="59"/>
  <c r="Y9" i="59"/>
  <c r="AC171" i="59"/>
  <c r="AC9" i="59"/>
  <c r="AM155" i="59"/>
  <c r="AI155" i="59"/>
  <c r="AE155" i="59"/>
  <c r="AC157" i="59" s="1"/>
  <c r="AC14" i="59" s="1"/>
  <c r="Q9" i="65" s="1"/>
  <c r="W155" i="59"/>
  <c r="S155" i="59"/>
  <c r="H132" i="59"/>
  <c r="X172" i="59"/>
  <c r="X15" i="59" s="1"/>
  <c r="L9" i="65" s="1"/>
  <c r="V9" i="59"/>
  <c r="K131" i="60"/>
  <c r="AA197" i="3"/>
  <c r="AC197" i="3"/>
  <c r="AG197" i="3"/>
  <c r="AD197" i="3"/>
  <c r="AH197" i="3"/>
  <c r="AE197" i="3"/>
  <c r="AB197" i="3"/>
  <c r="AF197" i="3"/>
  <c r="T132" i="2"/>
  <c r="T135" i="2"/>
  <c r="S152" i="59"/>
  <c r="S6" i="59"/>
  <c r="D11" i="67" s="1"/>
  <c r="R152" i="59"/>
  <c r="Q152" i="59"/>
  <c r="S149" i="59"/>
  <c r="S12" i="59" s="1"/>
  <c r="C9" i="65" s="1"/>
  <c r="T148" i="59"/>
  <c r="Q132" i="59"/>
  <c r="Q1" i="59"/>
  <c r="S2" i="59" s="1"/>
  <c r="B11" i="67" s="1"/>
  <c r="S148" i="59"/>
  <c r="R132" i="59"/>
  <c r="T132" i="59"/>
  <c r="R171" i="59"/>
  <c r="Q9" i="59"/>
  <c r="U171" i="59"/>
  <c r="W171" i="59"/>
  <c r="AA171" i="59"/>
  <c r="T171" i="59"/>
  <c r="X171" i="59"/>
  <c r="AB171" i="59"/>
  <c r="AF171" i="59"/>
  <c r="AJ171" i="59"/>
  <c r="S172" i="59"/>
  <c r="S15" i="59" s="1"/>
  <c r="F9" i="65" s="1"/>
  <c r="Q171" i="59"/>
  <c r="AG171" i="59"/>
  <c r="AK171" i="59"/>
  <c r="V171" i="59"/>
  <c r="AD171" i="59"/>
  <c r="K132" i="59"/>
  <c r="AC15" i="59"/>
  <c r="R9" i="65" s="1"/>
  <c r="S153" i="59"/>
  <c r="S13" i="59" s="1"/>
  <c r="D9" i="65" s="1"/>
  <c r="AJ152" i="59"/>
  <c r="AF152" i="59"/>
  <c r="T152" i="59"/>
  <c r="AG148" i="59"/>
  <c r="AC148" i="59"/>
  <c r="S133" i="59"/>
  <c r="S11" i="59" s="1"/>
  <c r="B9" i="65" s="1"/>
  <c r="AJ132" i="59"/>
  <c r="AF132" i="59"/>
  <c r="AB132" i="59"/>
  <c r="X132" i="59"/>
  <c r="AE132" i="59"/>
  <c r="S132" i="59"/>
  <c r="X153" i="59"/>
  <c r="X13" i="59" s="1"/>
  <c r="J9" i="65" s="1"/>
  <c r="U152" i="59"/>
  <c r="AC149" i="59"/>
  <c r="AC12" i="59" s="1"/>
  <c r="O9" i="65" s="1"/>
  <c r="X133" i="59"/>
  <c r="X11" i="59" s="1"/>
  <c r="H9" i="65" s="1"/>
  <c r="AC11" i="59"/>
  <c r="N9" i="65" s="1"/>
  <c r="X12" i="59"/>
  <c r="I9" i="65" s="1"/>
  <c r="AC13" i="59"/>
  <c r="P9" i="65" s="1"/>
  <c r="T134" i="2"/>
  <c r="T136" i="2"/>
  <c r="T133" i="2"/>
  <c r="T130" i="2"/>
  <c r="O110" i="2"/>
  <c r="L110" i="2"/>
  <c r="K110" i="2"/>
  <c r="O109" i="2"/>
  <c r="L109" i="2"/>
  <c r="K109" i="2"/>
  <c r="O108" i="2"/>
  <c r="L108" i="2"/>
  <c r="K108" i="2"/>
  <c r="P108" i="2"/>
  <c r="O107" i="2"/>
  <c r="L107" i="2"/>
  <c r="K107" i="2"/>
  <c r="O106" i="2"/>
  <c r="L106" i="2"/>
  <c r="K106" i="2"/>
  <c r="P106" i="2"/>
  <c r="O105" i="2"/>
  <c r="L105" i="2"/>
  <c r="K105" i="2"/>
  <c r="O104" i="2"/>
  <c r="L104" i="2"/>
  <c r="K104" i="2"/>
  <c r="P104" i="2"/>
  <c r="O103" i="2"/>
  <c r="L103" i="2"/>
  <c r="K103" i="2"/>
  <c r="O102" i="2"/>
  <c r="L102" i="2"/>
  <c r="K102" i="2"/>
  <c r="P102" i="2"/>
  <c r="O101" i="2"/>
  <c r="L101" i="2"/>
  <c r="K101" i="2"/>
  <c r="O100" i="2"/>
  <c r="L100" i="2"/>
  <c r="K100" i="2"/>
  <c r="P100" i="2"/>
  <c r="O99" i="2"/>
  <c r="L99" i="2"/>
  <c r="K99" i="2"/>
  <c r="O98" i="2"/>
  <c r="L98" i="2"/>
  <c r="K98" i="2"/>
  <c r="P98" i="2"/>
  <c r="O97" i="2"/>
  <c r="L97" i="2"/>
  <c r="K97" i="2"/>
  <c r="O96" i="2"/>
  <c r="L96" i="2"/>
  <c r="K96" i="2"/>
  <c r="P96" i="2"/>
  <c r="O95" i="2"/>
  <c r="L95" i="2"/>
  <c r="K95" i="2"/>
  <c r="O94" i="2"/>
  <c r="L94" i="2"/>
  <c r="K94" i="2"/>
  <c r="P94" i="2"/>
  <c r="O93" i="2"/>
  <c r="L93" i="2"/>
  <c r="K93" i="2"/>
  <c r="O92" i="2"/>
  <c r="L92" i="2"/>
  <c r="K92" i="2"/>
  <c r="P92" i="2"/>
  <c r="O91" i="2"/>
  <c r="L91" i="2"/>
  <c r="K91" i="2"/>
  <c r="O90" i="2"/>
  <c r="L90" i="2"/>
  <c r="K90" i="2"/>
  <c r="P90" i="2"/>
  <c r="O89" i="2"/>
  <c r="L89" i="2"/>
  <c r="K89" i="2"/>
  <c r="O88" i="2"/>
  <c r="L88" i="2"/>
  <c r="K88" i="2"/>
  <c r="P88" i="2"/>
  <c r="O87" i="2"/>
  <c r="L87" i="2"/>
  <c r="K87" i="2"/>
  <c r="O86" i="2"/>
  <c r="L86" i="2"/>
  <c r="K86" i="2"/>
  <c r="P86" i="2"/>
  <c r="O85" i="2"/>
  <c r="L85" i="2"/>
  <c r="K85" i="2"/>
  <c r="O84" i="2"/>
  <c r="L84" i="2"/>
  <c r="K84" i="2"/>
  <c r="P84" i="2"/>
  <c r="O83" i="2"/>
  <c r="L83" i="2"/>
  <c r="K83" i="2"/>
  <c r="O82" i="2"/>
  <c r="L82" i="2"/>
  <c r="K82" i="2"/>
  <c r="P82" i="2"/>
  <c r="O81" i="2"/>
  <c r="L81" i="2"/>
  <c r="K81" i="2"/>
  <c r="O80" i="2"/>
  <c r="L80" i="2"/>
  <c r="K80" i="2"/>
  <c r="P80" i="2"/>
  <c r="O79" i="2"/>
  <c r="L79" i="2"/>
  <c r="K79" i="2"/>
  <c r="O78" i="2"/>
  <c r="L78" i="2"/>
  <c r="K78" i="2"/>
  <c r="P78" i="2"/>
  <c r="O77" i="2"/>
  <c r="L77" i="2"/>
  <c r="K77" i="2"/>
  <c r="O76" i="2"/>
  <c r="L76" i="2"/>
  <c r="K76" i="2"/>
  <c r="P76" i="2"/>
  <c r="O75" i="2"/>
  <c r="L75" i="2"/>
  <c r="K75" i="2"/>
  <c r="O74" i="2"/>
  <c r="L74" i="2"/>
  <c r="K74" i="2"/>
  <c r="P74" i="2"/>
  <c r="O73" i="2"/>
  <c r="L73" i="2"/>
  <c r="K73" i="2"/>
  <c r="O72" i="2"/>
  <c r="L72" i="2"/>
  <c r="K72" i="2"/>
  <c r="P72" i="2"/>
  <c r="O71" i="2"/>
  <c r="L71" i="2"/>
  <c r="K71" i="2"/>
  <c r="O70" i="2"/>
  <c r="L70" i="2"/>
  <c r="K70" i="2"/>
  <c r="P70" i="2"/>
  <c r="O69" i="2"/>
  <c r="L69" i="2"/>
  <c r="K69" i="2"/>
  <c r="O68" i="2"/>
  <c r="L68" i="2"/>
  <c r="K68" i="2"/>
  <c r="P68" i="2"/>
  <c r="O67" i="2"/>
  <c r="L67" i="2"/>
  <c r="K67" i="2"/>
  <c r="O66" i="2"/>
  <c r="L66" i="2"/>
  <c r="K66" i="2"/>
  <c r="P66" i="2"/>
  <c r="O65" i="2"/>
  <c r="L65" i="2"/>
  <c r="K65" i="2"/>
  <c r="O64" i="2"/>
  <c r="L64" i="2"/>
  <c r="K64" i="2"/>
  <c r="P64" i="2"/>
  <c r="O63" i="2"/>
  <c r="L63" i="2"/>
  <c r="K63" i="2"/>
  <c r="O62" i="2"/>
  <c r="L62" i="2"/>
  <c r="K62" i="2"/>
  <c r="P62" i="2"/>
  <c r="O61" i="2"/>
  <c r="L61" i="2"/>
  <c r="K61" i="2"/>
  <c r="O60" i="2"/>
  <c r="L60" i="2"/>
  <c r="K60" i="2"/>
  <c r="P60" i="2"/>
  <c r="O59" i="2"/>
  <c r="L59" i="2"/>
  <c r="K59" i="2"/>
  <c r="O58" i="2"/>
  <c r="L58" i="2"/>
  <c r="K58" i="2"/>
  <c r="P58" i="2"/>
  <c r="O57" i="2"/>
  <c r="L57" i="2"/>
  <c r="K57" i="2"/>
  <c r="O56" i="2"/>
  <c r="L56" i="2"/>
  <c r="K56" i="2"/>
  <c r="P56" i="2"/>
  <c r="O55" i="2"/>
  <c r="L55" i="2"/>
  <c r="K55" i="2"/>
  <c r="O54" i="2"/>
  <c r="L54" i="2"/>
  <c r="K54" i="2"/>
  <c r="P54" i="2"/>
  <c r="O53" i="2"/>
  <c r="L53" i="2"/>
  <c r="K53" i="2"/>
  <c r="O52" i="2"/>
  <c r="L52" i="2"/>
  <c r="K52" i="2"/>
  <c r="P52" i="2"/>
  <c r="O51" i="2"/>
  <c r="L51" i="2"/>
  <c r="K51" i="2"/>
  <c r="O50" i="2"/>
  <c r="L50" i="2"/>
  <c r="K50" i="2"/>
  <c r="P50" i="2"/>
  <c r="O49" i="2"/>
  <c r="L49" i="2"/>
  <c r="K49" i="2"/>
  <c r="O48" i="2"/>
  <c r="L48" i="2"/>
  <c r="K48" i="2"/>
  <c r="P48" i="2"/>
  <c r="O47" i="2"/>
  <c r="L47" i="2"/>
  <c r="K47" i="2"/>
  <c r="P47" i="2"/>
  <c r="O46" i="2"/>
  <c r="L46" i="2"/>
  <c r="K46" i="2"/>
  <c r="O45" i="2"/>
  <c r="L45" i="2"/>
  <c r="K45" i="2"/>
  <c r="O44" i="2"/>
  <c r="L44" i="2"/>
  <c r="K44" i="2"/>
  <c r="O43" i="2"/>
  <c r="L43" i="2"/>
  <c r="K43" i="2"/>
  <c r="O42" i="2"/>
  <c r="L42" i="2"/>
  <c r="K42" i="2"/>
  <c r="O41" i="2"/>
  <c r="L41" i="2"/>
  <c r="K41" i="2"/>
  <c r="O40" i="2"/>
  <c r="L40" i="2"/>
  <c r="K40" i="2"/>
  <c r="O39" i="2"/>
  <c r="L39" i="2"/>
  <c r="K39" i="2"/>
  <c r="O38" i="2"/>
  <c r="L38" i="2"/>
  <c r="K38" i="2"/>
  <c r="O37" i="2"/>
  <c r="L37" i="2"/>
  <c r="K37" i="2"/>
  <c r="O36" i="2"/>
  <c r="L36" i="2"/>
  <c r="K36" i="2"/>
  <c r="O35" i="2"/>
  <c r="L35" i="2"/>
  <c r="K35" i="2"/>
  <c r="O34" i="2"/>
  <c r="L34" i="2"/>
  <c r="K34" i="2"/>
  <c r="O33" i="2"/>
  <c r="L33" i="2"/>
  <c r="K33" i="2"/>
  <c r="O32" i="2"/>
  <c r="L32" i="2"/>
  <c r="K32" i="2"/>
  <c r="O31" i="2"/>
  <c r="L31" i="2"/>
  <c r="K31" i="2"/>
  <c r="O30" i="2"/>
  <c r="L30" i="2"/>
  <c r="K30" i="2"/>
  <c r="O29" i="2"/>
  <c r="L29" i="2"/>
  <c r="K29" i="2"/>
  <c r="O28" i="2"/>
  <c r="L28" i="2"/>
  <c r="K28" i="2"/>
  <c r="O27" i="2"/>
  <c r="L27" i="2"/>
  <c r="K27" i="2"/>
  <c r="O26" i="2"/>
  <c r="L26" i="2"/>
  <c r="K26" i="2"/>
  <c r="O25" i="2"/>
  <c r="L25" i="2"/>
  <c r="K25" i="2"/>
  <c r="O24" i="2"/>
  <c r="L24" i="2"/>
  <c r="K24" i="2"/>
  <c r="O23" i="2"/>
  <c r="L23" i="2"/>
  <c r="K23" i="2"/>
  <c r="O22" i="2"/>
  <c r="L22" i="2"/>
  <c r="K22" i="2"/>
  <c r="O21" i="2"/>
  <c r="L21" i="2"/>
  <c r="K21" i="2"/>
  <c r="O20" i="2"/>
  <c r="L20" i="2"/>
  <c r="K20" i="2"/>
  <c r="O19" i="2"/>
  <c r="L19" i="2"/>
  <c r="K19" i="2"/>
  <c r="O18" i="2"/>
  <c r="L18" i="2"/>
  <c r="K18" i="2"/>
  <c r="O17" i="2"/>
  <c r="L17" i="2"/>
  <c r="K17" i="2"/>
  <c r="O16" i="2"/>
  <c r="L16" i="2"/>
  <c r="K16" i="2"/>
  <c r="O15" i="2"/>
  <c r="L15" i="2"/>
  <c r="K15" i="2"/>
  <c r="O14" i="2"/>
  <c r="L14" i="2"/>
  <c r="K14" i="2"/>
  <c r="O13" i="2"/>
  <c r="L13" i="2"/>
  <c r="K13" i="2"/>
  <c r="O12" i="2"/>
  <c r="L12" i="2"/>
  <c r="K12" i="2"/>
  <c r="O11" i="2"/>
  <c r="L11" i="2"/>
  <c r="K11" i="2"/>
  <c r="O10" i="2"/>
  <c r="L10" i="2"/>
  <c r="K10" i="2"/>
  <c r="O9" i="2"/>
  <c r="L9" i="2"/>
  <c r="K9" i="2"/>
  <c r="O8" i="2"/>
  <c r="L8" i="2"/>
  <c r="K8" i="2"/>
  <c r="O7" i="2"/>
  <c r="L7" i="2"/>
  <c r="K7" i="2"/>
  <c r="O6" i="2"/>
  <c r="L6" i="2"/>
  <c r="K6" i="2"/>
  <c r="O5" i="2"/>
  <c r="L5" i="2"/>
  <c r="K5" i="2"/>
  <c r="O4" i="2"/>
  <c r="L4" i="2"/>
  <c r="K4" i="2"/>
  <c r="L3" i="2"/>
  <c r="K3" i="2"/>
  <c r="S10" i="59" l="1"/>
  <c r="F11" i="67" s="1"/>
  <c r="S157" i="59"/>
  <c r="S14" i="59" s="1"/>
  <c r="E9" i="65" s="1"/>
  <c r="AJ156" i="59"/>
  <c r="U156" i="59"/>
  <c r="AF156" i="59"/>
  <c r="AG156" i="59"/>
  <c r="Q156" i="59"/>
  <c r="AM156" i="59"/>
  <c r="Y156" i="59"/>
  <c r="AC10" i="59"/>
  <c r="R11" i="67" s="1"/>
  <c r="AC6" i="59"/>
  <c r="P11" i="67" s="1"/>
  <c r="X157" i="59"/>
  <c r="X14" i="59" s="1"/>
  <c r="K9" i="65" s="1"/>
  <c r="R156" i="59"/>
  <c r="AI156" i="59"/>
  <c r="X2" i="59"/>
  <c r="H11" i="67" s="1"/>
  <c r="W7" i="59"/>
  <c r="W156" i="59"/>
  <c r="AH156" i="59"/>
  <c r="AE7" i="59"/>
  <c r="AE156" i="59"/>
  <c r="T7" i="59"/>
  <c r="T156" i="59"/>
  <c r="V156" i="59"/>
  <c r="V7" i="59"/>
  <c r="AL156" i="59"/>
  <c r="X10" i="59"/>
  <c r="L11" i="67" s="1"/>
  <c r="X7" i="59"/>
  <c r="X156" i="59"/>
  <c r="AK156" i="59"/>
  <c r="Z156" i="59"/>
  <c r="Z7" i="59"/>
  <c r="X8" i="59" s="1"/>
  <c r="K11" i="67" s="1"/>
  <c r="AC156" i="59"/>
  <c r="AA7" i="59"/>
  <c r="AA156" i="59"/>
  <c r="S7" i="59"/>
  <c r="S8" i="59" s="1"/>
  <c r="E11" i="67" s="1"/>
  <c r="S156" i="59"/>
  <c r="AB7" i="59"/>
  <c r="AB156" i="59"/>
  <c r="AD156" i="59"/>
  <c r="AD7" i="59"/>
  <c r="K155" i="60"/>
  <c r="P45" i="2"/>
  <c r="H130" i="2"/>
  <c r="P110" i="2"/>
  <c r="G129" i="2"/>
  <c r="P5" i="2"/>
  <c r="P7" i="2"/>
  <c r="P9" i="2"/>
  <c r="P11" i="2"/>
  <c r="P13" i="2"/>
  <c r="P15" i="2"/>
  <c r="P17" i="2"/>
  <c r="P19" i="2"/>
  <c r="P21" i="2"/>
  <c r="P23" i="2"/>
  <c r="P25" i="2"/>
  <c r="P27" i="2"/>
  <c r="P29" i="2"/>
  <c r="P31" i="2"/>
  <c r="P33" i="2"/>
  <c r="P35" i="2"/>
  <c r="P37" i="2"/>
  <c r="P39" i="2"/>
  <c r="P41" i="2"/>
  <c r="P43" i="2"/>
  <c r="Q5" i="2"/>
  <c r="Q9" i="2"/>
  <c r="Q13" i="2"/>
  <c r="P16" i="2"/>
  <c r="P22" i="2"/>
  <c r="P24" i="2"/>
  <c r="P30" i="2"/>
  <c r="P32" i="2"/>
  <c r="P36" i="2"/>
  <c r="P38" i="2"/>
  <c r="P44" i="2"/>
  <c r="P49" i="2"/>
  <c r="P51" i="2"/>
  <c r="P53" i="2"/>
  <c r="P55" i="2"/>
  <c r="P57" i="2"/>
  <c r="P59" i="2"/>
  <c r="P61" i="2"/>
  <c r="Q62" i="2"/>
  <c r="P63" i="2"/>
  <c r="Q64" i="2"/>
  <c r="P65" i="2"/>
  <c r="Q66" i="2"/>
  <c r="P67" i="2"/>
  <c r="Q68" i="2"/>
  <c r="P69" i="2"/>
  <c r="Q70" i="2"/>
  <c r="P71" i="2"/>
  <c r="Q72" i="2"/>
  <c r="P73" i="2"/>
  <c r="Q74" i="2"/>
  <c r="P75" i="2"/>
  <c r="Q76" i="2"/>
  <c r="P77" i="2"/>
  <c r="Q78" i="2"/>
  <c r="P79" i="2"/>
  <c r="Q80" i="2"/>
  <c r="P81" i="2"/>
  <c r="Q82" i="2"/>
  <c r="P83" i="2"/>
  <c r="Q84" i="2"/>
  <c r="P85" i="2"/>
  <c r="Q86" i="2"/>
  <c r="P87" i="2"/>
  <c r="Q88" i="2"/>
  <c r="P89" i="2"/>
  <c r="Q90" i="2"/>
  <c r="P91" i="2"/>
  <c r="Q92" i="2"/>
  <c r="P93" i="2"/>
  <c r="Q94" i="2"/>
  <c r="P95" i="2"/>
  <c r="Q96" i="2"/>
  <c r="P97" i="2"/>
  <c r="Q98" i="2"/>
  <c r="P99" i="2"/>
  <c r="Q100" i="2"/>
  <c r="P101" i="2"/>
  <c r="Q102" i="2"/>
  <c r="P103" i="2"/>
  <c r="Q104" i="2"/>
  <c r="P105" i="2"/>
  <c r="Q106" i="2"/>
  <c r="P107" i="2"/>
  <c r="Q108" i="2"/>
  <c r="P109" i="2"/>
  <c r="Q110" i="2"/>
  <c r="P4" i="2"/>
  <c r="P6" i="2"/>
  <c r="P8" i="2"/>
  <c r="P10" i="2"/>
  <c r="P12" i="2"/>
  <c r="P14" i="2"/>
  <c r="P18" i="2"/>
  <c r="P20" i="2"/>
  <c r="Q21" i="2"/>
  <c r="Q25" i="2"/>
  <c r="P26" i="2"/>
  <c r="P28" i="2"/>
  <c r="Q29" i="2"/>
  <c r="Q33" i="2"/>
  <c r="P34" i="2"/>
  <c r="Q37" i="2"/>
  <c r="P40" i="2"/>
  <c r="P42" i="2"/>
  <c r="Q45" i="2"/>
  <c r="Q52" i="2"/>
  <c r="Q54" i="2"/>
  <c r="Q56" i="2"/>
  <c r="Q58" i="2"/>
  <c r="Q60" i="2"/>
  <c r="P46" i="2"/>
  <c r="Q6" i="2"/>
  <c r="Q8" i="2"/>
  <c r="Q10" i="2"/>
  <c r="Q12" i="2"/>
  <c r="Q14" i="2"/>
  <c r="Q16" i="2"/>
  <c r="Q18" i="2"/>
  <c r="Q20" i="2"/>
  <c r="Q22" i="2"/>
  <c r="Q24" i="2"/>
  <c r="Q26" i="2"/>
  <c r="Q28" i="2"/>
  <c r="Q30" i="2"/>
  <c r="Q32" i="2"/>
  <c r="Q34" i="2"/>
  <c r="Q36" i="2"/>
  <c r="Q38" i="2"/>
  <c r="Q40" i="2"/>
  <c r="Q42" i="2"/>
  <c r="Q44" i="2"/>
  <c r="Q55" i="2"/>
  <c r="Q59" i="2"/>
  <c r="Q63" i="2"/>
  <c r="Q65" i="2"/>
  <c r="Q67" i="2"/>
  <c r="Q69" i="2"/>
  <c r="Q71" i="2"/>
  <c r="Q73" i="2"/>
  <c r="Q75" i="2"/>
  <c r="Q77" i="2"/>
  <c r="Q79" i="2"/>
  <c r="Q81" i="2"/>
  <c r="Q83" i="2"/>
  <c r="Q85" i="2"/>
  <c r="Q87" i="2"/>
  <c r="Q89" i="2"/>
  <c r="Q91" i="2"/>
  <c r="Q93" i="2"/>
  <c r="Q95" i="2"/>
  <c r="Q97" i="2"/>
  <c r="Q99" i="2"/>
  <c r="Q101" i="2"/>
  <c r="Q103" i="2"/>
  <c r="Q105" i="2"/>
  <c r="Q107" i="2"/>
  <c r="Q109" i="2"/>
  <c r="Q46" i="2"/>
  <c r="Q7" i="2"/>
  <c r="Q11" i="2"/>
  <c r="Q15" i="2"/>
  <c r="Q17" i="2"/>
  <c r="Q19" i="2"/>
  <c r="Q23" i="2"/>
  <c r="Q27" i="2"/>
  <c r="Q31" i="2"/>
  <c r="Q35" i="2"/>
  <c r="Q39" i="2"/>
  <c r="Q41" i="2"/>
  <c r="Q43" i="2"/>
  <c r="Q47" i="2"/>
  <c r="Q48" i="2"/>
  <c r="Q49" i="2"/>
  <c r="Q50" i="2"/>
  <c r="Q51" i="2"/>
  <c r="Q53" i="2"/>
  <c r="Q57" i="2"/>
  <c r="Q61" i="2"/>
  <c r="Q4" i="2"/>
  <c r="AC8" i="59" l="1"/>
  <c r="Q11" i="67" s="1"/>
  <c r="Q3" i="2"/>
  <c r="Z196" i="3" l="1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Z195" i="3"/>
  <c r="Y195" i="3"/>
  <c r="Y197" i="3" s="1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O197" i="3" l="1"/>
  <c r="S197" i="3"/>
  <c r="W197" i="3"/>
  <c r="L197" i="3"/>
  <c r="P197" i="3"/>
  <c r="T197" i="3"/>
  <c r="X197" i="3"/>
  <c r="M197" i="3"/>
  <c r="Q197" i="3"/>
  <c r="U197" i="3"/>
  <c r="N197" i="3"/>
  <c r="R197" i="3"/>
  <c r="V197" i="3"/>
  <c r="Z197" i="3"/>
  <c r="AM151" i="60"/>
  <c r="AL151" i="60"/>
  <c r="AK151" i="60"/>
  <c r="AJ151" i="60"/>
  <c r="AI151" i="60"/>
  <c r="AH151" i="60"/>
  <c r="AG151" i="60"/>
  <c r="AF151" i="60"/>
  <c r="AE151" i="60"/>
  <c r="AE5" i="60" s="1"/>
  <c r="AD151" i="60"/>
  <c r="AD5" i="60" s="1"/>
  <c r="AC151" i="60"/>
  <c r="AC5" i="60" s="1"/>
  <c r="AB151" i="60"/>
  <c r="AB5" i="60" s="1"/>
  <c r="AA151" i="60"/>
  <c r="AA5" i="60" s="1"/>
  <c r="Z151" i="60"/>
  <c r="Z5" i="60" s="1"/>
  <c r="Y151" i="60"/>
  <c r="Y5" i="60" s="1"/>
  <c r="X151" i="60"/>
  <c r="X5" i="60" s="1"/>
  <c r="W151" i="60"/>
  <c r="W5" i="60" s="1"/>
  <c r="V151" i="60"/>
  <c r="V5" i="60" s="1"/>
  <c r="U151" i="60"/>
  <c r="U5" i="60" s="1"/>
  <c r="T151" i="60"/>
  <c r="T5" i="60" s="1"/>
  <c r="S151" i="60"/>
  <c r="S5" i="60" s="1"/>
  <c r="R151" i="60"/>
  <c r="R5" i="60" s="1"/>
  <c r="Q151" i="60"/>
  <c r="Q5" i="60" s="1"/>
  <c r="AM151" i="56"/>
  <c r="AL151" i="56"/>
  <c r="AK151" i="56"/>
  <c r="AJ151" i="56"/>
  <c r="AI151" i="56"/>
  <c r="AH151" i="56"/>
  <c r="AG151" i="56"/>
  <c r="AF151" i="56"/>
  <c r="AE151" i="56"/>
  <c r="AE5" i="56" s="1"/>
  <c r="AD151" i="56"/>
  <c r="AD5" i="56" s="1"/>
  <c r="AC151" i="56"/>
  <c r="AC5" i="56" s="1"/>
  <c r="AB151" i="56"/>
  <c r="AB5" i="56" s="1"/>
  <c r="AA151" i="56"/>
  <c r="AA5" i="56" s="1"/>
  <c r="Z151" i="56"/>
  <c r="Z5" i="56" s="1"/>
  <c r="Y151" i="56"/>
  <c r="Y5" i="56" s="1"/>
  <c r="X151" i="56"/>
  <c r="X5" i="56" s="1"/>
  <c r="W151" i="56"/>
  <c r="W5" i="56" s="1"/>
  <c r="V151" i="56"/>
  <c r="V5" i="56" s="1"/>
  <c r="U151" i="56"/>
  <c r="U5" i="56" s="1"/>
  <c r="T151" i="56"/>
  <c r="T5" i="56" s="1"/>
  <c r="S151" i="56"/>
  <c r="S5" i="56" s="1"/>
  <c r="R151" i="56"/>
  <c r="R5" i="56" s="1"/>
  <c r="S6" i="56" s="1"/>
  <c r="D10" i="67" s="1"/>
  <c r="Q151" i="56"/>
  <c r="Q5" i="56" s="1"/>
  <c r="AM151" i="55"/>
  <c r="AL151" i="55"/>
  <c r="AK151" i="55"/>
  <c r="AJ151" i="55"/>
  <c r="AI151" i="55"/>
  <c r="AH151" i="55"/>
  <c r="AG151" i="55"/>
  <c r="AF151" i="55"/>
  <c r="AE151" i="55"/>
  <c r="AE5" i="55" s="1"/>
  <c r="AD151" i="55"/>
  <c r="AD5" i="55" s="1"/>
  <c r="AC151" i="55"/>
  <c r="AC5" i="55" s="1"/>
  <c r="AB151" i="55"/>
  <c r="AB5" i="55" s="1"/>
  <c r="AA151" i="55"/>
  <c r="AA5" i="55" s="1"/>
  <c r="Z151" i="55"/>
  <c r="Z5" i="55" s="1"/>
  <c r="Y151" i="55"/>
  <c r="Y5" i="55" s="1"/>
  <c r="X151" i="55"/>
  <c r="X5" i="55" s="1"/>
  <c r="W151" i="55"/>
  <c r="W5" i="55" s="1"/>
  <c r="V151" i="55"/>
  <c r="V5" i="55" s="1"/>
  <c r="U151" i="55"/>
  <c r="U5" i="55" s="1"/>
  <c r="T151" i="55"/>
  <c r="T5" i="55" s="1"/>
  <c r="S151" i="55"/>
  <c r="S5" i="55" s="1"/>
  <c r="R151" i="55"/>
  <c r="R5" i="55" s="1"/>
  <c r="Q151" i="55"/>
  <c r="Q5" i="55" s="1"/>
  <c r="AM151" i="54"/>
  <c r="AL151" i="54"/>
  <c r="AK151" i="54"/>
  <c r="AJ151" i="54"/>
  <c r="AI151" i="54"/>
  <c r="AH151" i="54"/>
  <c r="AG151" i="54"/>
  <c r="AF151" i="54"/>
  <c r="AE151" i="54"/>
  <c r="AE5" i="54" s="1"/>
  <c r="AD151" i="54"/>
  <c r="AD5" i="54" s="1"/>
  <c r="AC151" i="54"/>
  <c r="AC5" i="54" s="1"/>
  <c r="AB151" i="54"/>
  <c r="AB5" i="54" s="1"/>
  <c r="AA151" i="54"/>
  <c r="AA5" i="54" s="1"/>
  <c r="Z151" i="54"/>
  <c r="Z5" i="54" s="1"/>
  <c r="Y151" i="54"/>
  <c r="Y5" i="54" s="1"/>
  <c r="X151" i="54"/>
  <c r="X5" i="54" s="1"/>
  <c r="W151" i="54"/>
  <c r="W5" i="54" s="1"/>
  <c r="V151" i="54"/>
  <c r="V5" i="54" s="1"/>
  <c r="U151" i="54"/>
  <c r="U5" i="54" s="1"/>
  <c r="T151" i="54"/>
  <c r="T5" i="54" s="1"/>
  <c r="S151" i="54"/>
  <c r="S5" i="54" s="1"/>
  <c r="R151" i="54"/>
  <c r="R5" i="54" s="1"/>
  <c r="Q151" i="54"/>
  <c r="Q5" i="54" s="1"/>
  <c r="AM151" i="53"/>
  <c r="AL151" i="53"/>
  <c r="AK151" i="53"/>
  <c r="AJ151" i="53"/>
  <c r="AI151" i="53"/>
  <c r="AH151" i="53"/>
  <c r="AG151" i="53"/>
  <c r="AF151" i="53"/>
  <c r="AE151" i="53"/>
  <c r="AE5" i="53" s="1"/>
  <c r="AD151" i="53"/>
  <c r="AD5" i="53" s="1"/>
  <c r="AC151" i="53"/>
  <c r="AC5" i="53" s="1"/>
  <c r="AB151" i="53"/>
  <c r="AB5" i="53" s="1"/>
  <c r="AA151" i="53"/>
  <c r="AA5" i="53" s="1"/>
  <c r="Z151" i="53"/>
  <c r="Z5" i="53" s="1"/>
  <c r="Y151" i="53"/>
  <c r="Y5" i="53" s="1"/>
  <c r="X151" i="53"/>
  <c r="X5" i="53" s="1"/>
  <c r="W151" i="53"/>
  <c r="W5" i="53" s="1"/>
  <c r="V151" i="53"/>
  <c r="V5" i="53" s="1"/>
  <c r="U151" i="53"/>
  <c r="U5" i="53" s="1"/>
  <c r="T151" i="53"/>
  <c r="T5" i="53" s="1"/>
  <c r="S151" i="53"/>
  <c r="S5" i="53" s="1"/>
  <c r="R151" i="53"/>
  <c r="R5" i="53" s="1"/>
  <c r="Q151" i="53"/>
  <c r="Q5" i="53" s="1"/>
  <c r="AM151" i="52"/>
  <c r="AL151" i="52"/>
  <c r="AK151" i="52"/>
  <c r="AJ151" i="52"/>
  <c r="AI151" i="52"/>
  <c r="AH151" i="52"/>
  <c r="AG151" i="52"/>
  <c r="AF151" i="52"/>
  <c r="AE151" i="52"/>
  <c r="AE5" i="52" s="1"/>
  <c r="AD151" i="52"/>
  <c r="AD5" i="52" s="1"/>
  <c r="AC151" i="52"/>
  <c r="AC5" i="52" s="1"/>
  <c r="AB151" i="52"/>
  <c r="AB5" i="52" s="1"/>
  <c r="AA151" i="52"/>
  <c r="AA5" i="52" s="1"/>
  <c r="Z151" i="52"/>
  <c r="Z5" i="52" s="1"/>
  <c r="Y151" i="52"/>
  <c r="Y5" i="52" s="1"/>
  <c r="X151" i="52"/>
  <c r="X5" i="52" s="1"/>
  <c r="W151" i="52"/>
  <c r="W5" i="52" s="1"/>
  <c r="V151" i="52"/>
  <c r="V5" i="52" s="1"/>
  <c r="U151" i="52"/>
  <c r="U5" i="52" s="1"/>
  <c r="T151" i="52"/>
  <c r="T5" i="52" s="1"/>
  <c r="S151" i="52"/>
  <c r="S5" i="52" s="1"/>
  <c r="R151" i="52"/>
  <c r="R5" i="52" s="1"/>
  <c r="Q151" i="52"/>
  <c r="Q5" i="52" s="1"/>
  <c r="AM151" i="58"/>
  <c r="AL151" i="58"/>
  <c r="AK151" i="58"/>
  <c r="AJ151" i="58"/>
  <c r="AI151" i="58"/>
  <c r="AH151" i="58"/>
  <c r="AG151" i="58"/>
  <c r="AF151" i="58"/>
  <c r="AE151" i="58"/>
  <c r="AE5" i="58" s="1"/>
  <c r="AD151" i="58"/>
  <c r="AD5" i="58" s="1"/>
  <c r="AC151" i="58"/>
  <c r="AC5" i="58" s="1"/>
  <c r="AB151" i="58"/>
  <c r="AB5" i="58" s="1"/>
  <c r="AA151" i="58"/>
  <c r="AA5" i="58" s="1"/>
  <c r="Z151" i="58"/>
  <c r="Z5" i="58" s="1"/>
  <c r="Y151" i="58"/>
  <c r="Y5" i="58" s="1"/>
  <c r="X151" i="58"/>
  <c r="X5" i="58" s="1"/>
  <c r="W151" i="58"/>
  <c r="W5" i="58" s="1"/>
  <c r="V151" i="58"/>
  <c r="V5" i="58" s="1"/>
  <c r="U151" i="58"/>
  <c r="U5" i="58" s="1"/>
  <c r="T151" i="58"/>
  <c r="T5" i="58" s="1"/>
  <c r="S151" i="58"/>
  <c r="S5" i="58" s="1"/>
  <c r="R151" i="58"/>
  <c r="R5" i="58" s="1"/>
  <c r="Q151" i="58"/>
  <c r="Q5" i="58" s="1"/>
  <c r="AM151" i="57"/>
  <c r="AL151" i="57"/>
  <c r="AK151" i="57"/>
  <c r="AJ151" i="57"/>
  <c r="AI151" i="57"/>
  <c r="AH151" i="57"/>
  <c r="AG151" i="57"/>
  <c r="AF151" i="57"/>
  <c r="AE151" i="57"/>
  <c r="AE5" i="57" s="1"/>
  <c r="AD151" i="57"/>
  <c r="AD5" i="57" s="1"/>
  <c r="AC151" i="57"/>
  <c r="AC5" i="57" s="1"/>
  <c r="AB151" i="57"/>
  <c r="AB5" i="57" s="1"/>
  <c r="AA151" i="57"/>
  <c r="AA5" i="57" s="1"/>
  <c r="Z151" i="57"/>
  <c r="Z5" i="57" s="1"/>
  <c r="Y151" i="57"/>
  <c r="Y5" i="57" s="1"/>
  <c r="X151" i="57"/>
  <c r="X5" i="57" s="1"/>
  <c r="W151" i="57"/>
  <c r="W5" i="57" s="1"/>
  <c r="V151" i="57"/>
  <c r="V5" i="57" s="1"/>
  <c r="U151" i="57"/>
  <c r="U5" i="57" s="1"/>
  <c r="T151" i="57"/>
  <c r="T5" i="57" s="1"/>
  <c r="S151" i="57"/>
  <c r="S5" i="57" s="1"/>
  <c r="R151" i="57"/>
  <c r="R5" i="57" s="1"/>
  <c r="Q151" i="57"/>
  <c r="Q5" i="57" s="1"/>
  <c r="AC6" i="57" l="1"/>
  <c r="P12" i="67" s="1"/>
  <c r="S6" i="57"/>
  <c r="D12" i="67" s="1"/>
  <c r="X6" i="57"/>
  <c r="J12" i="67" s="1"/>
  <c r="X6" i="56"/>
  <c r="J10" i="67" s="1"/>
  <c r="AC6" i="56"/>
  <c r="P10" i="67" s="1"/>
  <c r="X6" i="55"/>
  <c r="J4" i="67" s="1"/>
  <c r="S6" i="55"/>
  <c r="D4" i="67" s="1"/>
  <c r="AC6" i="55"/>
  <c r="P4" i="67" s="1"/>
  <c r="S6" i="54"/>
  <c r="D7" i="67" s="1"/>
  <c r="AC6" i="54"/>
  <c r="P7" i="67" s="1"/>
  <c r="X6" i="54"/>
  <c r="J7" i="67" s="1"/>
  <c r="X6" i="52"/>
  <c r="J8" i="67" s="1"/>
  <c r="AC6" i="52"/>
  <c r="P8" i="67" s="1"/>
  <c r="S6" i="52"/>
  <c r="D8" i="67" s="1"/>
  <c r="S6" i="58"/>
  <c r="D6" i="67" s="1"/>
  <c r="X6" i="58"/>
  <c r="J6" i="67" s="1"/>
  <c r="AC6" i="58"/>
  <c r="P6" i="67" s="1"/>
  <c r="S6" i="53"/>
  <c r="D9" i="67" s="1"/>
  <c r="X6" i="53"/>
  <c r="J9" i="67" s="1"/>
  <c r="AC6" i="53"/>
  <c r="P9" i="67" s="1"/>
  <c r="AM171" i="60"/>
  <c r="AL171" i="60"/>
  <c r="AK171" i="60"/>
  <c r="AJ171" i="60"/>
  <c r="AI171" i="60"/>
  <c r="AH171" i="60"/>
  <c r="AG171" i="60"/>
  <c r="AF171" i="60"/>
  <c r="AE171" i="60"/>
  <c r="AD171" i="60"/>
  <c r="AC171" i="60"/>
  <c r="AB171" i="60"/>
  <c r="AA171" i="60"/>
  <c r="Z171" i="60"/>
  <c r="Y171" i="60"/>
  <c r="X171" i="60"/>
  <c r="W171" i="60"/>
  <c r="V171" i="60"/>
  <c r="U171" i="60"/>
  <c r="T171" i="60"/>
  <c r="S171" i="60"/>
  <c r="R171" i="60"/>
  <c r="Q171" i="60"/>
  <c r="AM152" i="60"/>
  <c r="AL152" i="60"/>
  <c r="AK152" i="60"/>
  <c r="AJ152" i="60"/>
  <c r="AI152" i="60"/>
  <c r="AH152" i="60"/>
  <c r="AG152" i="60"/>
  <c r="AF152" i="60"/>
  <c r="AE152" i="60"/>
  <c r="AD152" i="60"/>
  <c r="AC152" i="60"/>
  <c r="AB152" i="60"/>
  <c r="AA152" i="60"/>
  <c r="Z152" i="60"/>
  <c r="Y152" i="60"/>
  <c r="X152" i="60"/>
  <c r="W152" i="60"/>
  <c r="V152" i="60"/>
  <c r="U152" i="60"/>
  <c r="T152" i="60"/>
  <c r="S152" i="60"/>
  <c r="R152" i="60"/>
  <c r="Q152" i="60"/>
  <c r="AM152" i="56"/>
  <c r="AL152" i="56"/>
  <c r="AK152" i="56"/>
  <c r="AJ152" i="56"/>
  <c r="AI152" i="56"/>
  <c r="AH152" i="56"/>
  <c r="AG152" i="56"/>
  <c r="AF152" i="56"/>
  <c r="AE152" i="56"/>
  <c r="AD152" i="56"/>
  <c r="AC152" i="56"/>
  <c r="AB152" i="56"/>
  <c r="AA152" i="56"/>
  <c r="Z152" i="56"/>
  <c r="Y152" i="56"/>
  <c r="X152" i="56"/>
  <c r="W152" i="56"/>
  <c r="V152" i="56"/>
  <c r="U152" i="56"/>
  <c r="T152" i="56"/>
  <c r="S152" i="56"/>
  <c r="R152" i="56"/>
  <c r="Q152" i="56"/>
  <c r="AM152" i="55"/>
  <c r="AL152" i="55"/>
  <c r="AK152" i="55"/>
  <c r="AJ152" i="55"/>
  <c r="AI152" i="55"/>
  <c r="AH152" i="55"/>
  <c r="AG152" i="55"/>
  <c r="AF152" i="55"/>
  <c r="AE152" i="55"/>
  <c r="AD152" i="55"/>
  <c r="AC152" i="55"/>
  <c r="AB152" i="55"/>
  <c r="AA152" i="55"/>
  <c r="Z152" i="55"/>
  <c r="Y152" i="55"/>
  <c r="X152" i="55"/>
  <c r="W152" i="55"/>
  <c r="V152" i="55"/>
  <c r="U152" i="55"/>
  <c r="T152" i="55"/>
  <c r="S152" i="55"/>
  <c r="R152" i="55"/>
  <c r="Q152" i="55"/>
  <c r="AM152" i="54"/>
  <c r="AL152" i="54"/>
  <c r="AK152" i="54"/>
  <c r="AJ152" i="54"/>
  <c r="AI152" i="54"/>
  <c r="AH152" i="54"/>
  <c r="AG152" i="54"/>
  <c r="AF152" i="54"/>
  <c r="AE152" i="54"/>
  <c r="AD152" i="54"/>
  <c r="AC152" i="54"/>
  <c r="AB152" i="54"/>
  <c r="AA152" i="54"/>
  <c r="Z152" i="54"/>
  <c r="Y152" i="54"/>
  <c r="X152" i="54"/>
  <c r="W152" i="54"/>
  <c r="V152" i="54"/>
  <c r="U152" i="54"/>
  <c r="T152" i="54"/>
  <c r="S152" i="54"/>
  <c r="R152" i="54"/>
  <c r="Q152" i="54"/>
  <c r="AM152" i="53"/>
  <c r="AL152" i="53"/>
  <c r="AK152" i="53"/>
  <c r="AJ152" i="53"/>
  <c r="AI152" i="53"/>
  <c r="AH152" i="53"/>
  <c r="AG152" i="53"/>
  <c r="AF152" i="53"/>
  <c r="AE152" i="53"/>
  <c r="AD152" i="53"/>
  <c r="AC152" i="53"/>
  <c r="AB152" i="53"/>
  <c r="AA152" i="53"/>
  <c r="Z152" i="53"/>
  <c r="Y152" i="53"/>
  <c r="X152" i="53"/>
  <c r="W152" i="53"/>
  <c r="V152" i="53"/>
  <c r="U152" i="53"/>
  <c r="T152" i="53"/>
  <c r="S152" i="53"/>
  <c r="R152" i="53"/>
  <c r="Q152" i="53"/>
  <c r="AM152" i="52"/>
  <c r="AL152" i="52"/>
  <c r="AK152" i="52"/>
  <c r="AJ152" i="52"/>
  <c r="AI152" i="52"/>
  <c r="AH152" i="52"/>
  <c r="AG152" i="52"/>
  <c r="AF152" i="52"/>
  <c r="AE152" i="52"/>
  <c r="AD152" i="52"/>
  <c r="AC152" i="52"/>
  <c r="AB152" i="52"/>
  <c r="AA152" i="52"/>
  <c r="Z152" i="52"/>
  <c r="Y152" i="52"/>
  <c r="X152" i="52"/>
  <c r="W152" i="52"/>
  <c r="V152" i="52"/>
  <c r="U152" i="52"/>
  <c r="T152" i="52"/>
  <c r="S152" i="52"/>
  <c r="R152" i="52"/>
  <c r="Q152" i="52"/>
  <c r="AM152" i="58"/>
  <c r="AL152" i="58"/>
  <c r="AK152" i="58"/>
  <c r="AJ152" i="58"/>
  <c r="AI152" i="58"/>
  <c r="AH152" i="58"/>
  <c r="AG152" i="58"/>
  <c r="AF152" i="58"/>
  <c r="AE152" i="58"/>
  <c r="AD152" i="58"/>
  <c r="AC152" i="58"/>
  <c r="AB152" i="58"/>
  <c r="AA152" i="58"/>
  <c r="Z152" i="58"/>
  <c r="Y152" i="58"/>
  <c r="X152" i="58"/>
  <c r="W152" i="58"/>
  <c r="V152" i="58"/>
  <c r="U152" i="58"/>
  <c r="T152" i="58"/>
  <c r="S152" i="58"/>
  <c r="R152" i="58"/>
  <c r="Q152" i="58"/>
  <c r="AM152" i="57"/>
  <c r="AL152" i="57"/>
  <c r="AK152" i="57"/>
  <c r="AJ152" i="57"/>
  <c r="AI152" i="57"/>
  <c r="AH152" i="57"/>
  <c r="AG152" i="57"/>
  <c r="AF152" i="57"/>
  <c r="AE152" i="57"/>
  <c r="AD152" i="57"/>
  <c r="AC152" i="57"/>
  <c r="AB152" i="57"/>
  <c r="AA152" i="57"/>
  <c r="Z152" i="57"/>
  <c r="Y152" i="57"/>
  <c r="X152" i="57"/>
  <c r="W152" i="57"/>
  <c r="V152" i="57"/>
  <c r="U152" i="57"/>
  <c r="T152" i="57"/>
  <c r="S152" i="57"/>
  <c r="R152" i="57"/>
  <c r="Q152" i="57"/>
  <c r="AC10" i="60" l="1"/>
  <c r="R5" i="67" s="1"/>
  <c r="X10" i="60"/>
  <c r="L5" i="67" s="1"/>
  <c r="S10" i="60"/>
  <c r="F5" i="67" s="1"/>
  <c r="AC6" i="60"/>
  <c r="P5" i="67" s="1"/>
  <c r="P13" i="67" s="1"/>
  <c r="X6" i="60"/>
  <c r="J5" i="67" s="1"/>
  <c r="J13" i="67" s="1"/>
  <c r="S6" i="60"/>
  <c r="D5" i="67" s="1"/>
  <c r="D13" i="67" s="1"/>
  <c r="AC153" i="60"/>
  <c r="AC13" i="60" s="1"/>
  <c r="P4" i="65" s="1"/>
  <c r="J151" i="60"/>
  <c r="AC153" i="54"/>
  <c r="AC13" i="54" s="1"/>
  <c r="P8" i="65" s="1"/>
  <c r="AC153" i="53"/>
  <c r="AC153" i="52"/>
  <c r="AC13" i="52" s="1"/>
  <c r="P7" i="65" s="1"/>
  <c r="AC153" i="58"/>
  <c r="AC13" i="58" s="1"/>
  <c r="P6" i="65" s="1"/>
  <c r="AC13" i="53" l="1"/>
  <c r="P10" i="65" s="1"/>
  <c r="AC153" i="57"/>
  <c r="AC13" i="57" s="1"/>
  <c r="P12" i="65" s="1"/>
  <c r="S153" i="60"/>
  <c r="S13" i="60" s="1"/>
  <c r="D4" i="65" s="1"/>
  <c r="X153" i="60"/>
  <c r="X13" i="60" s="1"/>
  <c r="J4" i="65" s="1"/>
  <c r="AC153" i="56"/>
  <c r="AC13" i="56" s="1"/>
  <c r="P11" i="65" s="1"/>
  <c r="S153" i="56"/>
  <c r="S13" i="56" s="1"/>
  <c r="D11" i="65" s="1"/>
  <c r="X153" i="56"/>
  <c r="X13" i="56" s="1"/>
  <c r="J11" i="65" s="1"/>
  <c r="AC153" i="55"/>
  <c r="AC13" i="55" s="1"/>
  <c r="P5" i="65" s="1"/>
  <c r="S153" i="55"/>
  <c r="S13" i="55" s="1"/>
  <c r="D5" i="65" s="1"/>
  <c r="X153" i="55"/>
  <c r="X13" i="55" s="1"/>
  <c r="J5" i="65" s="1"/>
  <c r="S153" i="54"/>
  <c r="S13" i="54" s="1"/>
  <c r="D8" i="65" s="1"/>
  <c r="X153" i="54"/>
  <c r="X13" i="54" s="1"/>
  <c r="J8" i="65" s="1"/>
  <c r="S153" i="53"/>
  <c r="X153" i="53"/>
  <c r="S153" i="52"/>
  <c r="S13" i="52" s="1"/>
  <c r="D7" i="65" s="1"/>
  <c r="X153" i="52"/>
  <c r="X13" i="52" s="1"/>
  <c r="J7" i="65" s="1"/>
  <c r="S153" i="58"/>
  <c r="S13" i="58" s="1"/>
  <c r="D6" i="65" s="1"/>
  <c r="X153" i="58"/>
  <c r="X13" i="58" s="1"/>
  <c r="J6" i="65" s="1"/>
  <c r="S153" i="57"/>
  <c r="S13" i="57" s="1"/>
  <c r="D12" i="65" s="1"/>
  <c r="X153" i="57"/>
  <c r="X13" i="57" s="1"/>
  <c r="J12" i="65" s="1"/>
  <c r="AL155" i="60"/>
  <c r="AK155" i="56"/>
  <c r="AM155" i="55"/>
  <c r="AJ155" i="54"/>
  <c r="AK155" i="52"/>
  <c r="AF155" i="58"/>
  <c r="P13" i="65" l="1"/>
  <c r="X13" i="53"/>
  <c r="J10" i="65" s="1"/>
  <c r="J13" i="65" s="1"/>
  <c r="S13" i="53"/>
  <c r="D10" i="65" s="1"/>
  <c r="D13" i="65" s="1"/>
  <c r="S155" i="60"/>
  <c r="W155" i="60"/>
  <c r="AA155" i="60"/>
  <c r="AE155" i="60"/>
  <c r="AI155" i="60"/>
  <c r="AM155" i="60"/>
  <c r="T155" i="60"/>
  <c r="X155" i="60"/>
  <c r="AB155" i="60"/>
  <c r="AF155" i="60"/>
  <c r="AJ155" i="60"/>
  <c r="Q155" i="60"/>
  <c r="U155" i="60"/>
  <c r="Y155" i="60"/>
  <c r="AC155" i="60"/>
  <c r="AG155" i="60"/>
  <c r="AK155" i="60"/>
  <c r="R155" i="60"/>
  <c r="V155" i="60"/>
  <c r="Z155" i="60"/>
  <c r="AD155" i="60"/>
  <c r="AH155" i="60"/>
  <c r="R155" i="56"/>
  <c r="R7" i="56" s="1"/>
  <c r="V155" i="56"/>
  <c r="V7" i="56" s="1"/>
  <c r="Z155" i="56"/>
  <c r="Z7" i="56" s="1"/>
  <c r="AD155" i="56"/>
  <c r="AD7" i="56" s="1"/>
  <c r="AH155" i="56"/>
  <c r="AL155" i="56"/>
  <c r="S155" i="56"/>
  <c r="S7" i="56" s="1"/>
  <c r="W155" i="56"/>
  <c r="W7" i="56" s="1"/>
  <c r="AA155" i="56"/>
  <c r="AA7" i="56" s="1"/>
  <c r="AE155" i="56"/>
  <c r="AE7" i="56" s="1"/>
  <c r="AI155" i="56"/>
  <c r="AM155" i="56"/>
  <c r="T155" i="56"/>
  <c r="T7" i="56" s="1"/>
  <c r="X155" i="56"/>
  <c r="X7" i="56" s="1"/>
  <c r="AB155" i="56"/>
  <c r="AB7" i="56" s="1"/>
  <c r="AF155" i="56"/>
  <c r="AJ155" i="56"/>
  <c r="Q155" i="56"/>
  <c r="Q7" i="56" s="1"/>
  <c r="U155" i="56"/>
  <c r="Y155" i="56"/>
  <c r="AC155" i="56"/>
  <c r="AG155" i="56"/>
  <c r="T155" i="55"/>
  <c r="T7" i="55" s="1"/>
  <c r="X155" i="55"/>
  <c r="X7" i="55" s="1"/>
  <c r="AB155" i="55"/>
  <c r="AB7" i="55" s="1"/>
  <c r="AF155" i="55"/>
  <c r="AJ155" i="55"/>
  <c r="Q155" i="55"/>
  <c r="Q7" i="55" s="1"/>
  <c r="U155" i="55"/>
  <c r="U7" i="55" s="1"/>
  <c r="Y155" i="55"/>
  <c r="Y7" i="55" s="1"/>
  <c r="AC155" i="55"/>
  <c r="AC7" i="55" s="1"/>
  <c r="AG155" i="55"/>
  <c r="AK155" i="55"/>
  <c r="R155" i="55"/>
  <c r="R7" i="55" s="1"/>
  <c r="V155" i="55"/>
  <c r="V7" i="55" s="1"/>
  <c r="Z155" i="55"/>
  <c r="Z7" i="55" s="1"/>
  <c r="AD155" i="55"/>
  <c r="AD7" i="55" s="1"/>
  <c r="AH155" i="55"/>
  <c r="AL155" i="55"/>
  <c r="S155" i="55"/>
  <c r="W155" i="55"/>
  <c r="AA155" i="55"/>
  <c r="AE155" i="55"/>
  <c r="AE7" i="55" s="1"/>
  <c r="AI155" i="55"/>
  <c r="AI156" i="55" s="1"/>
  <c r="Q155" i="54"/>
  <c r="Q7" i="54" s="1"/>
  <c r="U155" i="54"/>
  <c r="U7" i="54" s="1"/>
  <c r="Y155" i="54"/>
  <c r="Y7" i="54" s="1"/>
  <c r="AC155" i="54"/>
  <c r="AC7" i="54" s="1"/>
  <c r="AG155" i="54"/>
  <c r="AK155" i="54"/>
  <c r="R155" i="54"/>
  <c r="R7" i="54" s="1"/>
  <c r="V155" i="54"/>
  <c r="V7" i="54" s="1"/>
  <c r="Z155" i="54"/>
  <c r="Z7" i="54" s="1"/>
  <c r="AD155" i="54"/>
  <c r="AD7" i="54" s="1"/>
  <c r="AH155" i="54"/>
  <c r="AL155" i="54"/>
  <c r="S155" i="54"/>
  <c r="S7" i="54" s="1"/>
  <c r="W155" i="54"/>
  <c r="W7" i="54" s="1"/>
  <c r="AA155" i="54"/>
  <c r="AA7" i="54" s="1"/>
  <c r="AE155" i="54"/>
  <c r="AE7" i="54" s="1"/>
  <c r="AI155" i="54"/>
  <c r="AM155" i="54"/>
  <c r="T155" i="54"/>
  <c r="X155" i="54"/>
  <c r="AB155" i="54"/>
  <c r="AF155" i="54"/>
  <c r="AL155" i="53"/>
  <c r="S155" i="53"/>
  <c r="S7" i="53" s="1"/>
  <c r="W155" i="53"/>
  <c r="W7" i="53" s="1"/>
  <c r="AA155" i="53"/>
  <c r="AA7" i="53" s="1"/>
  <c r="AE155" i="53"/>
  <c r="AE7" i="53" s="1"/>
  <c r="AI155" i="53"/>
  <c r="AM155" i="53"/>
  <c r="T155" i="53"/>
  <c r="T7" i="53" s="1"/>
  <c r="X155" i="53"/>
  <c r="X7" i="53" s="1"/>
  <c r="AB155" i="53"/>
  <c r="AB7" i="53" s="1"/>
  <c r="AF155" i="53"/>
  <c r="AJ155" i="53"/>
  <c r="Q155" i="53"/>
  <c r="Q7" i="53" s="1"/>
  <c r="U155" i="53"/>
  <c r="U7" i="53" s="1"/>
  <c r="Y155" i="53"/>
  <c r="Y7" i="53" s="1"/>
  <c r="AC155" i="53"/>
  <c r="AC7" i="53" s="1"/>
  <c r="AG155" i="53"/>
  <c r="AK155" i="53"/>
  <c r="R155" i="53"/>
  <c r="V155" i="53"/>
  <c r="Z155" i="53"/>
  <c r="Z7" i="53" s="1"/>
  <c r="AD155" i="53"/>
  <c r="AH155" i="53"/>
  <c r="R155" i="52"/>
  <c r="R7" i="52" s="1"/>
  <c r="V155" i="52"/>
  <c r="V7" i="52" s="1"/>
  <c r="Z155" i="52"/>
  <c r="Z7" i="52" s="1"/>
  <c r="AD155" i="52"/>
  <c r="AD7" i="52" s="1"/>
  <c r="AH155" i="52"/>
  <c r="AL155" i="52"/>
  <c r="S155" i="52"/>
  <c r="S7" i="52" s="1"/>
  <c r="W155" i="52"/>
  <c r="W7" i="52" s="1"/>
  <c r="AA155" i="52"/>
  <c r="AA7" i="52" s="1"/>
  <c r="AE155" i="52"/>
  <c r="AE7" i="52" s="1"/>
  <c r="AI155" i="52"/>
  <c r="AM155" i="52"/>
  <c r="T155" i="52"/>
  <c r="T7" i="52" s="1"/>
  <c r="X155" i="52"/>
  <c r="X7" i="52" s="1"/>
  <c r="AB155" i="52"/>
  <c r="AB7" i="52" s="1"/>
  <c r="AF155" i="52"/>
  <c r="AJ155" i="52"/>
  <c r="AJ156" i="52" s="1"/>
  <c r="Q155" i="52"/>
  <c r="U155" i="52"/>
  <c r="U7" i="52" s="1"/>
  <c r="Y155" i="52"/>
  <c r="AC155" i="52"/>
  <c r="AG155" i="52"/>
  <c r="R155" i="58"/>
  <c r="R7" i="58" s="1"/>
  <c r="V155" i="58"/>
  <c r="V7" i="58" s="1"/>
  <c r="AB155" i="58"/>
  <c r="AB7" i="58" s="1"/>
  <c r="AJ155" i="58"/>
  <c r="S155" i="58"/>
  <c r="S7" i="58" s="1"/>
  <c r="W155" i="58"/>
  <c r="W7" i="58" s="1"/>
  <c r="AD155" i="58"/>
  <c r="AD7" i="58" s="1"/>
  <c r="AL155" i="58"/>
  <c r="T155" i="58"/>
  <c r="T7" i="58" s="1"/>
  <c r="X155" i="58"/>
  <c r="X7" i="58" s="1"/>
  <c r="AK155" i="58"/>
  <c r="Q155" i="58"/>
  <c r="U155" i="58"/>
  <c r="U7" i="58" s="1"/>
  <c r="Z155" i="58"/>
  <c r="Z7" i="58" s="1"/>
  <c r="AH155" i="58"/>
  <c r="X155" i="57"/>
  <c r="X7" i="57" s="1"/>
  <c r="AJ155" i="57"/>
  <c r="Q155" i="57"/>
  <c r="Q7" i="57" s="1"/>
  <c r="U155" i="57"/>
  <c r="U7" i="57" s="1"/>
  <c r="Y155" i="57"/>
  <c r="Y7" i="57" s="1"/>
  <c r="AC155" i="57"/>
  <c r="AC7" i="57" s="1"/>
  <c r="AG155" i="57"/>
  <c r="AK155" i="57"/>
  <c r="T155" i="57"/>
  <c r="T7" i="57" s="1"/>
  <c r="AB155" i="57"/>
  <c r="AB7" i="57" s="1"/>
  <c r="AF155" i="57"/>
  <c r="R155" i="57"/>
  <c r="R7" i="57" s="1"/>
  <c r="V155" i="57"/>
  <c r="V7" i="57" s="1"/>
  <c r="Z155" i="57"/>
  <c r="Z7" i="57" s="1"/>
  <c r="AD155" i="57"/>
  <c r="AD7" i="57" s="1"/>
  <c r="AH155" i="57"/>
  <c r="AL155" i="57"/>
  <c r="S155" i="57"/>
  <c r="W155" i="57"/>
  <c r="AA155" i="57"/>
  <c r="AE155" i="57"/>
  <c r="AE7" i="57" s="1"/>
  <c r="AI155" i="57"/>
  <c r="AM155" i="57"/>
  <c r="AA155" i="58"/>
  <c r="AE155" i="58"/>
  <c r="AE7" i="58" s="1"/>
  <c r="AI155" i="58"/>
  <c r="AM155" i="58"/>
  <c r="Y155" i="58"/>
  <c r="AC155" i="58"/>
  <c r="AC7" i="58" s="1"/>
  <c r="AG155" i="58"/>
  <c r="AM156" i="54" l="1"/>
  <c r="AM156" i="57"/>
  <c r="S157" i="56"/>
  <c r="S14" i="56" s="1"/>
  <c r="E11" i="65" s="1"/>
  <c r="U156" i="56"/>
  <c r="U7" i="56"/>
  <c r="AC156" i="56"/>
  <c r="AC7" i="56"/>
  <c r="AC8" i="56" s="1"/>
  <c r="Q10" i="67" s="1"/>
  <c r="AJ156" i="56"/>
  <c r="S8" i="56"/>
  <c r="E10" i="67" s="1"/>
  <c r="AG156" i="56"/>
  <c r="Y156" i="56"/>
  <c r="Y7" i="56"/>
  <c r="X8" i="56" s="1"/>
  <c r="K10" i="67" s="1"/>
  <c r="AF156" i="54"/>
  <c r="X156" i="54"/>
  <c r="X7" i="54"/>
  <c r="X8" i="54" s="1"/>
  <c r="K7" i="67" s="1"/>
  <c r="T156" i="54"/>
  <c r="T7" i="54"/>
  <c r="S8" i="54" s="1"/>
  <c r="E7" i="67" s="1"/>
  <c r="AB156" i="54"/>
  <c r="AB7" i="54"/>
  <c r="AC8" i="54" s="1"/>
  <c r="Q7" i="67" s="1"/>
  <c r="AG156" i="52"/>
  <c r="AC156" i="52"/>
  <c r="AC7" i="52"/>
  <c r="AC8" i="52" s="1"/>
  <c r="Q8" i="67" s="1"/>
  <c r="Y156" i="52"/>
  <c r="Y7" i="52"/>
  <c r="X8" i="52" s="1"/>
  <c r="K8" i="67" s="1"/>
  <c r="Q156" i="52"/>
  <c r="Q7" i="52"/>
  <c r="S8" i="52" s="1"/>
  <c r="E8" i="67" s="1"/>
  <c r="AG156" i="58"/>
  <c r="Y156" i="58"/>
  <c r="Y7" i="58"/>
  <c r="X8" i="58" s="1"/>
  <c r="K6" i="67" s="1"/>
  <c r="AA156" i="58"/>
  <c r="AA7" i="58"/>
  <c r="Q156" i="58"/>
  <c r="Q7" i="58"/>
  <c r="S8" i="58" s="1"/>
  <c r="E6" i="67" s="1"/>
  <c r="AL156" i="58"/>
  <c r="AC8" i="58"/>
  <c r="Q6" i="67" s="1"/>
  <c r="X157" i="60"/>
  <c r="X14" i="60" s="1"/>
  <c r="K4" i="65" s="1"/>
  <c r="AK156" i="60"/>
  <c r="AI156" i="57"/>
  <c r="W156" i="57"/>
  <c r="W7" i="57"/>
  <c r="X8" i="57" s="1"/>
  <c r="K12" i="67" s="1"/>
  <c r="S156" i="57"/>
  <c r="S7" i="57"/>
  <c r="S8" i="57" s="1"/>
  <c r="E12" i="67" s="1"/>
  <c r="AA156" i="57"/>
  <c r="AA7" i="57"/>
  <c r="AC8" i="57" s="1"/>
  <c r="Q12" i="67" s="1"/>
  <c r="AH156" i="53"/>
  <c r="AK156" i="53"/>
  <c r="X157" i="55"/>
  <c r="X14" i="55" s="1"/>
  <c r="K5" i="65" s="1"/>
  <c r="S156" i="55"/>
  <c r="S7" i="55"/>
  <c r="S8" i="55" s="1"/>
  <c r="E4" i="67" s="1"/>
  <c r="W156" i="55"/>
  <c r="W7" i="55"/>
  <c r="X8" i="55" s="1"/>
  <c r="K4" i="67" s="1"/>
  <c r="S157" i="55"/>
  <c r="AL156" i="55"/>
  <c r="AA156" i="55"/>
  <c r="AA7" i="55"/>
  <c r="AC8" i="55" s="1"/>
  <c r="Q4" i="67" s="1"/>
  <c r="AD156" i="53"/>
  <c r="AD7" i="53"/>
  <c r="AC8" i="53" s="1"/>
  <c r="Q9" i="67" s="1"/>
  <c r="R156" i="53"/>
  <c r="R7" i="53"/>
  <c r="V156" i="53"/>
  <c r="V7" i="53"/>
  <c r="X8" i="53" s="1"/>
  <c r="K9" i="67" s="1"/>
  <c r="S8" i="53"/>
  <c r="E9" i="67" s="1"/>
  <c r="S157" i="53"/>
  <c r="AH156" i="57"/>
  <c r="R156" i="57"/>
  <c r="AK156" i="57"/>
  <c r="U156" i="57"/>
  <c r="AD156" i="57"/>
  <c r="AF156" i="57"/>
  <c r="AG156" i="57"/>
  <c r="Q156" i="57"/>
  <c r="AE156" i="57"/>
  <c r="Z156" i="57"/>
  <c r="AB156" i="57"/>
  <c r="AC156" i="57"/>
  <c r="AJ156" i="57"/>
  <c r="AL156" i="57"/>
  <c r="V156" i="57"/>
  <c r="T156" i="57"/>
  <c r="Y156" i="57"/>
  <c r="X156" i="57"/>
  <c r="T156" i="56"/>
  <c r="AA156" i="56"/>
  <c r="AL156" i="56"/>
  <c r="V156" i="56"/>
  <c r="AF156" i="56"/>
  <c r="AM156" i="56"/>
  <c r="W156" i="56"/>
  <c r="AH156" i="56"/>
  <c r="R156" i="56"/>
  <c r="X157" i="56"/>
  <c r="X14" i="56" s="1"/>
  <c r="K11" i="65" s="1"/>
  <c r="AB156" i="56"/>
  <c r="AI156" i="56"/>
  <c r="S156" i="56"/>
  <c r="AD156" i="56"/>
  <c r="Q156" i="56"/>
  <c r="X156" i="56"/>
  <c r="AE156" i="56"/>
  <c r="Z156" i="56"/>
  <c r="AK156" i="56"/>
  <c r="AD156" i="55"/>
  <c r="AK156" i="55"/>
  <c r="U156" i="55"/>
  <c r="AB156" i="55"/>
  <c r="AE156" i="55"/>
  <c r="Z156" i="55"/>
  <c r="AG156" i="55"/>
  <c r="Q156" i="55"/>
  <c r="X156" i="55"/>
  <c r="V156" i="55"/>
  <c r="AC156" i="55"/>
  <c r="AJ156" i="55"/>
  <c r="T156" i="55"/>
  <c r="AH156" i="55"/>
  <c r="R156" i="55"/>
  <c r="Y156" i="55"/>
  <c r="AF156" i="55"/>
  <c r="AM156" i="55"/>
  <c r="AA156" i="54"/>
  <c r="AL156" i="54"/>
  <c r="V156" i="54"/>
  <c r="AC156" i="54"/>
  <c r="W156" i="54"/>
  <c r="AH156" i="54"/>
  <c r="S157" i="54"/>
  <c r="S14" i="54" s="1"/>
  <c r="E8" i="65" s="1"/>
  <c r="R156" i="54"/>
  <c r="Y156" i="54"/>
  <c r="AI156" i="54"/>
  <c r="S156" i="54"/>
  <c r="AD156" i="54"/>
  <c r="AK156" i="54"/>
  <c r="U156" i="54"/>
  <c r="AE156" i="54"/>
  <c r="Z156" i="54"/>
  <c r="AG156" i="54"/>
  <c r="Q156" i="54"/>
  <c r="AJ156" i="54"/>
  <c r="Z156" i="53"/>
  <c r="AG156" i="53"/>
  <c r="Q156" i="53"/>
  <c r="X156" i="53"/>
  <c r="AE156" i="53"/>
  <c r="AC156" i="53"/>
  <c r="AJ156" i="53"/>
  <c r="T156" i="53"/>
  <c r="AA156" i="53"/>
  <c r="AL156" i="53"/>
  <c r="Y156" i="53"/>
  <c r="AF156" i="53"/>
  <c r="AM156" i="53"/>
  <c r="W156" i="53"/>
  <c r="U156" i="53"/>
  <c r="AB156" i="53"/>
  <c r="AI156" i="53"/>
  <c r="S156" i="53"/>
  <c r="AF156" i="52"/>
  <c r="AM156" i="52"/>
  <c r="W156" i="52"/>
  <c r="AH156" i="52"/>
  <c r="R156" i="52"/>
  <c r="U156" i="52"/>
  <c r="AB156" i="52"/>
  <c r="AI156" i="52"/>
  <c r="S156" i="52"/>
  <c r="AD156" i="52"/>
  <c r="X156" i="52"/>
  <c r="AE156" i="52"/>
  <c r="Z156" i="52"/>
  <c r="T156" i="52"/>
  <c r="AA156" i="52"/>
  <c r="AL156" i="52"/>
  <c r="V156" i="52"/>
  <c r="AK156" i="52"/>
  <c r="X156" i="58"/>
  <c r="AM156" i="58"/>
  <c r="U156" i="58"/>
  <c r="T156" i="58"/>
  <c r="S156" i="58"/>
  <c r="V156" i="58"/>
  <c r="R156" i="58"/>
  <c r="AI156" i="58"/>
  <c r="AC156" i="58"/>
  <c r="AE156" i="58"/>
  <c r="AH156" i="58"/>
  <c r="AK156" i="58"/>
  <c r="AD156" i="58"/>
  <c r="AJ156" i="58"/>
  <c r="Z156" i="58"/>
  <c r="W156" i="58"/>
  <c r="AB156" i="58"/>
  <c r="AF156" i="58"/>
  <c r="AI156" i="60"/>
  <c r="S157" i="60"/>
  <c r="S14" i="60" s="1"/>
  <c r="E4" i="65" s="1"/>
  <c r="T7" i="60"/>
  <c r="T156" i="60"/>
  <c r="AA7" i="60"/>
  <c r="AA156" i="60"/>
  <c r="AD7" i="60"/>
  <c r="AD156" i="60"/>
  <c r="U7" i="60"/>
  <c r="U156" i="60"/>
  <c r="AB7" i="60"/>
  <c r="AB156" i="60"/>
  <c r="Z7" i="60"/>
  <c r="Z156" i="60"/>
  <c r="AG156" i="60"/>
  <c r="Q7" i="60"/>
  <c r="Q156" i="60"/>
  <c r="X7" i="60"/>
  <c r="X156" i="60"/>
  <c r="AE7" i="60"/>
  <c r="AE156" i="60"/>
  <c r="V7" i="60"/>
  <c r="V156" i="60"/>
  <c r="AC7" i="60"/>
  <c r="AC156" i="60"/>
  <c r="AJ156" i="60"/>
  <c r="AH156" i="60"/>
  <c r="R7" i="60"/>
  <c r="R156" i="60"/>
  <c r="Y7" i="60"/>
  <c r="Y156" i="60"/>
  <c r="AF156" i="60"/>
  <c r="AM156" i="60"/>
  <c r="W7" i="60"/>
  <c r="W156" i="60"/>
  <c r="S7" i="60"/>
  <c r="S156" i="60"/>
  <c r="AL156" i="60"/>
  <c r="AC157" i="60"/>
  <c r="AC14" i="60" s="1"/>
  <c r="Q4" i="65" s="1"/>
  <c r="AC157" i="56"/>
  <c r="AC14" i="56" s="1"/>
  <c r="Q11" i="65" s="1"/>
  <c r="AC157" i="55"/>
  <c r="X157" i="54"/>
  <c r="X14" i="54" s="1"/>
  <c r="K8" i="65" s="1"/>
  <c r="AC157" i="54"/>
  <c r="AC14" i="54" s="1"/>
  <c r="Q8" i="65" s="1"/>
  <c r="X157" i="53"/>
  <c r="AC157" i="53"/>
  <c r="AC157" i="52"/>
  <c r="AC14" i="52" s="1"/>
  <c r="Q7" i="65" s="1"/>
  <c r="S157" i="52"/>
  <c r="S14" i="52" s="1"/>
  <c r="E7" i="65" s="1"/>
  <c r="X157" i="52"/>
  <c r="X14" i="52" s="1"/>
  <c r="K7" i="65" s="1"/>
  <c r="AC14" i="55" l="1"/>
  <c r="Q5" i="65" s="1"/>
  <c r="S14" i="55"/>
  <c r="E5" i="65" s="1"/>
  <c r="X14" i="53"/>
  <c r="K10" i="65" s="1"/>
  <c r="S14" i="53"/>
  <c r="E10" i="65" s="1"/>
  <c r="AC14" i="53"/>
  <c r="Q10" i="65" s="1"/>
  <c r="X8" i="60"/>
  <c r="K5" i="67" s="1"/>
  <c r="K13" i="67" s="1"/>
  <c r="AC8" i="60"/>
  <c r="Q5" i="67" s="1"/>
  <c r="Q13" i="67" s="1"/>
  <c r="S8" i="60"/>
  <c r="E5" i="67" s="1"/>
  <c r="E13" i="67" s="1"/>
  <c r="I125" i="59"/>
  <c r="I124" i="59"/>
  <c r="I123" i="59"/>
  <c r="I122" i="59"/>
  <c r="I121" i="59"/>
  <c r="I120" i="59"/>
  <c r="I119" i="59"/>
  <c r="I118" i="59"/>
  <c r="I117" i="59"/>
  <c r="I116" i="59"/>
  <c r="I115" i="59"/>
  <c r="I114" i="59"/>
  <c r="I113" i="59"/>
  <c r="I112" i="59"/>
  <c r="I111" i="59"/>
  <c r="I110" i="59"/>
  <c r="I109" i="59"/>
  <c r="I108" i="59"/>
  <c r="I107" i="59"/>
  <c r="I106" i="59"/>
  <c r="I105" i="59"/>
  <c r="I104" i="59"/>
  <c r="I103" i="59"/>
  <c r="I102" i="59"/>
  <c r="I101" i="59"/>
  <c r="I100" i="59"/>
  <c r="I99" i="59"/>
  <c r="I98" i="59"/>
  <c r="I97" i="59"/>
  <c r="I96" i="59"/>
  <c r="I95" i="59"/>
  <c r="I94" i="59"/>
  <c r="I93" i="59"/>
  <c r="I92" i="59"/>
  <c r="I91" i="59"/>
  <c r="I90" i="59"/>
  <c r="I89" i="59"/>
  <c r="I88" i="59"/>
  <c r="I87" i="59"/>
  <c r="I86" i="59"/>
  <c r="I85" i="59"/>
  <c r="I84" i="59"/>
  <c r="I83" i="59"/>
  <c r="I82" i="59"/>
  <c r="I81" i="59"/>
  <c r="I80" i="59"/>
  <c r="I79" i="59"/>
  <c r="I78" i="59"/>
  <c r="I77" i="59"/>
  <c r="I76" i="59"/>
  <c r="I75" i="59"/>
  <c r="I74" i="59"/>
  <c r="I73" i="59"/>
  <c r="I72" i="59"/>
  <c r="I71" i="59"/>
  <c r="I70" i="59"/>
  <c r="I69" i="59"/>
  <c r="I68" i="59"/>
  <c r="I67" i="59"/>
  <c r="I66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40" i="59"/>
  <c r="I39" i="59"/>
  <c r="I38" i="59"/>
  <c r="I37" i="59"/>
  <c r="I36" i="59"/>
  <c r="I35" i="59"/>
  <c r="I34" i="59"/>
  <c r="I33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25" i="60"/>
  <c r="I124" i="60"/>
  <c r="I123" i="60"/>
  <c r="I122" i="60"/>
  <c r="I121" i="60"/>
  <c r="I120" i="60"/>
  <c r="I119" i="60"/>
  <c r="I118" i="60"/>
  <c r="I117" i="60"/>
  <c r="I116" i="60"/>
  <c r="I115" i="60"/>
  <c r="I114" i="60"/>
  <c r="I113" i="60"/>
  <c r="I112" i="60"/>
  <c r="I111" i="60"/>
  <c r="I110" i="60"/>
  <c r="I109" i="60"/>
  <c r="I108" i="60"/>
  <c r="I107" i="60"/>
  <c r="I106" i="60"/>
  <c r="I105" i="60"/>
  <c r="I104" i="60"/>
  <c r="I103" i="60"/>
  <c r="I102" i="60"/>
  <c r="I101" i="60"/>
  <c r="I100" i="60"/>
  <c r="I99" i="60"/>
  <c r="I98" i="60"/>
  <c r="I97" i="60"/>
  <c r="I96" i="60"/>
  <c r="I95" i="60"/>
  <c r="I94" i="60"/>
  <c r="I93" i="60"/>
  <c r="I92" i="60"/>
  <c r="I91" i="60"/>
  <c r="I90" i="60"/>
  <c r="I89" i="60"/>
  <c r="I88" i="60"/>
  <c r="I87" i="60"/>
  <c r="I86" i="60"/>
  <c r="I85" i="60"/>
  <c r="I84" i="60"/>
  <c r="I83" i="60"/>
  <c r="I82" i="60"/>
  <c r="I81" i="60"/>
  <c r="I80" i="60"/>
  <c r="I79" i="60"/>
  <c r="I78" i="60"/>
  <c r="I77" i="60"/>
  <c r="I76" i="60"/>
  <c r="I75" i="60"/>
  <c r="I74" i="60"/>
  <c r="I73" i="60"/>
  <c r="I72" i="60"/>
  <c r="I71" i="60"/>
  <c r="I70" i="60"/>
  <c r="I69" i="60"/>
  <c r="I68" i="60"/>
  <c r="I67" i="60"/>
  <c r="I66" i="60"/>
  <c r="I65" i="60"/>
  <c r="I64" i="60"/>
  <c r="I63" i="60"/>
  <c r="I62" i="60"/>
  <c r="I61" i="60"/>
  <c r="I60" i="60"/>
  <c r="I59" i="60"/>
  <c r="I58" i="60"/>
  <c r="I57" i="60"/>
  <c r="I56" i="60"/>
  <c r="I55" i="60"/>
  <c r="I54" i="60"/>
  <c r="I53" i="60"/>
  <c r="I52" i="60"/>
  <c r="I51" i="60"/>
  <c r="I50" i="60"/>
  <c r="I49" i="60"/>
  <c r="I48" i="60"/>
  <c r="I47" i="60"/>
  <c r="I46" i="60"/>
  <c r="I45" i="60"/>
  <c r="I44" i="60"/>
  <c r="I43" i="60"/>
  <c r="I42" i="60"/>
  <c r="I41" i="60"/>
  <c r="I40" i="60"/>
  <c r="I39" i="60"/>
  <c r="I38" i="60"/>
  <c r="I37" i="60"/>
  <c r="I36" i="60"/>
  <c r="I35" i="60"/>
  <c r="I34" i="60"/>
  <c r="I33" i="60"/>
  <c r="I32" i="60"/>
  <c r="I31" i="60"/>
  <c r="I30" i="60"/>
  <c r="I29" i="60"/>
  <c r="I28" i="60"/>
  <c r="I27" i="60"/>
  <c r="I26" i="60"/>
  <c r="I25" i="60"/>
  <c r="I24" i="60"/>
  <c r="I23" i="60"/>
  <c r="I22" i="60"/>
  <c r="I21" i="60"/>
  <c r="I20" i="60"/>
  <c r="I19" i="60"/>
  <c r="I18" i="60"/>
  <c r="I111" i="56"/>
  <c r="I110" i="56"/>
  <c r="I109" i="56"/>
  <c r="I108" i="56"/>
  <c r="I107" i="56"/>
  <c r="I106" i="56"/>
  <c r="I105" i="56"/>
  <c r="I104" i="56"/>
  <c r="I103" i="56"/>
  <c r="I102" i="56"/>
  <c r="I101" i="56"/>
  <c r="I100" i="56"/>
  <c r="I99" i="56"/>
  <c r="I98" i="56"/>
  <c r="I97" i="56"/>
  <c r="I96" i="56"/>
  <c r="I95" i="56"/>
  <c r="I94" i="56"/>
  <c r="I93" i="56"/>
  <c r="I92" i="56"/>
  <c r="I91" i="56"/>
  <c r="I90" i="56"/>
  <c r="I89" i="56"/>
  <c r="I88" i="56"/>
  <c r="I87" i="56"/>
  <c r="I86" i="56"/>
  <c r="I85" i="56"/>
  <c r="I84" i="56"/>
  <c r="I83" i="56"/>
  <c r="I82" i="56"/>
  <c r="I81" i="56"/>
  <c r="I80" i="56"/>
  <c r="I79" i="56"/>
  <c r="I78" i="56"/>
  <c r="I77" i="56"/>
  <c r="I76" i="56"/>
  <c r="I75" i="56"/>
  <c r="I74" i="56"/>
  <c r="I73" i="56"/>
  <c r="I72" i="56"/>
  <c r="I71" i="56"/>
  <c r="I70" i="56"/>
  <c r="I69" i="56"/>
  <c r="I68" i="56"/>
  <c r="I67" i="56"/>
  <c r="I66" i="56"/>
  <c r="I65" i="56"/>
  <c r="I64" i="56"/>
  <c r="I63" i="56"/>
  <c r="I62" i="56"/>
  <c r="I61" i="56"/>
  <c r="I60" i="56"/>
  <c r="I59" i="56"/>
  <c r="I58" i="56"/>
  <c r="I57" i="56"/>
  <c r="I56" i="56"/>
  <c r="I55" i="56"/>
  <c r="I54" i="56"/>
  <c r="I53" i="56"/>
  <c r="I52" i="56"/>
  <c r="I51" i="56"/>
  <c r="I50" i="56"/>
  <c r="I49" i="56"/>
  <c r="I48" i="56"/>
  <c r="I47" i="56"/>
  <c r="I46" i="56"/>
  <c r="I45" i="56"/>
  <c r="I44" i="56"/>
  <c r="I43" i="56"/>
  <c r="I42" i="56"/>
  <c r="I41" i="56"/>
  <c r="I40" i="56"/>
  <c r="I39" i="56"/>
  <c r="I38" i="56"/>
  <c r="I37" i="56"/>
  <c r="I36" i="56"/>
  <c r="I35" i="56"/>
  <c r="I34" i="56"/>
  <c r="I33" i="56"/>
  <c r="I32" i="56"/>
  <c r="I31" i="56"/>
  <c r="I30" i="56"/>
  <c r="I29" i="56"/>
  <c r="I28" i="56"/>
  <c r="I27" i="56"/>
  <c r="I26" i="56"/>
  <c r="I25" i="56"/>
  <c r="I24" i="56"/>
  <c r="I23" i="56"/>
  <c r="I22" i="56"/>
  <c r="I21" i="56"/>
  <c r="I20" i="56"/>
  <c r="I19" i="56"/>
  <c r="I18" i="56"/>
  <c r="I125" i="55"/>
  <c r="I124" i="55"/>
  <c r="I123" i="55"/>
  <c r="I122" i="55"/>
  <c r="I121" i="55"/>
  <c r="I120" i="55"/>
  <c r="I119" i="55"/>
  <c r="I118" i="55"/>
  <c r="I117" i="55"/>
  <c r="I116" i="55"/>
  <c r="I115" i="55"/>
  <c r="I114" i="55"/>
  <c r="I113" i="55"/>
  <c r="I112" i="55"/>
  <c r="I111" i="55"/>
  <c r="I110" i="55"/>
  <c r="I109" i="55"/>
  <c r="I108" i="55"/>
  <c r="I107" i="55"/>
  <c r="I106" i="55"/>
  <c r="I105" i="55"/>
  <c r="I104" i="55"/>
  <c r="I103" i="55"/>
  <c r="I102" i="55"/>
  <c r="I101" i="55"/>
  <c r="I100" i="55"/>
  <c r="I99" i="55"/>
  <c r="I98" i="55"/>
  <c r="I97" i="55"/>
  <c r="I96" i="55"/>
  <c r="I95" i="55"/>
  <c r="I94" i="55"/>
  <c r="I93" i="55"/>
  <c r="I92" i="55"/>
  <c r="I91" i="55"/>
  <c r="I90" i="55"/>
  <c r="I89" i="55"/>
  <c r="I88" i="55"/>
  <c r="I87" i="55"/>
  <c r="I86" i="55"/>
  <c r="I85" i="55"/>
  <c r="I84" i="55"/>
  <c r="I83" i="55"/>
  <c r="I82" i="55"/>
  <c r="I81" i="55"/>
  <c r="I80" i="55"/>
  <c r="I79" i="55"/>
  <c r="I78" i="55"/>
  <c r="I77" i="55"/>
  <c r="I76" i="55"/>
  <c r="I75" i="55"/>
  <c r="I74" i="55"/>
  <c r="I73" i="55"/>
  <c r="I72" i="55"/>
  <c r="I71" i="55"/>
  <c r="I70" i="55"/>
  <c r="I69" i="55"/>
  <c r="I68" i="55"/>
  <c r="I67" i="55"/>
  <c r="I66" i="55"/>
  <c r="I65" i="55"/>
  <c r="I64" i="55"/>
  <c r="I63" i="55"/>
  <c r="I62" i="55"/>
  <c r="I61" i="55"/>
  <c r="I60" i="55"/>
  <c r="I59" i="55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2" i="55"/>
  <c r="I31" i="55"/>
  <c r="I30" i="55"/>
  <c r="I29" i="55"/>
  <c r="I28" i="55"/>
  <c r="I27" i="55"/>
  <c r="I26" i="55"/>
  <c r="I25" i="55"/>
  <c r="I24" i="55"/>
  <c r="I23" i="55"/>
  <c r="I22" i="55"/>
  <c r="I21" i="55"/>
  <c r="I20" i="55"/>
  <c r="I19" i="55"/>
  <c r="I18" i="55"/>
  <c r="I125" i="54"/>
  <c r="I124" i="54"/>
  <c r="I123" i="54"/>
  <c r="I122" i="54"/>
  <c r="I121" i="54"/>
  <c r="I120" i="54"/>
  <c r="I119" i="54"/>
  <c r="I118" i="54"/>
  <c r="I117" i="54"/>
  <c r="I116" i="54"/>
  <c r="I115" i="54"/>
  <c r="I114" i="54"/>
  <c r="I113" i="54"/>
  <c r="I112" i="54"/>
  <c r="I111" i="54"/>
  <c r="I110" i="54"/>
  <c r="I109" i="54"/>
  <c r="I108" i="54"/>
  <c r="I107" i="54"/>
  <c r="I106" i="54"/>
  <c r="I105" i="54"/>
  <c r="I104" i="54"/>
  <c r="I103" i="54"/>
  <c r="I102" i="54"/>
  <c r="I101" i="54"/>
  <c r="I100" i="54"/>
  <c r="I99" i="54"/>
  <c r="I98" i="54"/>
  <c r="I97" i="54"/>
  <c r="I96" i="54"/>
  <c r="I95" i="54"/>
  <c r="I94" i="54"/>
  <c r="I93" i="54"/>
  <c r="I92" i="54"/>
  <c r="I91" i="54"/>
  <c r="I90" i="54"/>
  <c r="I89" i="54"/>
  <c r="I88" i="54"/>
  <c r="I87" i="54"/>
  <c r="I86" i="54"/>
  <c r="I85" i="54"/>
  <c r="I84" i="54"/>
  <c r="I83" i="54"/>
  <c r="I82" i="54"/>
  <c r="I81" i="54"/>
  <c r="I80" i="54"/>
  <c r="I79" i="54"/>
  <c r="I78" i="54"/>
  <c r="I77" i="54"/>
  <c r="I76" i="54"/>
  <c r="I75" i="54"/>
  <c r="I74" i="54"/>
  <c r="I73" i="54"/>
  <c r="I72" i="54"/>
  <c r="I71" i="54"/>
  <c r="I70" i="54"/>
  <c r="I69" i="54"/>
  <c r="I68" i="54"/>
  <c r="I67" i="54"/>
  <c r="I66" i="54"/>
  <c r="I65" i="54"/>
  <c r="I64" i="54"/>
  <c r="I63" i="54"/>
  <c r="I62" i="54"/>
  <c r="I61" i="54"/>
  <c r="I60" i="54"/>
  <c r="I59" i="54"/>
  <c r="I58" i="54"/>
  <c r="I57" i="54"/>
  <c r="I56" i="54"/>
  <c r="I55" i="54"/>
  <c r="I54" i="54"/>
  <c r="I53" i="54"/>
  <c r="I52" i="54"/>
  <c r="I51" i="54"/>
  <c r="I50" i="54"/>
  <c r="I49" i="54"/>
  <c r="I48" i="54"/>
  <c r="I47" i="54"/>
  <c r="I46" i="54"/>
  <c r="I45" i="54"/>
  <c r="I44" i="54"/>
  <c r="I43" i="54"/>
  <c r="I42" i="54"/>
  <c r="I41" i="54"/>
  <c r="I40" i="54"/>
  <c r="I39" i="54"/>
  <c r="I38" i="54"/>
  <c r="I37" i="54"/>
  <c r="I36" i="54"/>
  <c r="I35" i="54"/>
  <c r="I34" i="54"/>
  <c r="I33" i="54"/>
  <c r="I32" i="54"/>
  <c r="I31" i="54"/>
  <c r="I30" i="54"/>
  <c r="I29" i="54"/>
  <c r="I28" i="54"/>
  <c r="I27" i="54"/>
  <c r="I26" i="54"/>
  <c r="I25" i="54"/>
  <c r="I24" i="54"/>
  <c r="I23" i="54"/>
  <c r="I22" i="54"/>
  <c r="I21" i="54"/>
  <c r="I20" i="54"/>
  <c r="I19" i="54"/>
  <c r="I18" i="54"/>
  <c r="K119" i="3"/>
  <c r="I119" i="3"/>
  <c r="H119" i="3"/>
  <c r="G119" i="3"/>
  <c r="K118" i="3"/>
  <c r="I118" i="3"/>
  <c r="H118" i="3"/>
  <c r="G118" i="3"/>
  <c r="K117" i="3"/>
  <c r="I117" i="3"/>
  <c r="H117" i="3"/>
  <c r="G117" i="3"/>
  <c r="K116" i="3"/>
  <c r="I116" i="3"/>
  <c r="H116" i="3"/>
  <c r="G116" i="3"/>
  <c r="K115" i="3"/>
  <c r="I115" i="3"/>
  <c r="H115" i="3"/>
  <c r="G115" i="3"/>
  <c r="K114" i="3"/>
  <c r="I114" i="3"/>
  <c r="H114" i="3"/>
  <c r="G114" i="3"/>
  <c r="K113" i="3"/>
  <c r="I113" i="3"/>
  <c r="H113" i="3"/>
  <c r="G113" i="3"/>
  <c r="K112" i="3"/>
  <c r="I112" i="3"/>
  <c r="H112" i="3"/>
  <c r="G112" i="3"/>
  <c r="K111" i="3"/>
  <c r="I111" i="3"/>
  <c r="H111" i="3"/>
  <c r="G111" i="3"/>
  <c r="K110" i="3"/>
  <c r="I110" i="3"/>
  <c r="H110" i="3"/>
  <c r="G110" i="3"/>
  <c r="K109" i="3"/>
  <c r="I109" i="3"/>
  <c r="H109" i="3"/>
  <c r="G109" i="3"/>
  <c r="K108" i="3"/>
  <c r="I108" i="3"/>
  <c r="H108" i="3"/>
  <c r="G108" i="3"/>
  <c r="K107" i="3"/>
  <c r="I107" i="3"/>
  <c r="H107" i="3"/>
  <c r="G107" i="3"/>
  <c r="K106" i="3"/>
  <c r="I106" i="3"/>
  <c r="H106" i="3"/>
  <c r="G106" i="3"/>
  <c r="K105" i="3"/>
  <c r="I105" i="3"/>
  <c r="H105" i="3"/>
  <c r="G105" i="3"/>
  <c r="K104" i="3"/>
  <c r="I104" i="3"/>
  <c r="H104" i="3"/>
  <c r="G104" i="3"/>
  <c r="K103" i="3"/>
  <c r="I103" i="3"/>
  <c r="H103" i="3"/>
  <c r="G103" i="3"/>
  <c r="K102" i="3"/>
  <c r="I102" i="3"/>
  <c r="H102" i="3"/>
  <c r="G102" i="3"/>
  <c r="K101" i="3"/>
  <c r="I101" i="3"/>
  <c r="H101" i="3"/>
  <c r="G101" i="3"/>
  <c r="K100" i="3"/>
  <c r="I100" i="3"/>
  <c r="H100" i="3"/>
  <c r="G100" i="3"/>
  <c r="K99" i="3"/>
  <c r="I99" i="3"/>
  <c r="H99" i="3"/>
  <c r="G99" i="3"/>
  <c r="K98" i="3"/>
  <c r="I98" i="3"/>
  <c r="H98" i="3"/>
  <c r="G98" i="3"/>
  <c r="K97" i="3"/>
  <c r="I97" i="3"/>
  <c r="H97" i="3"/>
  <c r="G97" i="3"/>
  <c r="K96" i="3"/>
  <c r="I96" i="3"/>
  <c r="H96" i="3"/>
  <c r="G96" i="3"/>
  <c r="K95" i="3"/>
  <c r="I95" i="3"/>
  <c r="H95" i="3"/>
  <c r="G95" i="3"/>
  <c r="K94" i="3"/>
  <c r="I94" i="3"/>
  <c r="H94" i="3"/>
  <c r="G94" i="3"/>
  <c r="K93" i="3"/>
  <c r="I93" i="3"/>
  <c r="H93" i="3"/>
  <c r="G93" i="3"/>
  <c r="K92" i="3"/>
  <c r="I92" i="3"/>
  <c r="H92" i="3"/>
  <c r="G92" i="3"/>
  <c r="K91" i="3"/>
  <c r="I91" i="3"/>
  <c r="H91" i="3"/>
  <c r="G91" i="3"/>
  <c r="K90" i="3"/>
  <c r="I90" i="3"/>
  <c r="H90" i="3"/>
  <c r="G90" i="3"/>
  <c r="K89" i="3"/>
  <c r="I89" i="3"/>
  <c r="H89" i="3"/>
  <c r="G89" i="3"/>
  <c r="K88" i="3"/>
  <c r="I88" i="3"/>
  <c r="H88" i="3"/>
  <c r="G88" i="3"/>
  <c r="K87" i="3"/>
  <c r="I87" i="3"/>
  <c r="H87" i="3"/>
  <c r="G87" i="3"/>
  <c r="K86" i="3"/>
  <c r="I86" i="3"/>
  <c r="H86" i="3"/>
  <c r="G86" i="3"/>
  <c r="K85" i="3"/>
  <c r="I85" i="3"/>
  <c r="H85" i="3"/>
  <c r="G85" i="3"/>
  <c r="K84" i="3"/>
  <c r="I84" i="3"/>
  <c r="H84" i="3"/>
  <c r="G84" i="3"/>
  <c r="K83" i="3"/>
  <c r="I83" i="3"/>
  <c r="H83" i="3"/>
  <c r="G83" i="3"/>
  <c r="K82" i="3"/>
  <c r="I82" i="3"/>
  <c r="H82" i="3"/>
  <c r="G82" i="3"/>
  <c r="K81" i="3"/>
  <c r="I81" i="3"/>
  <c r="H81" i="3"/>
  <c r="G81" i="3"/>
  <c r="K80" i="3"/>
  <c r="I80" i="3"/>
  <c r="H80" i="3"/>
  <c r="G80" i="3"/>
  <c r="K79" i="3"/>
  <c r="I79" i="3"/>
  <c r="H79" i="3"/>
  <c r="G79" i="3"/>
  <c r="K78" i="3"/>
  <c r="I78" i="3"/>
  <c r="H78" i="3"/>
  <c r="G78" i="3"/>
  <c r="K77" i="3"/>
  <c r="I77" i="3"/>
  <c r="H77" i="3"/>
  <c r="G77" i="3"/>
  <c r="K76" i="3"/>
  <c r="I76" i="3"/>
  <c r="H76" i="3"/>
  <c r="G76" i="3"/>
  <c r="K75" i="3"/>
  <c r="I75" i="3"/>
  <c r="H75" i="3"/>
  <c r="G75" i="3"/>
  <c r="K74" i="3"/>
  <c r="I74" i="3"/>
  <c r="H74" i="3"/>
  <c r="G74" i="3"/>
  <c r="K73" i="3"/>
  <c r="I73" i="3"/>
  <c r="H73" i="3"/>
  <c r="G73" i="3"/>
  <c r="K72" i="3"/>
  <c r="I72" i="3"/>
  <c r="H72" i="3"/>
  <c r="G72" i="3"/>
  <c r="K71" i="3"/>
  <c r="I71" i="3"/>
  <c r="H71" i="3"/>
  <c r="G71" i="3"/>
  <c r="K70" i="3"/>
  <c r="I70" i="3"/>
  <c r="H70" i="3"/>
  <c r="G70" i="3"/>
  <c r="K69" i="3"/>
  <c r="I69" i="3"/>
  <c r="H69" i="3"/>
  <c r="G69" i="3"/>
  <c r="K68" i="3"/>
  <c r="I68" i="3"/>
  <c r="H68" i="3"/>
  <c r="G68" i="3"/>
  <c r="K67" i="3"/>
  <c r="I67" i="3"/>
  <c r="H67" i="3"/>
  <c r="G67" i="3"/>
  <c r="K66" i="3"/>
  <c r="I66" i="3"/>
  <c r="H66" i="3"/>
  <c r="G66" i="3"/>
  <c r="K65" i="3"/>
  <c r="I65" i="3"/>
  <c r="H65" i="3"/>
  <c r="G65" i="3"/>
  <c r="K64" i="3"/>
  <c r="I64" i="3"/>
  <c r="H64" i="3"/>
  <c r="G64" i="3"/>
  <c r="K63" i="3"/>
  <c r="I63" i="3"/>
  <c r="H63" i="3"/>
  <c r="G63" i="3"/>
  <c r="K62" i="3"/>
  <c r="I62" i="3"/>
  <c r="H62" i="3"/>
  <c r="G62" i="3"/>
  <c r="K61" i="3"/>
  <c r="I61" i="3"/>
  <c r="H61" i="3"/>
  <c r="G61" i="3"/>
  <c r="K60" i="3"/>
  <c r="I60" i="3"/>
  <c r="H60" i="3"/>
  <c r="G60" i="3"/>
  <c r="K59" i="3"/>
  <c r="I59" i="3"/>
  <c r="H59" i="3"/>
  <c r="G59" i="3"/>
  <c r="K58" i="3"/>
  <c r="I58" i="3"/>
  <c r="H58" i="3"/>
  <c r="G58" i="3"/>
  <c r="K57" i="3"/>
  <c r="I57" i="3"/>
  <c r="H57" i="3"/>
  <c r="G57" i="3"/>
  <c r="K56" i="3"/>
  <c r="I56" i="3"/>
  <c r="H56" i="3"/>
  <c r="G56" i="3"/>
  <c r="K55" i="3"/>
  <c r="I55" i="3"/>
  <c r="H55" i="3"/>
  <c r="G55" i="3"/>
  <c r="K54" i="3"/>
  <c r="I54" i="3"/>
  <c r="H54" i="3"/>
  <c r="G54" i="3"/>
  <c r="K53" i="3"/>
  <c r="I53" i="3"/>
  <c r="H53" i="3"/>
  <c r="G53" i="3"/>
  <c r="K52" i="3"/>
  <c r="I52" i="3"/>
  <c r="H52" i="3"/>
  <c r="G52" i="3"/>
  <c r="K51" i="3"/>
  <c r="I51" i="3"/>
  <c r="H51" i="3"/>
  <c r="G51" i="3"/>
  <c r="K50" i="3"/>
  <c r="I50" i="3"/>
  <c r="H50" i="3"/>
  <c r="G50" i="3"/>
  <c r="K49" i="3"/>
  <c r="I49" i="3"/>
  <c r="H49" i="3"/>
  <c r="G49" i="3"/>
  <c r="K48" i="3"/>
  <c r="I48" i="3"/>
  <c r="H48" i="3"/>
  <c r="G48" i="3"/>
  <c r="K47" i="3"/>
  <c r="I47" i="3"/>
  <c r="H47" i="3"/>
  <c r="G47" i="3"/>
  <c r="K46" i="3"/>
  <c r="I46" i="3"/>
  <c r="H46" i="3"/>
  <c r="G46" i="3"/>
  <c r="K45" i="3"/>
  <c r="I45" i="3"/>
  <c r="H45" i="3"/>
  <c r="G45" i="3"/>
  <c r="K44" i="3"/>
  <c r="I44" i="3"/>
  <c r="H44" i="3"/>
  <c r="G44" i="3"/>
  <c r="K43" i="3"/>
  <c r="I43" i="3"/>
  <c r="H43" i="3"/>
  <c r="G43" i="3"/>
  <c r="K42" i="3"/>
  <c r="I42" i="3"/>
  <c r="H42" i="3"/>
  <c r="G42" i="3"/>
  <c r="K41" i="3"/>
  <c r="I41" i="3"/>
  <c r="H41" i="3"/>
  <c r="G41" i="3"/>
  <c r="K40" i="3"/>
  <c r="I40" i="3"/>
  <c r="H40" i="3"/>
  <c r="G40" i="3"/>
  <c r="K39" i="3"/>
  <c r="I39" i="3"/>
  <c r="H39" i="3"/>
  <c r="G39" i="3"/>
  <c r="K38" i="3"/>
  <c r="I38" i="3"/>
  <c r="H38" i="3"/>
  <c r="G38" i="3"/>
  <c r="K37" i="3"/>
  <c r="I37" i="3"/>
  <c r="H37" i="3"/>
  <c r="G37" i="3"/>
  <c r="K36" i="3"/>
  <c r="I36" i="3"/>
  <c r="H36" i="3"/>
  <c r="G36" i="3"/>
  <c r="K35" i="3"/>
  <c r="I35" i="3"/>
  <c r="H35" i="3"/>
  <c r="G35" i="3"/>
  <c r="K34" i="3"/>
  <c r="I34" i="3"/>
  <c r="H34" i="3"/>
  <c r="G34" i="3"/>
  <c r="K33" i="3"/>
  <c r="I33" i="3"/>
  <c r="H33" i="3"/>
  <c r="G33" i="3"/>
  <c r="K32" i="3"/>
  <c r="I32" i="3"/>
  <c r="H32" i="3"/>
  <c r="G32" i="3"/>
  <c r="K31" i="3"/>
  <c r="I31" i="3"/>
  <c r="H31" i="3"/>
  <c r="G31" i="3"/>
  <c r="K30" i="3"/>
  <c r="I30" i="3"/>
  <c r="H30" i="3"/>
  <c r="G30" i="3"/>
  <c r="K29" i="3"/>
  <c r="I29" i="3"/>
  <c r="H29" i="3"/>
  <c r="G29" i="3"/>
  <c r="K28" i="3"/>
  <c r="I28" i="3"/>
  <c r="H28" i="3"/>
  <c r="G28" i="3"/>
  <c r="K27" i="3"/>
  <c r="I27" i="3"/>
  <c r="H27" i="3"/>
  <c r="G27" i="3"/>
  <c r="K26" i="3"/>
  <c r="I26" i="3"/>
  <c r="H26" i="3"/>
  <c r="G26" i="3"/>
  <c r="K25" i="3"/>
  <c r="I25" i="3"/>
  <c r="H25" i="3"/>
  <c r="G25" i="3"/>
  <c r="K24" i="3"/>
  <c r="I24" i="3"/>
  <c r="H24" i="3"/>
  <c r="G24" i="3"/>
  <c r="K23" i="3"/>
  <c r="I23" i="3"/>
  <c r="H23" i="3"/>
  <c r="G23" i="3"/>
  <c r="K22" i="3"/>
  <c r="I22" i="3"/>
  <c r="H22" i="3"/>
  <c r="G22" i="3"/>
  <c r="K21" i="3"/>
  <c r="I21" i="3"/>
  <c r="H21" i="3"/>
  <c r="G21" i="3"/>
  <c r="K20" i="3"/>
  <c r="I20" i="3"/>
  <c r="H20" i="3"/>
  <c r="G20" i="3"/>
  <c r="K19" i="3"/>
  <c r="I19" i="3"/>
  <c r="H19" i="3"/>
  <c r="G19" i="3"/>
  <c r="K18" i="3"/>
  <c r="I18" i="3"/>
  <c r="H18" i="3"/>
  <c r="G18" i="3"/>
  <c r="K17" i="3"/>
  <c r="I17" i="3"/>
  <c r="H17" i="3"/>
  <c r="G17" i="3"/>
  <c r="K16" i="3"/>
  <c r="I16" i="3"/>
  <c r="H16" i="3"/>
  <c r="G16" i="3"/>
  <c r="K15" i="3"/>
  <c r="I15" i="3"/>
  <c r="H15" i="3"/>
  <c r="G15" i="3"/>
  <c r="K14" i="3"/>
  <c r="I14" i="3"/>
  <c r="H14" i="3"/>
  <c r="G14" i="3"/>
  <c r="K13" i="3"/>
  <c r="J13" i="3"/>
  <c r="I13" i="3"/>
  <c r="H13" i="3"/>
  <c r="G13" i="3"/>
  <c r="K12" i="3"/>
  <c r="I12" i="3"/>
  <c r="H12" i="3"/>
  <c r="G12" i="3"/>
  <c r="P125" i="59"/>
  <c r="O125" i="59"/>
  <c r="N125" i="59"/>
  <c r="M125" i="59"/>
  <c r="L125" i="59"/>
  <c r="P124" i="59"/>
  <c r="O124" i="59"/>
  <c r="N124" i="59"/>
  <c r="M124" i="59"/>
  <c r="L124" i="59"/>
  <c r="P123" i="59"/>
  <c r="O123" i="59"/>
  <c r="N123" i="59"/>
  <c r="M123" i="59"/>
  <c r="L123" i="59"/>
  <c r="P122" i="59"/>
  <c r="O122" i="59"/>
  <c r="N122" i="59"/>
  <c r="M122" i="59"/>
  <c r="L122" i="59"/>
  <c r="P121" i="59"/>
  <c r="O121" i="59"/>
  <c r="N121" i="59"/>
  <c r="M121" i="59"/>
  <c r="L121" i="59"/>
  <c r="P120" i="59"/>
  <c r="O120" i="59"/>
  <c r="N120" i="59"/>
  <c r="M120" i="59"/>
  <c r="L120" i="59"/>
  <c r="P119" i="59"/>
  <c r="O119" i="59"/>
  <c r="N119" i="59"/>
  <c r="M119" i="59"/>
  <c r="L119" i="59"/>
  <c r="P118" i="59"/>
  <c r="O118" i="59"/>
  <c r="N118" i="59"/>
  <c r="M118" i="59"/>
  <c r="L118" i="59"/>
  <c r="P117" i="59"/>
  <c r="O117" i="59"/>
  <c r="N117" i="59"/>
  <c r="M117" i="59"/>
  <c r="L117" i="59"/>
  <c r="P116" i="59"/>
  <c r="O116" i="59"/>
  <c r="N116" i="59"/>
  <c r="M116" i="59"/>
  <c r="L116" i="59"/>
  <c r="P115" i="59"/>
  <c r="O115" i="59"/>
  <c r="N115" i="59"/>
  <c r="M115" i="59"/>
  <c r="L115" i="59"/>
  <c r="P114" i="59"/>
  <c r="O114" i="59"/>
  <c r="N114" i="59"/>
  <c r="M114" i="59"/>
  <c r="L114" i="59"/>
  <c r="P113" i="59"/>
  <c r="O113" i="59"/>
  <c r="N113" i="59"/>
  <c r="M113" i="59"/>
  <c r="L113" i="59"/>
  <c r="P112" i="59"/>
  <c r="O112" i="59"/>
  <c r="N112" i="59"/>
  <c r="M112" i="59"/>
  <c r="L112" i="59"/>
  <c r="P111" i="59"/>
  <c r="O111" i="59"/>
  <c r="N111" i="59"/>
  <c r="M111" i="59"/>
  <c r="L111" i="59"/>
  <c r="P110" i="59"/>
  <c r="O110" i="59"/>
  <c r="N110" i="59"/>
  <c r="M110" i="59"/>
  <c r="L110" i="59"/>
  <c r="P109" i="59"/>
  <c r="O109" i="59"/>
  <c r="N109" i="59"/>
  <c r="M109" i="59"/>
  <c r="L109" i="59"/>
  <c r="P108" i="59"/>
  <c r="O108" i="59"/>
  <c r="N108" i="59"/>
  <c r="M108" i="59"/>
  <c r="L108" i="59"/>
  <c r="P107" i="59"/>
  <c r="O107" i="59"/>
  <c r="N107" i="59"/>
  <c r="M107" i="59"/>
  <c r="L107" i="59"/>
  <c r="P106" i="59"/>
  <c r="O106" i="59"/>
  <c r="N106" i="59"/>
  <c r="M106" i="59"/>
  <c r="L106" i="59"/>
  <c r="P105" i="59"/>
  <c r="O105" i="59"/>
  <c r="N105" i="59"/>
  <c r="M105" i="59"/>
  <c r="L105" i="59"/>
  <c r="P104" i="59"/>
  <c r="O104" i="59"/>
  <c r="N104" i="59"/>
  <c r="M104" i="59"/>
  <c r="L104" i="59"/>
  <c r="P103" i="59"/>
  <c r="O103" i="59"/>
  <c r="N103" i="59"/>
  <c r="M103" i="59"/>
  <c r="L103" i="59"/>
  <c r="P102" i="59"/>
  <c r="O102" i="59"/>
  <c r="N102" i="59"/>
  <c r="M102" i="59"/>
  <c r="L102" i="59"/>
  <c r="P101" i="59"/>
  <c r="O101" i="59"/>
  <c r="N101" i="59"/>
  <c r="M101" i="59"/>
  <c r="L101" i="59"/>
  <c r="P100" i="59"/>
  <c r="O100" i="59"/>
  <c r="N100" i="59"/>
  <c r="M100" i="59"/>
  <c r="L100" i="59"/>
  <c r="P99" i="59"/>
  <c r="O99" i="59"/>
  <c r="N99" i="59"/>
  <c r="M99" i="59"/>
  <c r="L99" i="59"/>
  <c r="P98" i="59"/>
  <c r="O98" i="59"/>
  <c r="N98" i="59"/>
  <c r="M98" i="59"/>
  <c r="L98" i="59"/>
  <c r="P97" i="59"/>
  <c r="O97" i="59"/>
  <c r="N97" i="59"/>
  <c r="M97" i="59"/>
  <c r="L97" i="59"/>
  <c r="P96" i="59"/>
  <c r="O96" i="59"/>
  <c r="N96" i="59"/>
  <c r="M96" i="59"/>
  <c r="L96" i="59"/>
  <c r="P95" i="59"/>
  <c r="O95" i="59"/>
  <c r="N95" i="59"/>
  <c r="M95" i="59"/>
  <c r="L95" i="59"/>
  <c r="P94" i="59"/>
  <c r="O94" i="59"/>
  <c r="N94" i="59"/>
  <c r="M94" i="59"/>
  <c r="L94" i="59"/>
  <c r="P93" i="59"/>
  <c r="O93" i="59"/>
  <c r="N93" i="59"/>
  <c r="M93" i="59"/>
  <c r="L93" i="59"/>
  <c r="P92" i="59"/>
  <c r="O92" i="59"/>
  <c r="N92" i="59"/>
  <c r="M92" i="59"/>
  <c r="L92" i="59"/>
  <c r="P91" i="59"/>
  <c r="O91" i="59"/>
  <c r="N91" i="59"/>
  <c r="M91" i="59"/>
  <c r="L91" i="59"/>
  <c r="P90" i="59"/>
  <c r="O90" i="59"/>
  <c r="N90" i="59"/>
  <c r="M90" i="59"/>
  <c r="L90" i="59"/>
  <c r="P89" i="59"/>
  <c r="O89" i="59"/>
  <c r="N89" i="59"/>
  <c r="M89" i="59"/>
  <c r="L89" i="59"/>
  <c r="P88" i="59"/>
  <c r="O88" i="59"/>
  <c r="N88" i="59"/>
  <c r="M88" i="59"/>
  <c r="L88" i="59"/>
  <c r="P87" i="59"/>
  <c r="O87" i="59"/>
  <c r="N87" i="59"/>
  <c r="M87" i="59"/>
  <c r="L87" i="59"/>
  <c r="P86" i="59"/>
  <c r="O86" i="59"/>
  <c r="N86" i="59"/>
  <c r="M86" i="59"/>
  <c r="L86" i="59"/>
  <c r="P85" i="59"/>
  <c r="O85" i="59"/>
  <c r="N85" i="59"/>
  <c r="M85" i="59"/>
  <c r="L85" i="59"/>
  <c r="P84" i="59"/>
  <c r="O84" i="59"/>
  <c r="N84" i="59"/>
  <c r="M84" i="59"/>
  <c r="L84" i="59"/>
  <c r="P83" i="59"/>
  <c r="O83" i="59"/>
  <c r="N83" i="59"/>
  <c r="M83" i="59"/>
  <c r="L83" i="59"/>
  <c r="P82" i="59"/>
  <c r="O82" i="59"/>
  <c r="N82" i="59"/>
  <c r="M82" i="59"/>
  <c r="L82" i="59"/>
  <c r="P81" i="59"/>
  <c r="O81" i="59"/>
  <c r="N81" i="59"/>
  <c r="M81" i="59"/>
  <c r="L81" i="59"/>
  <c r="P80" i="59"/>
  <c r="O80" i="59"/>
  <c r="N80" i="59"/>
  <c r="M80" i="59"/>
  <c r="L80" i="59"/>
  <c r="P79" i="59"/>
  <c r="O79" i="59"/>
  <c r="N79" i="59"/>
  <c r="M79" i="59"/>
  <c r="L79" i="59"/>
  <c r="P78" i="59"/>
  <c r="O78" i="59"/>
  <c r="N78" i="59"/>
  <c r="M78" i="59"/>
  <c r="L78" i="59"/>
  <c r="P77" i="59"/>
  <c r="O77" i="59"/>
  <c r="N77" i="59"/>
  <c r="M77" i="59"/>
  <c r="L77" i="59"/>
  <c r="P76" i="59"/>
  <c r="O76" i="59"/>
  <c r="N76" i="59"/>
  <c r="M76" i="59"/>
  <c r="L76" i="59"/>
  <c r="P75" i="59"/>
  <c r="O75" i="59"/>
  <c r="N75" i="59"/>
  <c r="M75" i="59"/>
  <c r="L75" i="59"/>
  <c r="P74" i="59"/>
  <c r="O74" i="59"/>
  <c r="N74" i="59"/>
  <c r="M74" i="59"/>
  <c r="L74" i="59"/>
  <c r="P73" i="59"/>
  <c r="O73" i="59"/>
  <c r="N73" i="59"/>
  <c r="M73" i="59"/>
  <c r="L73" i="59"/>
  <c r="P72" i="59"/>
  <c r="O72" i="59"/>
  <c r="N72" i="59"/>
  <c r="M72" i="59"/>
  <c r="L72" i="59"/>
  <c r="P71" i="59"/>
  <c r="O71" i="59"/>
  <c r="N71" i="59"/>
  <c r="M71" i="59"/>
  <c r="L71" i="59"/>
  <c r="P70" i="59"/>
  <c r="O70" i="59"/>
  <c r="N70" i="59"/>
  <c r="M70" i="59"/>
  <c r="L70" i="59"/>
  <c r="P69" i="59"/>
  <c r="O69" i="59"/>
  <c r="N69" i="59"/>
  <c r="M69" i="59"/>
  <c r="L69" i="59"/>
  <c r="P68" i="59"/>
  <c r="O68" i="59"/>
  <c r="N68" i="59"/>
  <c r="M68" i="59"/>
  <c r="L68" i="59"/>
  <c r="P67" i="59"/>
  <c r="O67" i="59"/>
  <c r="N67" i="59"/>
  <c r="M67" i="59"/>
  <c r="L67" i="59"/>
  <c r="P66" i="59"/>
  <c r="O66" i="59"/>
  <c r="N66" i="59"/>
  <c r="M66" i="59"/>
  <c r="L66" i="59"/>
  <c r="P65" i="59"/>
  <c r="O65" i="59"/>
  <c r="N65" i="59"/>
  <c r="M65" i="59"/>
  <c r="L65" i="59"/>
  <c r="P64" i="59"/>
  <c r="O64" i="59"/>
  <c r="N64" i="59"/>
  <c r="M64" i="59"/>
  <c r="L64" i="59"/>
  <c r="P63" i="59"/>
  <c r="O63" i="59"/>
  <c r="N63" i="59"/>
  <c r="M63" i="59"/>
  <c r="L63" i="59"/>
  <c r="P62" i="59"/>
  <c r="O62" i="59"/>
  <c r="N62" i="59"/>
  <c r="M62" i="59"/>
  <c r="L62" i="59"/>
  <c r="P61" i="59"/>
  <c r="O61" i="59"/>
  <c r="N61" i="59"/>
  <c r="M61" i="59"/>
  <c r="L61" i="59"/>
  <c r="P60" i="59"/>
  <c r="O60" i="59"/>
  <c r="N60" i="59"/>
  <c r="M60" i="59"/>
  <c r="L60" i="59"/>
  <c r="P59" i="59"/>
  <c r="O59" i="59"/>
  <c r="N59" i="59"/>
  <c r="M59" i="59"/>
  <c r="L59" i="59"/>
  <c r="P58" i="59"/>
  <c r="O58" i="59"/>
  <c r="N58" i="59"/>
  <c r="M58" i="59"/>
  <c r="L58" i="59"/>
  <c r="P57" i="59"/>
  <c r="O57" i="59"/>
  <c r="N57" i="59"/>
  <c r="M57" i="59"/>
  <c r="L57" i="59"/>
  <c r="P56" i="59"/>
  <c r="O56" i="59"/>
  <c r="N56" i="59"/>
  <c r="M56" i="59"/>
  <c r="L56" i="59"/>
  <c r="P55" i="59"/>
  <c r="O55" i="59"/>
  <c r="N55" i="59"/>
  <c r="M55" i="59"/>
  <c r="L55" i="59"/>
  <c r="P54" i="59"/>
  <c r="O54" i="59"/>
  <c r="N54" i="59"/>
  <c r="M54" i="59"/>
  <c r="L54" i="59"/>
  <c r="P53" i="59"/>
  <c r="O53" i="59"/>
  <c r="N53" i="59"/>
  <c r="M53" i="59"/>
  <c r="L53" i="59"/>
  <c r="P52" i="59"/>
  <c r="O52" i="59"/>
  <c r="N52" i="59"/>
  <c r="M52" i="59"/>
  <c r="L52" i="59"/>
  <c r="P51" i="59"/>
  <c r="O51" i="59"/>
  <c r="N51" i="59"/>
  <c r="M51" i="59"/>
  <c r="L51" i="59"/>
  <c r="P50" i="59"/>
  <c r="O50" i="59"/>
  <c r="N50" i="59"/>
  <c r="M50" i="59"/>
  <c r="L50" i="59"/>
  <c r="P49" i="59"/>
  <c r="O49" i="59"/>
  <c r="N49" i="59"/>
  <c r="M49" i="59"/>
  <c r="L49" i="59"/>
  <c r="P48" i="59"/>
  <c r="O48" i="59"/>
  <c r="N48" i="59"/>
  <c r="M48" i="59"/>
  <c r="L48" i="59"/>
  <c r="P47" i="59"/>
  <c r="O47" i="59"/>
  <c r="N47" i="59"/>
  <c r="M47" i="59"/>
  <c r="L47" i="59"/>
  <c r="P46" i="59"/>
  <c r="O46" i="59"/>
  <c r="N46" i="59"/>
  <c r="M46" i="59"/>
  <c r="L46" i="59"/>
  <c r="P45" i="59"/>
  <c r="O45" i="59"/>
  <c r="N45" i="59"/>
  <c r="M45" i="59"/>
  <c r="L45" i="59"/>
  <c r="P44" i="59"/>
  <c r="O44" i="59"/>
  <c r="N44" i="59"/>
  <c r="M44" i="59"/>
  <c r="L44" i="59"/>
  <c r="P43" i="59"/>
  <c r="O43" i="59"/>
  <c r="N43" i="59"/>
  <c r="M43" i="59"/>
  <c r="L43" i="59"/>
  <c r="P42" i="59"/>
  <c r="O42" i="59"/>
  <c r="N42" i="59"/>
  <c r="M42" i="59"/>
  <c r="L42" i="59"/>
  <c r="P41" i="59"/>
  <c r="O41" i="59"/>
  <c r="N41" i="59"/>
  <c r="M41" i="59"/>
  <c r="L41" i="59"/>
  <c r="P40" i="59"/>
  <c r="O40" i="59"/>
  <c r="N40" i="59"/>
  <c r="M40" i="59"/>
  <c r="L40" i="59"/>
  <c r="P39" i="59"/>
  <c r="O39" i="59"/>
  <c r="N39" i="59"/>
  <c r="M39" i="59"/>
  <c r="L39" i="59"/>
  <c r="P38" i="59"/>
  <c r="O38" i="59"/>
  <c r="N38" i="59"/>
  <c r="M38" i="59"/>
  <c r="L38" i="59"/>
  <c r="P37" i="59"/>
  <c r="O37" i="59"/>
  <c r="N37" i="59"/>
  <c r="M37" i="59"/>
  <c r="L37" i="59"/>
  <c r="P36" i="59"/>
  <c r="O36" i="59"/>
  <c r="N36" i="59"/>
  <c r="M36" i="59"/>
  <c r="L36" i="59"/>
  <c r="P35" i="59"/>
  <c r="O35" i="59"/>
  <c r="N35" i="59"/>
  <c r="M35" i="59"/>
  <c r="L35" i="59"/>
  <c r="P34" i="59"/>
  <c r="O34" i="59"/>
  <c r="N34" i="59"/>
  <c r="M34" i="59"/>
  <c r="L34" i="59"/>
  <c r="P33" i="59"/>
  <c r="O33" i="59"/>
  <c r="N33" i="59"/>
  <c r="M33" i="59"/>
  <c r="L33" i="59"/>
  <c r="P32" i="59"/>
  <c r="O32" i="59"/>
  <c r="N32" i="59"/>
  <c r="M32" i="59"/>
  <c r="L32" i="59"/>
  <c r="P31" i="59"/>
  <c r="O31" i="59"/>
  <c r="N31" i="59"/>
  <c r="M31" i="59"/>
  <c r="L31" i="59"/>
  <c r="P30" i="59"/>
  <c r="O30" i="59"/>
  <c r="N30" i="59"/>
  <c r="M30" i="59"/>
  <c r="L30" i="59"/>
  <c r="P29" i="59"/>
  <c r="O29" i="59"/>
  <c r="N29" i="59"/>
  <c r="M29" i="59"/>
  <c r="L29" i="59"/>
  <c r="P28" i="59"/>
  <c r="O28" i="59"/>
  <c r="N28" i="59"/>
  <c r="M28" i="59"/>
  <c r="L28" i="59"/>
  <c r="P27" i="59"/>
  <c r="O27" i="59"/>
  <c r="N27" i="59"/>
  <c r="M27" i="59"/>
  <c r="L27" i="59"/>
  <c r="P26" i="59"/>
  <c r="O26" i="59"/>
  <c r="N26" i="59"/>
  <c r="M26" i="59"/>
  <c r="L26" i="59"/>
  <c r="P25" i="59"/>
  <c r="O25" i="59"/>
  <c r="N25" i="59"/>
  <c r="M25" i="59"/>
  <c r="L25" i="59"/>
  <c r="P24" i="59"/>
  <c r="O24" i="59"/>
  <c r="N24" i="59"/>
  <c r="M24" i="59"/>
  <c r="L24" i="59"/>
  <c r="P23" i="59"/>
  <c r="O23" i="59"/>
  <c r="N23" i="59"/>
  <c r="M23" i="59"/>
  <c r="L23" i="59"/>
  <c r="P22" i="59"/>
  <c r="O22" i="59"/>
  <c r="N22" i="59"/>
  <c r="M22" i="59"/>
  <c r="L22" i="59"/>
  <c r="P21" i="59"/>
  <c r="O21" i="59"/>
  <c r="N21" i="59"/>
  <c r="M21" i="59"/>
  <c r="L21" i="59"/>
  <c r="P20" i="59"/>
  <c r="O20" i="59"/>
  <c r="N20" i="59"/>
  <c r="M20" i="59"/>
  <c r="L20" i="59"/>
  <c r="P19" i="59"/>
  <c r="O19" i="59"/>
  <c r="N19" i="59"/>
  <c r="M19" i="59"/>
  <c r="L19" i="59"/>
  <c r="P18" i="59"/>
  <c r="O18" i="59"/>
  <c r="N18" i="59"/>
  <c r="M18" i="59"/>
  <c r="L18" i="59"/>
  <c r="P125" i="60"/>
  <c r="O125" i="60"/>
  <c r="N125" i="60"/>
  <c r="M125" i="60"/>
  <c r="L125" i="60"/>
  <c r="P124" i="60"/>
  <c r="O124" i="60"/>
  <c r="N124" i="60"/>
  <c r="M124" i="60"/>
  <c r="L124" i="60"/>
  <c r="P123" i="60"/>
  <c r="O123" i="60"/>
  <c r="N123" i="60"/>
  <c r="M123" i="60"/>
  <c r="L123" i="60"/>
  <c r="P122" i="60"/>
  <c r="O122" i="60"/>
  <c r="N122" i="60"/>
  <c r="M122" i="60"/>
  <c r="L122" i="60"/>
  <c r="P121" i="60"/>
  <c r="O121" i="60"/>
  <c r="N121" i="60"/>
  <c r="M121" i="60"/>
  <c r="L121" i="60"/>
  <c r="P120" i="60"/>
  <c r="O120" i="60"/>
  <c r="N120" i="60"/>
  <c r="M120" i="60"/>
  <c r="L120" i="60"/>
  <c r="P119" i="60"/>
  <c r="O119" i="60"/>
  <c r="N119" i="60"/>
  <c r="M119" i="60"/>
  <c r="L119" i="60"/>
  <c r="P118" i="60"/>
  <c r="O118" i="60"/>
  <c r="N118" i="60"/>
  <c r="M118" i="60"/>
  <c r="L118" i="60"/>
  <c r="P117" i="60"/>
  <c r="O117" i="60"/>
  <c r="N117" i="60"/>
  <c r="M117" i="60"/>
  <c r="L117" i="60"/>
  <c r="P116" i="60"/>
  <c r="O116" i="60"/>
  <c r="N116" i="60"/>
  <c r="M116" i="60"/>
  <c r="L116" i="60"/>
  <c r="P115" i="60"/>
  <c r="O115" i="60"/>
  <c r="N115" i="60"/>
  <c r="M115" i="60"/>
  <c r="L115" i="60"/>
  <c r="P114" i="60"/>
  <c r="O114" i="60"/>
  <c r="N114" i="60"/>
  <c r="M114" i="60"/>
  <c r="L114" i="60"/>
  <c r="P113" i="60"/>
  <c r="O113" i="60"/>
  <c r="N113" i="60"/>
  <c r="M113" i="60"/>
  <c r="L113" i="60"/>
  <c r="P112" i="60"/>
  <c r="O112" i="60"/>
  <c r="N112" i="60"/>
  <c r="M112" i="60"/>
  <c r="L112" i="60"/>
  <c r="P111" i="60"/>
  <c r="O111" i="60"/>
  <c r="N111" i="60"/>
  <c r="M111" i="60"/>
  <c r="L111" i="60"/>
  <c r="P110" i="60"/>
  <c r="O110" i="60"/>
  <c r="N110" i="60"/>
  <c r="M110" i="60"/>
  <c r="L110" i="60"/>
  <c r="P109" i="60"/>
  <c r="O109" i="60"/>
  <c r="N109" i="60"/>
  <c r="M109" i="60"/>
  <c r="L109" i="60"/>
  <c r="P108" i="60"/>
  <c r="O108" i="60"/>
  <c r="N108" i="60"/>
  <c r="M108" i="60"/>
  <c r="L108" i="60"/>
  <c r="P107" i="60"/>
  <c r="O107" i="60"/>
  <c r="N107" i="60"/>
  <c r="M107" i="60"/>
  <c r="L107" i="60"/>
  <c r="P106" i="60"/>
  <c r="O106" i="60"/>
  <c r="N106" i="60"/>
  <c r="M106" i="60"/>
  <c r="L106" i="60"/>
  <c r="P105" i="60"/>
  <c r="O105" i="60"/>
  <c r="N105" i="60"/>
  <c r="M105" i="60"/>
  <c r="L105" i="60"/>
  <c r="P104" i="60"/>
  <c r="O104" i="60"/>
  <c r="N104" i="60"/>
  <c r="M104" i="60"/>
  <c r="L104" i="60"/>
  <c r="P103" i="60"/>
  <c r="O103" i="60"/>
  <c r="N103" i="60"/>
  <c r="M103" i="60"/>
  <c r="L103" i="60"/>
  <c r="P102" i="60"/>
  <c r="O102" i="60"/>
  <c r="N102" i="60"/>
  <c r="M102" i="60"/>
  <c r="L102" i="60"/>
  <c r="P101" i="60"/>
  <c r="O101" i="60"/>
  <c r="N101" i="60"/>
  <c r="M101" i="60"/>
  <c r="L101" i="60"/>
  <c r="P100" i="60"/>
  <c r="O100" i="60"/>
  <c r="N100" i="60"/>
  <c r="M100" i="60"/>
  <c r="L100" i="60"/>
  <c r="P99" i="60"/>
  <c r="O99" i="60"/>
  <c r="N99" i="60"/>
  <c r="M99" i="60"/>
  <c r="L99" i="60"/>
  <c r="P98" i="60"/>
  <c r="O98" i="60"/>
  <c r="N98" i="60"/>
  <c r="M98" i="60"/>
  <c r="L98" i="60"/>
  <c r="P97" i="60"/>
  <c r="O97" i="60"/>
  <c r="N97" i="60"/>
  <c r="M97" i="60"/>
  <c r="L97" i="60"/>
  <c r="P96" i="60"/>
  <c r="O96" i="60"/>
  <c r="N96" i="60"/>
  <c r="M96" i="60"/>
  <c r="L96" i="60"/>
  <c r="P95" i="60"/>
  <c r="O95" i="60"/>
  <c r="N95" i="60"/>
  <c r="M95" i="60"/>
  <c r="L95" i="60"/>
  <c r="P94" i="60"/>
  <c r="O94" i="60"/>
  <c r="N94" i="60"/>
  <c r="M94" i="60"/>
  <c r="L94" i="60"/>
  <c r="P93" i="60"/>
  <c r="O93" i="60"/>
  <c r="N93" i="60"/>
  <c r="M93" i="60"/>
  <c r="L93" i="60"/>
  <c r="P92" i="60"/>
  <c r="O92" i="60"/>
  <c r="N92" i="60"/>
  <c r="M92" i="60"/>
  <c r="L92" i="60"/>
  <c r="P91" i="60"/>
  <c r="O91" i="60"/>
  <c r="N91" i="60"/>
  <c r="M91" i="60"/>
  <c r="L91" i="60"/>
  <c r="P90" i="60"/>
  <c r="O90" i="60"/>
  <c r="N90" i="60"/>
  <c r="M90" i="60"/>
  <c r="L90" i="60"/>
  <c r="P89" i="60"/>
  <c r="O89" i="60"/>
  <c r="N89" i="60"/>
  <c r="M89" i="60"/>
  <c r="L89" i="60"/>
  <c r="P88" i="60"/>
  <c r="O88" i="60"/>
  <c r="N88" i="60"/>
  <c r="M88" i="60"/>
  <c r="L88" i="60"/>
  <c r="P87" i="60"/>
  <c r="O87" i="60"/>
  <c r="N87" i="60"/>
  <c r="M87" i="60"/>
  <c r="L87" i="60"/>
  <c r="P86" i="60"/>
  <c r="O86" i="60"/>
  <c r="N86" i="60"/>
  <c r="M86" i="60"/>
  <c r="L86" i="60"/>
  <c r="P85" i="60"/>
  <c r="O85" i="60"/>
  <c r="N85" i="60"/>
  <c r="M85" i="60"/>
  <c r="L85" i="60"/>
  <c r="P84" i="60"/>
  <c r="O84" i="60"/>
  <c r="N84" i="60"/>
  <c r="M84" i="60"/>
  <c r="L84" i="60"/>
  <c r="P83" i="60"/>
  <c r="O83" i="60"/>
  <c r="N83" i="60"/>
  <c r="M83" i="60"/>
  <c r="L83" i="60"/>
  <c r="P82" i="60"/>
  <c r="O82" i="60"/>
  <c r="N82" i="60"/>
  <c r="M82" i="60"/>
  <c r="L82" i="60"/>
  <c r="P81" i="60"/>
  <c r="O81" i="60"/>
  <c r="N81" i="60"/>
  <c r="M81" i="60"/>
  <c r="L81" i="60"/>
  <c r="P80" i="60"/>
  <c r="O80" i="60"/>
  <c r="N80" i="60"/>
  <c r="M80" i="60"/>
  <c r="L80" i="60"/>
  <c r="P79" i="60"/>
  <c r="O79" i="60"/>
  <c r="N79" i="60"/>
  <c r="M79" i="60"/>
  <c r="L79" i="60"/>
  <c r="P78" i="60"/>
  <c r="O78" i="60"/>
  <c r="N78" i="60"/>
  <c r="M78" i="60"/>
  <c r="L78" i="60"/>
  <c r="P77" i="60"/>
  <c r="O77" i="60"/>
  <c r="N77" i="60"/>
  <c r="M77" i="60"/>
  <c r="L77" i="60"/>
  <c r="P76" i="60"/>
  <c r="O76" i="60"/>
  <c r="N76" i="60"/>
  <c r="M76" i="60"/>
  <c r="L76" i="60"/>
  <c r="P75" i="60"/>
  <c r="O75" i="60"/>
  <c r="N75" i="60"/>
  <c r="M75" i="60"/>
  <c r="L75" i="60"/>
  <c r="P74" i="60"/>
  <c r="O74" i="60"/>
  <c r="N74" i="60"/>
  <c r="M74" i="60"/>
  <c r="L74" i="60"/>
  <c r="P73" i="60"/>
  <c r="O73" i="60"/>
  <c r="N73" i="60"/>
  <c r="M73" i="60"/>
  <c r="L73" i="60"/>
  <c r="P72" i="60"/>
  <c r="O72" i="60"/>
  <c r="N72" i="60"/>
  <c r="M72" i="60"/>
  <c r="L72" i="60"/>
  <c r="P71" i="60"/>
  <c r="O71" i="60"/>
  <c r="N71" i="60"/>
  <c r="M71" i="60"/>
  <c r="L71" i="60"/>
  <c r="P70" i="60"/>
  <c r="O70" i="60"/>
  <c r="N70" i="60"/>
  <c r="M70" i="60"/>
  <c r="L70" i="60"/>
  <c r="P69" i="60"/>
  <c r="O69" i="60"/>
  <c r="N69" i="60"/>
  <c r="M69" i="60"/>
  <c r="L69" i="60"/>
  <c r="P68" i="60"/>
  <c r="O68" i="60"/>
  <c r="N68" i="60"/>
  <c r="M68" i="60"/>
  <c r="L68" i="60"/>
  <c r="P67" i="60"/>
  <c r="O67" i="60"/>
  <c r="N67" i="60"/>
  <c r="M67" i="60"/>
  <c r="L67" i="60"/>
  <c r="P66" i="60"/>
  <c r="O66" i="60"/>
  <c r="N66" i="60"/>
  <c r="M66" i="60"/>
  <c r="L66" i="60"/>
  <c r="P65" i="60"/>
  <c r="O65" i="60"/>
  <c r="N65" i="60"/>
  <c r="M65" i="60"/>
  <c r="L65" i="60"/>
  <c r="P64" i="60"/>
  <c r="O64" i="60"/>
  <c r="N64" i="60"/>
  <c r="M64" i="60"/>
  <c r="L64" i="60"/>
  <c r="P63" i="60"/>
  <c r="O63" i="60"/>
  <c r="N63" i="60"/>
  <c r="M63" i="60"/>
  <c r="L63" i="60"/>
  <c r="P62" i="60"/>
  <c r="O62" i="60"/>
  <c r="N62" i="60"/>
  <c r="M62" i="60"/>
  <c r="L62" i="60"/>
  <c r="P61" i="60"/>
  <c r="O61" i="60"/>
  <c r="N61" i="60"/>
  <c r="M61" i="60"/>
  <c r="L61" i="60"/>
  <c r="P60" i="60"/>
  <c r="O60" i="60"/>
  <c r="N60" i="60"/>
  <c r="M60" i="60"/>
  <c r="L60" i="60"/>
  <c r="P59" i="60"/>
  <c r="O59" i="60"/>
  <c r="N59" i="60"/>
  <c r="M59" i="60"/>
  <c r="L59" i="60"/>
  <c r="P58" i="60"/>
  <c r="O58" i="60"/>
  <c r="N58" i="60"/>
  <c r="M58" i="60"/>
  <c r="L58" i="60"/>
  <c r="P57" i="60"/>
  <c r="O57" i="60"/>
  <c r="N57" i="60"/>
  <c r="M57" i="60"/>
  <c r="L57" i="60"/>
  <c r="P56" i="60"/>
  <c r="O56" i="60"/>
  <c r="N56" i="60"/>
  <c r="M56" i="60"/>
  <c r="L56" i="60"/>
  <c r="P55" i="60"/>
  <c r="O55" i="60"/>
  <c r="N55" i="60"/>
  <c r="M55" i="60"/>
  <c r="L55" i="60"/>
  <c r="P54" i="60"/>
  <c r="O54" i="60"/>
  <c r="N54" i="60"/>
  <c r="M54" i="60"/>
  <c r="L54" i="60"/>
  <c r="P53" i="60"/>
  <c r="O53" i="60"/>
  <c r="N53" i="60"/>
  <c r="M53" i="60"/>
  <c r="L53" i="60"/>
  <c r="P52" i="60"/>
  <c r="O52" i="60"/>
  <c r="N52" i="60"/>
  <c r="M52" i="60"/>
  <c r="L52" i="60"/>
  <c r="P51" i="60"/>
  <c r="O51" i="60"/>
  <c r="N51" i="60"/>
  <c r="M51" i="60"/>
  <c r="L51" i="60"/>
  <c r="P50" i="60"/>
  <c r="O50" i="60"/>
  <c r="N50" i="60"/>
  <c r="M50" i="60"/>
  <c r="L50" i="60"/>
  <c r="P49" i="60"/>
  <c r="O49" i="60"/>
  <c r="N49" i="60"/>
  <c r="M49" i="60"/>
  <c r="L49" i="60"/>
  <c r="P48" i="60"/>
  <c r="O48" i="60"/>
  <c r="N48" i="60"/>
  <c r="M48" i="60"/>
  <c r="L48" i="60"/>
  <c r="P47" i="60"/>
  <c r="O47" i="60"/>
  <c r="N47" i="60"/>
  <c r="M47" i="60"/>
  <c r="L47" i="60"/>
  <c r="P46" i="60"/>
  <c r="O46" i="60"/>
  <c r="N46" i="60"/>
  <c r="M46" i="60"/>
  <c r="L46" i="60"/>
  <c r="P45" i="60"/>
  <c r="O45" i="60"/>
  <c r="N45" i="60"/>
  <c r="M45" i="60"/>
  <c r="L45" i="60"/>
  <c r="P44" i="60"/>
  <c r="O44" i="60"/>
  <c r="N44" i="60"/>
  <c r="M44" i="60"/>
  <c r="L44" i="60"/>
  <c r="P43" i="60"/>
  <c r="O43" i="60"/>
  <c r="N43" i="60"/>
  <c r="M43" i="60"/>
  <c r="L43" i="60"/>
  <c r="P42" i="60"/>
  <c r="O42" i="60"/>
  <c r="N42" i="60"/>
  <c r="M42" i="60"/>
  <c r="L42" i="60"/>
  <c r="P41" i="60"/>
  <c r="O41" i="60"/>
  <c r="N41" i="60"/>
  <c r="M41" i="60"/>
  <c r="L41" i="60"/>
  <c r="P40" i="60"/>
  <c r="O40" i="60"/>
  <c r="N40" i="60"/>
  <c r="M40" i="60"/>
  <c r="L40" i="60"/>
  <c r="P39" i="60"/>
  <c r="O39" i="60"/>
  <c r="N39" i="60"/>
  <c r="M39" i="60"/>
  <c r="L39" i="60"/>
  <c r="P38" i="60"/>
  <c r="O38" i="60"/>
  <c r="N38" i="60"/>
  <c r="M38" i="60"/>
  <c r="L38" i="60"/>
  <c r="P37" i="60"/>
  <c r="O37" i="60"/>
  <c r="N37" i="60"/>
  <c r="M37" i="60"/>
  <c r="L37" i="60"/>
  <c r="P36" i="60"/>
  <c r="O36" i="60"/>
  <c r="N36" i="60"/>
  <c r="M36" i="60"/>
  <c r="L36" i="60"/>
  <c r="P35" i="60"/>
  <c r="O35" i="60"/>
  <c r="N35" i="60"/>
  <c r="M35" i="60"/>
  <c r="L35" i="60"/>
  <c r="P34" i="60"/>
  <c r="O34" i="60"/>
  <c r="N34" i="60"/>
  <c r="M34" i="60"/>
  <c r="L34" i="60"/>
  <c r="P33" i="60"/>
  <c r="O33" i="60"/>
  <c r="N33" i="60"/>
  <c r="M33" i="60"/>
  <c r="L33" i="60"/>
  <c r="P32" i="60"/>
  <c r="O32" i="60"/>
  <c r="N32" i="60"/>
  <c r="M32" i="60"/>
  <c r="L32" i="60"/>
  <c r="P31" i="60"/>
  <c r="O31" i="60"/>
  <c r="N31" i="60"/>
  <c r="M31" i="60"/>
  <c r="L31" i="60"/>
  <c r="P30" i="60"/>
  <c r="O30" i="60"/>
  <c r="N30" i="60"/>
  <c r="M30" i="60"/>
  <c r="L30" i="60"/>
  <c r="P29" i="60"/>
  <c r="O29" i="60"/>
  <c r="N29" i="60"/>
  <c r="M29" i="60"/>
  <c r="L29" i="60"/>
  <c r="P28" i="60"/>
  <c r="O28" i="60"/>
  <c r="N28" i="60"/>
  <c r="M28" i="60"/>
  <c r="L28" i="60"/>
  <c r="P27" i="60"/>
  <c r="O27" i="60"/>
  <c r="N27" i="60"/>
  <c r="M27" i="60"/>
  <c r="L27" i="60"/>
  <c r="P26" i="60"/>
  <c r="O26" i="60"/>
  <c r="N26" i="60"/>
  <c r="M26" i="60"/>
  <c r="L26" i="60"/>
  <c r="P25" i="60"/>
  <c r="O25" i="60"/>
  <c r="N25" i="60"/>
  <c r="M25" i="60"/>
  <c r="L25" i="60"/>
  <c r="P24" i="60"/>
  <c r="O24" i="60"/>
  <c r="N24" i="60"/>
  <c r="M24" i="60"/>
  <c r="L24" i="60"/>
  <c r="P23" i="60"/>
  <c r="O23" i="60"/>
  <c r="N23" i="60"/>
  <c r="M23" i="60"/>
  <c r="L23" i="60"/>
  <c r="P22" i="60"/>
  <c r="O22" i="60"/>
  <c r="N22" i="60"/>
  <c r="M22" i="60"/>
  <c r="L22" i="60"/>
  <c r="P21" i="60"/>
  <c r="O21" i="60"/>
  <c r="N21" i="60"/>
  <c r="M21" i="60"/>
  <c r="L21" i="60"/>
  <c r="P20" i="60"/>
  <c r="O20" i="60"/>
  <c r="N20" i="60"/>
  <c r="M20" i="60"/>
  <c r="L20" i="60"/>
  <c r="P19" i="60"/>
  <c r="O19" i="60"/>
  <c r="N19" i="60"/>
  <c r="M19" i="60"/>
  <c r="L19" i="60"/>
  <c r="P18" i="60"/>
  <c r="O18" i="60"/>
  <c r="N18" i="60"/>
  <c r="M18" i="60"/>
  <c r="L18" i="60"/>
  <c r="P111" i="56"/>
  <c r="O111" i="56"/>
  <c r="N111" i="56"/>
  <c r="M111" i="56"/>
  <c r="L111" i="56"/>
  <c r="P110" i="56"/>
  <c r="O110" i="56"/>
  <c r="N110" i="56"/>
  <c r="M110" i="56"/>
  <c r="L110" i="56"/>
  <c r="P109" i="56"/>
  <c r="O109" i="56"/>
  <c r="N109" i="56"/>
  <c r="M109" i="56"/>
  <c r="L109" i="56"/>
  <c r="P108" i="56"/>
  <c r="O108" i="56"/>
  <c r="N108" i="56"/>
  <c r="M108" i="56"/>
  <c r="L108" i="56"/>
  <c r="P107" i="56"/>
  <c r="O107" i="56"/>
  <c r="N107" i="56"/>
  <c r="M107" i="56"/>
  <c r="L107" i="56"/>
  <c r="P106" i="56"/>
  <c r="O106" i="56"/>
  <c r="N106" i="56"/>
  <c r="M106" i="56"/>
  <c r="L106" i="56"/>
  <c r="P105" i="56"/>
  <c r="O105" i="56"/>
  <c r="N105" i="56"/>
  <c r="M105" i="56"/>
  <c r="L105" i="56"/>
  <c r="P104" i="56"/>
  <c r="O104" i="56"/>
  <c r="N104" i="56"/>
  <c r="M104" i="56"/>
  <c r="L104" i="56"/>
  <c r="P103" i="56"/>
  <c r="O103" i="56"/>
  <c r="N103" i="56"/>
  <c r="M103" i="56"/>
  <c r="L103" i="56"/>
  <c r="P102" i="56"/>
  <c r="O102" i="56"/>
  <c r="N102" i="56"/>
  <c r="M102" i="56"/>
  <c r="L102" i="56"/>
  <c r="P101" i="56"/>
  <c r="O101" i="56"/>
  <c r="N101" i="56"/>
  <c r="M101" i="56"/>
  <c r="L101" i="56"/>
  <c r="P100" i="56"/>
  <c r="O100" i="56"/>
  <c r="N100" i="56"/>
  <c r="M100" i="56"/>
  <c r="L100" i="56"/>
  <c r="P99" i="56"/>
  <c r="O99" i="56"/>
  <c r="N99" i="56"/>
  <c r="M99" i="56"/>
  <c r="L99" i="56"/>
  <c r="P98" i="56"/>
  <c r="O98" i="56"/>
  <c r="N98" i="56"/>
  <c r="M98" i="56"/>
  <c r="L98" i="56"/>
  <c r="P97" i="56"/>
  <c r="O97" i="56"/>
  <c r="N97" i="56"/>
  <c r="M97" i="56"/>
  <c r="L97" i="56"/>
  <c r="P96" i="56"/>
  <c r="O96" i="56"/>
  <c r="N96" i="56"/>
  <c r="M96" i="56"/>
  <c r="L96" i="56"/>
  <c r="P95" i="56"/>
  <c r="O95" i="56"/>
  <c r="N95" i="56"/>
  <c r="M95" i="56"/>
  <c r="L95" i="56"/>
  <c r="P94" i="56"/>
  <c r="O94" i="56"/>
  <c r="N94" i="56"/>
  <c r="M94" i="56"/>
  <c r="L94" i="56"/>
  <c r="P93" i="56"/>
  <c r="O93" i="56"/>
  <c r="N93" i="56"/>
  <c r="M93" i="56"/>
  <c r="L93" i="56"/>
  <c r="P92" i="56"/>
  <c r="O92" i="56"/>
  <c r="N92" i="56"/>
  <c r="M92" i="56"/>
  <c r="L92" i="56"/>
  <c r="P91" i="56"/>
  <c r="O91" i="56"/>
  <c r="N91" i="56"/>
  <c r="M91" i="56"/>
  <c r="L91" i="56"/>
  <c r="P90" i="56"/>
  <c r="O90" i="56"/>
  <c r="N90" i="56"/>
  <c r="M90" i="56"/>
  <c r="L90" i="56"/>
  <c r="P89" i="56"/>
  <c r="O89" i="56"/>
  <c r="N89" i="56"/>
  <c r="M89" i="56"/>
  <c r="L89" i="56"/>
  <c r="P88" i="56"/>
  <c r="O88" i="56"/>
  <c r="N88" i="56"/>
  <c r="M88" i="56"/>
  <c r="L88" i="56"/>
  <c r="P87" i="56"/>
  <c r="O87" i="56"/>
  <c r="N87" i="56"/>
  <c r="M87" i="56"/>
  <c r="L87" i="56"/>
  <c r="P86" i="56"/>
  <c r="O86" i="56"/>
  <c r="N86" i="56"/>
  <c r="M86" i="56"/>
  <c r="L86" i="56"/>
  <c r="P85" i="56"/>
  <c r="O85" i="56"/>
  <c r="N85" i="56"/>
  <c r="M85" i="56"/>
  <c r="L85" i="56"/>
  <c r="P84" i="56"/>
  <c r="O84" i="56"/>
  <c r="N84" i="56"/>
  <c r="M84" i="56"/>
  <c r="L84" i="56"/>
  <c r="P83" i="56"/>
  <c r="O83" i="56"/>
  <c r="N83" i="56"/>
  <c r="M83" i="56"/>
  <c r="L83" i="56"/>
  <c r="P82" i="56"/>
  <c r="O82" i="56"/>
  <c r="N82" i="56"/>
  <c r="M82" i="56"/>
  <c r="L82" i="56"/>
  <c r="P81" i="56"/>
  <c r="O81" i="56"/>
  <c r="N81" i="56"/>
  <c r="M81" i="56"/>
  <c r="L81" i="56"/>
  <c r="P80" i="56"/>
  <c r="O80" i="56"/>
  <c r="N80" i="56"/>
  <c r="M80" i="56"/>
  <c r="L80" i="56"/>
  <c r="P79" i="56"/>
  <c r="O79" i="56"/>
  <c r="N79" i="56"/>
  <c r="M79" i="56"/>
  <c r="L79" i="56"/>
  <c r="P78" i="56"/>
  <c r="O78" i="56"/>
  <c r="N78" i="56"/>
  <c r="M78" i="56"/>
  <c r="L78" i="56"/>
  <c r="P77" i="56"/>
  <c r="O77" i="56"/>
  <c r="N77" i="56"/>
  <c r="M77" i="56"/>
  <c r="L77" i="56"/>
  <c r="P76" i="56"/>
  <c r="O76" i="56"/>
  <c r="N76" i="56"/>
  <c r="M76" i="56"/>
  <c r="L76" i="56"/>
  <c r="P75" i="56"/>
  <c r="O75" i="56"/>
  <c r="N75" i="56"/>
  <c r="M75" i="56"/>
  <c r="L75" i="56"/>
  <c r="P74" i="56"/>
  <c r="O74" i="56"/>
  <c r="N74" i="56"/>
  <c r="M74" i="56"/>
  <c r="L74" i="56"/>
  <c r="P73" i="56"/>
  <c r="O73" i="56"/>
  <c r="N73" i="56"/>
  <c r="M73" i="56"/>
  <c r="L73" i="56"/>
  <c r="P72" i="56"/>
  <c r="O72" i="56"/>
  <c r="N72" i="56"/>
  <c r="M72" i="56"/>
  <c r="L72" i="56"/>
  <c r="P71" i="56"/>
  <c r="O71" i="56"/>
  <c r="N71" i="56"/>
  <c r="M71" i="56"/>
  <c r="L71" i="56"/>
  <c r="P70" i="56"/>
  <c r="O70" i="56"/>
  <c r="N70" i="56"/>
  <c r="M70" i="56"/>
  <c r="L70" i="56"/>
  <c r="P69" i="56"/>
  <c r="O69" i="56"/>
  <c r="N69" i="56"/>
  <c r="M69" i="56"/>
  <c r="L69" i="56"/>
  <c r="P68" i="56"/>
  <c r="O68" i="56"/>
  <c r="N68" i="56"/>
  <c r="M68" i="56"/>
  <c r="L68" i="56"/>
  <c r="P67" i="56"/>
  <c r="O67" i="56"/>
  <c r="N67" i="56"/>
  <c r="M67" i="56"/>
  <c r="L67" i="56"/>
  <c r="P66" i="56"/>
  <c r="O66" i="56"/>
  <c r="N66" i="56"/>
  <c r="M66" i="56"/>
  <c r="L66" i="56"/>
  <c r="P65" i="56"/>
  <c r="O65" i="56"/>
  <c r="N65" i="56"/>
  <c r="M65" i="56"/>
  <c r="L65" i="56"/>
  <c r="P64" i="56"/>
  <c r="O64" i="56"/>
  <c r="N64" i="56"/>
  <c r="M64" i="56"/>
  <c r="L64" i="56"/>
  <c r="P63" i="56"/>
  <c r="O63" i="56"/>
  <c r="N63" i="56"/>
  <c r="M63" i="56"/>
  <c r="L63" i="56"/>
  <c r="P62" i="56"/>
  <c r="O62" i="56"/>
  <c r="N62" i="56"/>
  <c r="M62" i="56"/>
  <c r="L62" i="56"/>
  <c r="P61" i="56"/>
  <c r="O61" i="56"/>
  <c r="N61" i="56"/>
  <c r="M61" i="56"/>
  <c r="L61" i="56"/>
  <c r="P60" i="56"/>
  <c r="O60" i="56"/>
  <c r="N60" i="56"/>
  <c r="M60" i="56"/>
  <c r="L60" i="56"/>
  <c r="P59" i="56"/>
  <c r="O59" i="56"/>
  <c r="N59" i="56"/>
  <c r="M59" i="56"/>
  <c r="L59" i="56"/>
  <c r="P58" i="56"/>
  <c r="O58" i="56"/>
  <c r="N58" i="56"/>
  <c r="M58" i="56"/>
  <c r="L58" i="56"/>
  <c r="P57" i="56"/>
  <c r="O57" i="56"/>
  <c r="N57" i="56"/>
  <c r="M57" i="56"/>
  <c r="L57" i="56"/>
  <c r="P56" i="56"/>
  <c r="O56" i="56"/>
  <c r="N56" i="56"/>
  <c r="M56" i="56"/>
  <c r="L56" i="56"/>
  <c r="P55" i="56"/>
  <c r="O55" i="56"/>
  <c r="N55" i="56"/>
  <c r="M55" i="56"/>
  <c r="L55" i="56"/>
  <c r="P54" i="56"/>
  <c r="O54" i="56"/>
  <c r="N54" i="56"/>
  <c r="M54" i="56"/>
  <c r="L54" i="56"/>
  <c r="P53" i="56"/>
  <c r="O53" i="56"/>
  <c r="N53" i="56"/>
  <c r="M53" i="56"/>
  <c r="L53" i="56"/>
  <c r="P52" i="56"/>
  <c r="O52" i="56"/>
  <c r="N52" i="56"/>
  <c r="M52" i="56"/>
  <c r="L52" i="56"/>
  <c r="P51" i="56"/>
  <c r="O51" i="56"/>
  <c r="N51" i="56"/>
  <c r="M51" i="56"/>
  <c r="L51" i="56"/>
  <c r="P50" i="56"/>
  <c r="O50" i="56"/>
  <c r="N50" i="56"/>
  <c r="M50" i="56"/>
  <c r="L50" i="56"/>
  <c r="P49" i="56"/>
  <c r="O49" i="56"/>
  <c r="N49" i="56"/>
  <c r="M49" i="56"/>
  <c r="L49" i="56"/>
  <c r="P48" i="56"/>
  <c r="O48" i="56"/>
  <c r="N48" i="56"/>
  <c r="M48" i="56"/>
  <c r="L48" i="56"/>
  <c r="P47" i="56"/>
  <c r="O47" i="56"/>
  <c r="N47" i="56"/>
  <c r="M47" i="56"/>
  <c r="L47" i="56"/>
  <c r="P46" i="56"/>
  <c r="O46" i="56"/>
  <c r="N46" i="56"/>
  <c r="M46" i="56"/>
  <c r="L46" i="56"/>
  <c r="P45" i="56"/>
  <c r="O45" i="56"/>
  <c r="N45" i="56"/>
  <c r="M45" i="56"/>
  <c r="L45" i="56"/>
  <c r="P44" i="56"/>
  <c r="O44" i="56"/>
  <c r="N44" i="56"/>
  <c r="M44" i="56"/>
  <c r="L44" i="56"/>
  <c r="P43" i="56"/>
  <c r="O43" i="56"/>
  <c r="N43" i="56"/>
  <c r="M43" i="56"/>
  <c r="L43" i="56"/>
  <c r="P42" i="56"/>
  <c r="O42" i="56"/>
  <c r="N42" i="56"/>
  <c r="M42" i="56"/>
  <c r="L42" i="56"/>
  <c r="P41" i="56"/>
  <c r="O41" i="56"/>
  <c r="N41" i="56"/>
  <c r="M41" i="56"/>
  <c r="L41" i="56"/>
  <c r="P40" i="56"/>
  <c r="O40" i="56"/>
  <c r="N40" i="56"/>
  <c r="M40" i="56"/>
  <c r="L40" i="56"/>
  <c r="P39" i="56"/>
  <c r="O39" i="56"/>
  <c r="N39" i="56"/>
  <c r="M39" i="56"/>
  <c r="L39" i="56"/>
  <c r="P38" i="56"/>
  <c r="O38" i="56"/>
  <c r="N38" i="56"/>
  <c r="M38" i="56"/>
  <c r="L38" i="56"/>
  <c r="P37" i="56"/>
  <c r="O37" i="56"/>
  <c r="N37" i="56"/>
  <c r="M37" i="56"/>
  <c r="L37" i="56"/>
  <c r="P36" i="56"/>
  <c r="O36" i="56"/>
  <c r="N36" i="56"/>
  <c r="M36" i="56"/>
  <c r="L36" i="56"/>
  <c r="P35" i="56"/>
  <c r="O35" i="56"/>
  <c r="N35" i="56"/>
  <c r="M35" i="56"/>
  <c r="L35" i="56"/>
  <c r="P34" i="56"/>
  <c r="O34" i="56"/>
  <c r="N34" i="56"/>
  <c r="M34" i="56"/>
  <c r="L34" i="56"/>
  <c r="P33" i="56"/>
  <c r="O33" i="56"/>
  <c r="N33" i="56"/>
  <c r="M33" i="56"/>
  <c r="L33" i="56"/>
  <c r="P32" i="56"/>
  <c r="O32" i="56"/>
  <c r="N32" i="56"/>
  <c r="M32" i="56"/>
  <c r="L32" i="56"/>
  <c r="P31" i="56"/>
  <c r="O31" i="56"/>
  <c r="N31" i="56"/>
  <c r="M31" i="56"/>
  <c r="L31" i="56"/>
  <c r="P30" i="56"/>
  <c r="O30" i="56"/>
  <c r="N30" i="56"/>
  <c r="M30" i="56"/>
  <c r="L30" i="56"/>
  <c r="P29" i="56"/>
  <c r="O29" i="56"/>
  <c r="N29" i="56"/>
  <c r="M29" i="56"/>
  <c r="L29" i="56"/>
  <c r="P28" i="56"/>
  <c r="O28" i="56"/>
  <c r="N28" i="56"/>
  <c r="M28" i="56"/>
  <c r="L28" i="56"/>
  <c r="P27" i="56"/>
  <c r="O27" i="56"/>
  <c r="N27" i="56"/>
  <c r="M27" i="56"/>
  <c r="L27" i="56"/>
  <c r="P26" i="56"/>
  <c r="O26" i="56"/>
  <c r="N26" i="56"/>
  <c r="M26" i="56"/>
  <c r="L26" i="56"/>
  <c r="P25" i="56"/>
  <c r="O25" i="56"/>
  <c r="N25" i="56"/>
  <c r="N170" i="56" s="1"/>
  <c r="N15" i="56" s="1"/>
  <c r="N10" i="56" s="1"/>
  <c r="M25" i="56"/>
  <c r="L25" i="56"/>
  <c r="P24" i="56"/>
  <c r="O24" i="56"/>
  <c r="O155" i="56" s="1"/>
  <c r="N24" i="56"/>
  <c r="M24" i="56"/>
  <c r="L24" i="56"/>
  <c r="P23" i="56"/>
  <c r="O23" i="56"/>
  <c r="N23" i="56"/>
  <c r="M23" i="56"/>
  <c r="L23" i="56"/>
  <c r="P22" i="56"/>
  <c r="O22" i="56"/>
  <c r="N22" i="56"/>
  <c r="M22" i="56"/>
  <c r="L22" i="56"/>
  <c r="P21" i="56"/>
  <c r="O21" i="56"/>
  <c r="N21" i="56"/>
  <c r="M21" i="56"/>
  <c r="L21" i="56"/>
  <c r="P20" i="56"/>
  <c r="O20" i="56"/>
  <c r="N20" i="56"/>
  <c r="M20" i="56"/>
  <c r="L20" i="56"/>
  <c r="P19" i="56"/>
  <c r="O19" i="56"/>
  <c r="N19" i="56"/>
  <c r="M19" i="56"/>
  <c r="L19" i="56"/>
  <c r="P18" i="56"/>
  <c r="O18" i="56"/>
  <c r="N18" i="56"/>
  <c r="M18" i="56"/>
  <c r="L18" i="56"/>
  <c r="P125" i="55"/>
  <c r="O125" i="55"/>
  <c r="N125" i="55"/>
  <c r="M125" i="55"/>
  <c r="L125" i="55"/>
  <c r="P124" i="55"/>
  <c r="O124" i="55"/>
  <c r="N124" i="55"/>
  <c r="M124" i="55"/>
  <c r="L124" i="55"/>
  <c r="P123" i="55"/>
  <c r="O123" i="55"/>
  <c r="N123" i="55"/>
  <c r="M123" i="55"/>
  <c r="L123" i="55"/>
  <c r="P122" i="55"/>
  <c r="O122" i="55"/>
  <c r="N122" i="55"/>
  <c r="M122" i="55"/>
  <c r="L122" i="55"/>
  <c r="P121" i="55"/>
  <c r="O121" i="55"/>
  <c r="N121" i="55"/>
  <c r="M121" i="55"/>
  <c r="L121" i="55"/>
  <c r="P120" i="55"/>
  <c r="O120" i="55"/>
  <c r="N120" i="55"/>
  <c r="M120" i="55"/>
  <c r="L120" i="55"/>
  <c r="P119" i="55"/>
  <c r="O119" i="55"/>
  <c r="N119" i="55"/>
  <c r="M119" i="55"/>
  <c r="L119" i="55"/>
  <c r="P118" i="55"/>
  <c r="O118" i="55"/>
  <c r="N118" i="55"/>
  <c r="M118" i="55"/>
  <c r="L118" i="55"/>
  <c r="P117" i="55"/>
  <c r="O117" i="55"/>
  <c r="N117" i="55"/>
  <c r="M117" i="55"/>
  <c r="L117" i="55"/>
  <c r="P116" i="55"/>
  <c r="O116" i="55"/>
  <c r="N116" i="55"/>
  <c r="M116" i="55"/>
  <c r="L116" i="55"/>
  <c r="P115" i="55"/>
  <c r="O115" i="55"/>
  <c r="N115" i="55"/>
  <c r="M115" i="55"/>
  <c r="L115" i="55"/>
  <c r="P114" i="55"/>
  <c r="O114" i="55"/>
  <c r="N114" i="55"/>
  <c r="M114" i="55"/>
  <c r="L114" i="55"/>
  <c r="P113" i="55"/>
  <c r="O113" i="55"/>
  <c r="N113" i="55"/>
  <c r="M113" i="55"/>
  <c r="L113" i="55"/>
  <c r="P112" i="55"/>
  <c r="O112" i="55"/>
  <c r="N112" i="55"/>
  <c r="M112" i="55"/>
  <c r="L112" i="55"/>
  <c r="P111" i="55"/>
  <c r="O111" i="55"/>
  <c r="N111" i="55"/>
  <c r="M111" i="55"/>
  <c r="L111" i="55"/>
  <c r="P110" i="55"/>
  <c r="O110" i="55"/>
  <c r="N110" i="55"/>
  <c r="M110" i="55"/>
  <c r="L110" i="55"/>
  <c r="P109" i="55"/>
  <c r="O109" i="55"/>
  <c r="N109" i="55"/>
  <c r="M109" i="55"/>
  <c r="L109" i="55"/>
  <c r="P108" i="55"/>
  <c r="O108" i="55"/>
  <c r="N108" i="55"/>
  <c r="M108" i="55"/>
  <c r="L108" i="55"/>
  <c r="P107" i="55"/>
  <c r="O107" i="55"/>
  <c r="N107" i="55"/>
  <c r="M107" i="55"/>
  <c r="L107" i="55"/>
  <c r="P106" i="55"/>
  <c r="O106" i="55"/>
  <c r="N106" i="55"/>
  <c r="M106" i="55"/>
  <c r="L106" i="55"/>
  <c r="P105" i="55"/>
  <c r="O105" i="55"/>
  <c r="N105" i="55"/>
  <c r="M105" i="55"/>
  <c r="L105" i="55"/>
  <c r="P104" i="55"/>
  <c r="O104" i="55"/>
  <c r="N104" i="55"/>
  <c r="M104" i="55"/>
  <c r="L104" i="55"/>
  <c r="P103" i="55"/>
  <c r="O103" i="55"/>
  <c r="N103" i="55"/>
  <c r="M103" i="55"/>
  <c r="L103" i="55"/>
  <c r="P102" i="55"/>
  <c r="O102" i="55"/>
  <c r="N102" i="55"/>
  <c r="M102" i="55"/>
  <c r="L102" i="55"/>
  <c r="P101" i="55"/>
  <c r="O101" i="55"/>
  <c r="N101" i="55"/>
  <c r="M101" i="55"/>
  <c r="L101" i="55"/>
  <c r="P100" i="55"/>
  <c r="O100" i="55"/>
  <c r="N100" i="55"/>
  <c r="M100" i="55"/>
  <c r="L100" i="55"/>
  <c r="P99" i="55"/>
  <c r="O99" i="55"/>
  <c r="N99" i="55"/>
  <c r="M99" i="55"/>
  <c r="L99" i="55"/>
  <c r="P98" i="55"/>
  <c r="O98" i="55"/>
  <c r="N98" i="55"/>
  <c r="M98" i="55"/>
  <c r="L98" i="55"/>
  <c r="P97" i="55"/>
  <c r="O97" i="55"/>
  <c r="N97" i="55"/>
  <c r="M97" i="55"/>
  <c r="L97" i="55"/>
  <c r="P96" i="55"/>
  <c r="O96" i="55"/>
  <c r="N96" i="55"/>
  <c r="M96" i="55"/>
  <c r="L96" i="55"/>
  <c r="P95" i="55"/>
  <c r="O95" i="55"/>
  <c r="N95" i="55"/>
  <c r="M95" i="55"/>
  <c r="L95" i="55"/>
  <c r="P94" i="55"/>
  <c r="O94" i="55"/>
  <c r="N94" i="55"/>
  <c r="M94" i="55"/>
  <c r="L94" i="55"/>
  <c r="P93" i="55"/>
  <c r="O93" i="55"/>
  <c r="N93" i="55"/>
  <c r="M93" i="55"/>
  <c r="L93" i="55"/>
  <c r="P92" i="55"/>
  <c r="O92" i="55"/>
  <c r="N92" i="55"/>
  <c r="M92" i="55"/>
  <c r="L92" i="55"/>
  <c r="P91" i="55"/>
  <c r="O91" i="55"/>
  <c r="N91" i="55"/>
  <c r="M91" i="55"/>
  <c r="L91" i="55"/>
  <c r="P90" i="55"/>
  <c r="O90" i="55"/>
  <c r="N90" i="55"/>
  <c r="M90" i="55"/>
  <c r="L90" i="55"/>
  <c r="P89" i="55"/>
  <c r="O89" i="55"/>
  <c r="N89" i="55"/>
  <c r="M89" i="55"/>
  <c r="L89" i="55"/>
  <c r="P88" i="55"/>
  <c r="O88" i="55"/>
  <c r="N88" i="55"/>
  <c r="M88" i="55"/>
  <c r="L88" i="55"/>
  <c r="P87" i="55"/>
  <c r="O87" i="55"/>
  <c r="N87" i="55"/>
  <c r="M87" i="55"/>
  <c r="L87" i="55"/>
  <c r="P86" i="55"/>
  <c r="O86" i="55"/>
  <c r="N86" i="55"/>
  <c r="M86" i="55"/>
  <c r="L86" i="55"/>
  <c r="P85" i="55"/>
  <c r="O85" i="55"/>
  <c r="N85" i="55"/>
  <c r="M85" i="55"/>
  <c r="L85" i="55"/>
  <c r="P84" i="55"/>
  <c r="O84" i="55"/>
  <c r="N84" i="55"/>
  <c r="M84" i="55"/>
  <c r="L84" i="55"/>
  <c r="P83" i="55"/>
  <c r="O83" i="55"/>
  <c r="N83" i="55"/>
  <c r="M83" i="55"/>
  <c r="L83" i="55"/>
  <c r="P82" i="55"/>
  <c r="O82" i="55"/>
  <c r="N82" i="55"/>
  <c r="M82" i="55"/>
  <c r="L82" i="55"/>
  <c r="P81" i="55"/>
  <c r="O81" i="55"/>
  <c r="N81" i="55"/>
  <c r="M81" i="55"/>
  <c r="L81" i="55"/>
  <c r="P80" i="55"/>
  <c r="O80" i="55"/>
  <c r="N80" i="55"/>
  <c r="M80" i="55"/>
  <c r="L80" i="55"/>
  <c r="P79" i="55"/>
  <c r="O79" i="55"/>
  <c r="N79" i="55"/>
  <c r="M79" i="55"/>
  <c r="L79" i="55"/>
  <c r="P78" i="55"/>
  <c r="O78" i="55"/>
  <c r="N78" i="55"/>
  <c r="M78" i="55"/>
  <c r="L78" i="55"/>
  <c r="P77" i="55"/>
  <c r="O77" i="55"/>
  <c r="N77" i="55"/>
  <c r="M77" i="55"/>
  <c r="L77" i="55"/>
  <c r="P76" i="55"/>
  <c r="O76" i="55"/>
  <c r="N76" i="55"/>
  <c r="M76" i="55"/>
  <c r="L76" i="55"/>
  <c r="P75" i="55"/>
  <c r="O75" i="55"/>
  <c r="N75" i="55"/>
  <c r="M75" i="55"/>
  <c r="L75" i="55"/>
  <c r="P74" i="55"/>
  <c r="O74" i="55"/>
  <c r="N74" i="55"/>
  <c r="M74" i="55"/>
  <c r="L74" i="55"/>
  <c r="P73" i="55"/>
  <c r="O73" i="55"/>
  <c r="N73" i="55"/>
  <c r="M73" i="55"/>
  <c r="L73" i="55"/>
  <c r="P72" i="55"/>
  <c r="O72" i="55"/>
  <c r="N72" i="55"/>
  <c r="M72" i="55"/>
  <c r="L72" i="55"/>
  <c r="P71" i="55"/>
  <c r="O71" i="55"/>
  <c r="N71" i="55"/>
  <c r="M71" i="55"/>
  <c r="L71" i="55"/>
  <c r="P70" i="55"/>
  <c r="O70" i="55"/>
  <c r="N70" i="55"/>
  <c r="M70" i="55"/>
  <c r="L70" i="55"/>
  <c r="P69" i="55"/>
  <c r="O69" i="55"/>
  <c r="N69" i="55"/>
  <c r="M69" i="55"/>
  <c r="L69" i="55"/>
  <c r="P68" i="55"/>
  <c r="O68" i="55"/>
  <c r="N68" i="55"/>
  <c r="M68" i="55"/>
  <c r="L68" i="55"/>
  <c r="P67" i="55"/>
  <c r="O67" i="55"/>
  <c r="N67" i="55"/>
  <c r="M67" i="55"/>
  <c r="L67" i="55"/>
  <c r="P66" i="55"/>
  <c r="O66" i="55"/>
  <c r="N66" i="55"/>
  <c r="M66" i="55"/>
  <c r="L66" i="55"/>
  <c r="P65" i="55"/>
  <c r="O65" i="55"/>
  <c r="N65" i="55"/>
  <c r="M65" i="55"/>
  <c r="L65" i="55"/>
  <c r="P64" i="55"/>
  <c r="O64" i="55"/>
  <c r="N64" i="55"/>
  <c r="M64" i="55"/>
  <c r="L64" i="55"/>
  <c r="P63" i="55"/>
  <c r="O63" i="55"/>
  <c r="N63" i="55"/>
  <c r="M63" i="55"/>
  <c r="L63" i="55"/>
  <c r="P62" i="55"/>
  <c r="O62" i="55"/>
  <c r="N62" i="55"/>
  <c r="M62" i="55"/>
  <c r="L62" i="55"/>
  <c r="P61" i="55"/>
  <c r="O61" i="55"/>
  <c r="N61" i="55"/>
  <c r="M61" i="55"/>
  <c r="L61" i="55"/>
  <c r="P60" i="55"/>
  <c r="O60" i="55"/>
  <c r="N60" i="55"/>
  <c r="M60" i="55"/>
  <c r="L60" i="55"/>
  <c r="P59" i="55"/>
  <c r="O59" i="55"/>
  <c r="N59" i="55"/>
  <c r="M59" i="55"/>
  <c r="L59" i="55"/>
  <c r="P58" i="55"/>
  <c r="O58" i="55"/>
  <c r="N58" i="55"/>
  <c r="M58" i="55"/>
  <c r="L58" i="55"/>
  <c r="P57" i="55"/>
  <c r="O57" i="55"/>
  <c r="N57" i="55"/>
  <c r="M57" i="55"/>
  <c r="L57" i="55"/>
  <c r="P56" i="55"/>
  <c r="O56" i="55"/>
  <c r="N56" i="55"/>
  <c r="M56" i="55"/>
  <c r="L56" i="55"/>
  <c r="P55" i="55"/>
  <c r="O55" i="55"/>
  <c r="N55" i="55"/>
  <c r="M55" i="55"/>
  <c r="L55" i="55"/>
  <c r="P54" i="55"/>
  <c r="O54" i="55"/>
  <c r="N54" i="55"/>
  <c r="M54" i="55"/>
  <c r="L54" i="55"/>
  <c r="P53" i="55"/>
  <c r="O53" i="55"/>
  <c r="N53" i="55"/>
  <c r="M53" i="55"/>
  <c r="L53" i="55"/>
  <c r="P52" i="55"/>
  <c r="O52" i="55"/>
  <c r="N52" i="55"/>
  <c r="M52" i="55"/>
  <c r="L52" i="55"/>
  <c r="P51" i="55"/>
  <c r="O51" i="55"/>
  <c r="N51" i="55"/>
  <c r="M51" i="55"/>
  <c r="L51" i="55"/>
  <c r="P50" i="55"/>
  <c r="O50" i="55"/>
  <c r="N50" i="55"/>
  <c r="M50" i="55"/>
  <c r="L50" i="55"/>
  <c r="P49" i="55"/>
  <c r="O49" i="55"/>
  <c r="N49" i="55"/>
  <c r="M49" i="55"/>
  <c r="L49" i="55"/>
  <c r="P48" i="55"/>
  <c r="O48" i="55"/>
  <c r="N48" i="55"/>
  <c r="M48" i="55"/>
  <c r="L48" i="55"/>
  <c r="P47" i="55"/>
  <c r="O47" i="55"/>
  <c r="N47" i="55"/>
  <c r="M47" i="55"/>
  <c r="L47" i="55"/>
  <c r="P46" i="55"/>
  <c r="O46" i="55"/>
  <c r="N46" i="55"/>
  <c r="M46" i="55"/>
  <c r="L46" i="55"/>
  <c r="P45" i="55"/>
  <c r="O45" i="55"/>
  <c r="N45" i="55"/>
  <c r="M45" i="55"/>
  <c r="L45" i="55"/>
  <c r="P44" i="55"/>
  <c r="O44" i="55"/>
  <c r="N44" i="55"/>
  <c r="M44" i="55"/>
  <c r="L44" i="55"/>
  <c r="P43" i="55"/>
  <c r="O43" i="55"/>
  <c r="N43" i="55"/>
  <c r="M43" i="55"/>
  <c r="L43" i="55"/>
  <c r="P42" i="55"/>
  <c r="O42" i="55"/>
  <c r="N42" i="55"/>
  <c r="M42" i="55"/>
  <c r="L42" i="55"/>
  <c r="P41" i="55"/>
  <c r="O41" i="55"/>
  <c r="N41" i="55"/>
  <c r="M41" i="55"/>
  <c r="L41" i="55"/>
  <c r="P40" i="55"/>
  <c r="O40" i="55"/>
  <c r="N40" i="55"/>
  <c r="M40" i="55"/>
  <c r="L40" i="55"/>
  <c r="P39" i="55"/>
  <c r="O39" i="55"/>
  <c r="N39" i="55"/>
  <c r="M39" i="55"/>
  <c r="L39" i="55"/>
  <c r="P38" i="55"/>
  <c r="O38" i="55"/>
  <c r="N38" i="55"/>
  <c r="M38" i="55"/>
  <c r="L38" i="55"/>
  <c r="P37" i="55"/>
  <c r="O37" i="55"/>
  <c r="N37" i="55"/>
  <c r="M37" i="55"/>
  <c r="L37" i="55"/>
  <c r="P36" i="55"/>
  <c r="O36" i="55"/>
  <c r="N36" i="55"/>
  <c r="M36" i="55"/>
  <c r="L36" i="55"/>
  <c r="P35" i="55"/>
  <c r="O35" i="55"/>
  <c r="N35" i="55"/>
  <c r="M35" i="55"/>
  <c r="L35" i="55"/>
  <c r="P34" i="55"/>
  <c r="O34" i="55"/>
  <c r="N34" i="55"/>
  <c r="M34" i="55"/>
  <c r="L34" i="55"/>
  <c r="P33" i="55"/>
  <c r="O33" i="55"/>
  <c r="N33" i="55"/>
  <c r="M33" i="55"/>
  <c r="L33" i="55"/>
  <c r="P32" i="55"/>
  <c r="O32" i="55"/>
  <c r="N32" i="55"/>
  <c r="M32" i="55"/>
  <c r="L32" i="55"/>
  <c r="P31" i="55"/>
  <c r="O31" i="55"/>
  <c r="N31" i="55"/>
  <c r="M31" i="55"/>
  <c r="L31" i="55"/>
  <c r="P30" i="55"/>
  <c r="O30" i="55"/>
  <c r="N30" i="55"/>
  <c r="M30" i="55"/>
  <c r="L30" i="55"/>
  <c r="P29" i="55"/>
  <c r="O29" i="55"/>
  <c r="N29" i="55"/>
  <c r="M29" i="55"/>
  <c r="L29" i="55"/>
  <c r="P28" i="55"/>
  <c r="O28" i="55"/>
  <c r="N28" i="55"/>
  <c r="M28" i="55"/>
  <c r="L28" i="55"/>
  <c r="P27" i="55"/>
  <c r="O27" i="55"/>
  <c r="N27" i="55"/>
  <c r="M27" i="55"/>
  <c r="L27" i="55"/>
  <c r="P26" i="55"/>
  <c r="O26" i="55"/>
  <c r="N26" i="55"/>
  <c r="M26" i="55"/>
  <c r="L26" i="55"/>
  <c r="P25" i="55"/>
  <c r="O25" i="55"/>
  <c r="N25" i="55"/>
  <c r="M25" i="55"/>
  <c r="L25" i="55"/>
  <c r="P24" i="55"/>
  <c r="O24" i="55"/>
  <c r="N24" i="55"/>
  <c r="M24" i="55"/>
  <c r="L24" i="55"/>
  <c r="P23" i="55"/>
  <c r="O23" i="55"/>
  <c r="N23" i="55"/>
  <c r="M23" i="55"/>
  <c r="L23" i="55"/>
  <c r="P22" i="55"/>
  <c r="O22" i="55"/>
  <c r="N22" i="55"/>
  <c r="M22" i="55"/>
  <c r="L22" i="55"/>
  <c r="P21" i="55"/>
  <c r="O21" i="55"/>
  <c r="O147" i="55" s="1"/>
  <c r="N21" i="55"/>
  <c r="M21" i="55"/>
  <c r="L21" i="55"/>
  <c r="P20" i="55"/>
  <c r="O20" i="55"/>
  <c r="N20" i="55"/>
  <c r="M20" i="55"/>
  <c r="L20" i="55"/>
  <c r="P19" i="55"/>
  <c r="O19" i="55"/>
  <c r="N19" i="55"/>
  <c r="M19" i="55"/>
  <c r="L19" i="55"/>
  <c r="P18" i="55"/>
  <c r="O18" i="55"/>
  <c r="N18" i="55"/>
  <c r="M18" i="55"/>
  <c r="L18" i="55"/>
  <c r="P125" i="54"/>
  <c r="O125" i="54"/>
  <c r="N125" i="54"/>
  <c r="M125" i="54"/>
  <c r="L125" i="54"/>
  <c r="P124" i="54"/>
  <c r="O124" i="54"/>
  <c r="N124" i="54"/>
  <c r="M124" i="54"/>
  <c r="L124" i="54"/>
  <c r="P123" i="54"/>
  <c r="O123" i="54"/>
  <c r="N123" i="54"/>
  <c r="M123" i="54"/>
  <c r="L123" i="54"/>
  <c r="P122" i="54"/>
  <c r="O122" i="54"/>
  <c r="N122" i="54"/>
  <c r="M122" i="54"/>
  <c r="L122" i="54"/>
  <c r="P121" i="54"/>
  <c r="O121" i="54"/>
  <c r="N121" i="54"/>
  <c r="M121" i="54"/>
  <c r="L121" i="54"/>
  <c r="P120" i="54"/>
  <c r="O120" i="54"/>
  <c r="N120" i="54"/>
  <c r="M120" i="54"/>
  <c r="L120" i="54"/>
  <c r="P119" i="54"/>
  <c r="O119" i="54"/>
  <c r="N119" i="54"/>
  <c r="M119" i="54"/>
  <c r="L119" i="54"/>
  <c r="P118" i="54"/>
  <c r="O118" i="54"/>
  <c r="N118" i="54"/>
  <c r="M118" i="54"/>
  <c r="L118" i="54"/>
  <c r="P117" i="54"/>
  <c r="O117" i="54"/>
  <c r="N117" i="54"/>
  <c r="M117" i="54"/>
  <c r="L117" i="54"/>
  <c r="P116" i="54"/>
  <c r="O116" i="54"/>
  <c r="N116" i="54"/>
  <c r="M116" i="54"/>
  <c r="L116" i="54"/>
  <c r="P115" i="54"/>
  <c r="O115" i="54"/>
  <c r="N115" i="54"/>
  <c r="M115" i="54"/>
  <c r="L115" i="54"/>
  <c r="P114" i="54"/>
  <c r="O114" i="54"/>
  <c r="N114" i="54"/>
  <c r="M114" i="54"/>
  <c r="L114" i="54"/>
  <c r="P113" i="54"/>
  <c r="O113" i="54"/>
  <c r="N113" i="54"/>
  <c r="M113" i="54"/>
  <c r="L113" i="54"/>
  <c r="P112" i="54"/>
  <c r="O112" i="54"/>
  <c r="N112" i="54"/>
  <c r="M112" i="54"/>
  <c r="L112" i="54"/>
  <c r="P111" i="54"/>
  <c r="O111" i="54"/>
  <c r="N111" i="54"/>
  <c r="M111" i="54"/>
  <c r="L111" i="54"/>
  <c r="P110" i="54"/>
  <c r="O110" i="54"/>
  <c r="N110" i="54"/>
  <c r="M110" i="54"/>
  <c r="L110" i="54"/>
  <c r="P109" i="54"/>
  <c r="O109" i="54"/>
  <c r="N109" i="54"/>
  <c r="M109" i="54"/>
  <c r="L109" i="54"/>
  <c r="P108" i="54"/>
  <c r="O108" i="54"/>
  <c r="N108" i="54"/>
  <c r="M108" i="54"/>
  <c r="L108" i="54"/>
  <c r="P107" i="54"/>
  <c r="O107" i="54"/>
  <c r="N107" i="54"/>
  <c r="M107" i="54"/>
  <c r="L107" i="54"/>
  <c r="P106" i="54"/>
  <c r="O106" i="54"/>
  <c r="N106" i="54"/>
  <c r="M106" i="54"/>
  <c r="L106" i="54"/>
  <c r="P105" i="54"/>
  <c r="O105" i="54"/>
  <c r="N105" i="54"/>
  <c r="M105" i="54"/>
  <c r="L105" i="54"/>
  <c r="P104" i="54"/>
  <c r="O104" i="54"/>
  <c r="N104" i="54"/>
  <c r="M104" i="54"/>
  <c r="L104" i="54"/>
  <c r="P103" i="54"/>
  <c r="O103" i="54"/>
  <c r="N103" i="54"/>
  <c r="M103" i="54"/>
  <c r="L103" i="54"/>
  <c r="P102" i="54"/>
  <c r="O102" i="54"/>
  <c r="N102" i="54"/>
  <c r="M102" i="54"/>
  <c r="L102" i="54"/>
  <c r="P101" i="54"/>
  <c r="O101" i="54"/>
  <c r="N101" i="54"/>
  <c r="M101" i="54"/>
  <c r="L101" i="54"/>
  <c r="P100" i="54"/>
  <c r="O100" i="54"/>
  <c r="N100" i="54"/>
  <c r="M100" i="54"/>
  <c r="L100" i="54"/>
  <c r="P99" i="54"/>
  <c r="O99" i="54"/>
  <c r="N99" i="54"/>
  <c r="M99" i="54"/>
  <c r="L99" i="54"/>
  <c r="P98" i="54"/>
  <c r="O98" i="54"/>
  <c r="N98" i="54"/>
  <c r="M98" i="54"/>
  <c r="L98" i="54"/>
  <c r="P97" i="54"/>
  <c r="O97" i="54"/>
  <c r="N97" i="54"/>
  <c r="M97" i="54"/>
  <c r="L97" i="54"/>
  <c r="P96" i="54"/>
  <c r="O96" i="54"/>
  <c r="N96" i="54"/>
  <c r="M96" i="54"/>
  <c r="L96" i="54"/>
  <c r="P95" i="54"/>
  <c r="O95" i="54"/>
  <c r="N95" i="54"/>
  <c r="M95" i="54"/>
  <c r="L95" i="54"/>
  <c r="P94" i="54"/>
  <c r="O94" i="54"/>
  <c r="N94" i="54"/>
  <c r="M94" i="54"/>
  <c r="L94" i="54"/>
  <c r="P93" i="54"/>
  <c r="O93" i="54"/>
  <c r="N93" i="54"/>
  <c r="M93" i="54"/>
  <c r="L93" i="54"/>
  <c r="P92" i="54"/>
  <c r="O92" i="54"/>
  <c r="N92" i="54"/>
  <c r="M92" i="54"/>
  <c r="L92" i="54"/>
  <c r="P91" i="54"/>
  <c r="O91" i="54"/>
  <c r="N91" i="54"/>
  <c r="M91" i="54"/>
  <c r="L91" i="54"/>
  <c r="P90" i="54"/>
  <c r="O90" i="54"/>
  <c r="N90" i="54"/>
  <c r="M90" i="54"/>
  <c r="L90" i="54"/>
  <c r="P89" i="54"/>
  <c r="O89" i="54"/>
  <c r="N89" i="54"/>
  <c r="M89" i="54"/>
  <c r="L89" i="54"/>
  <c r="P88" i="54"/>
  <c r="O88" i="54"/>
  <c r="N88" i="54"/>
  <c r="M88" i="54"/>
  <c r="L88" i="54"/>
  <c r="P87" i="54"/>
  <c r="O87" i="54"/>
  <c r="N87" i="54"/>
  <c r="M87" i="54"/>
  <c r="L87" i="54"/>
  <c r="P86" i="54"/>
  <c r="O86" i="54"/>
  <c r="N86" i="54"/>
  <c r="M86" i="54"/>
  <c r="L86" i="54"/>
  <c r="P85" i="54"/>
  <c r="O85" i="54"/>
  <c r="N85" i="54"/>
  <c r="M85" i="54"/>
  <c r="L85" i="54"/>
  <c r="P84" i="54"/>
  <c r="O84" i="54"/>
  <c r="N84" i="54"/>
  <c r="M84" i="54"/>
  <c r="L84" i="54"/>
  <c r="P83" i="54"/>
  <c r="O83" i="54"/>
  <c r="N83" i="54"/>
  <c r="M83" i="54"/>
  <c r="L83" i="54"/>
  <c r="P82" i="54"/>
  <c r="O82" i="54"/>
  <c r="N82" i="54"/>
  <c r="M82" i="54"/>
  <c r="L82" i="54"/>
  <c r="P81" i="54"/>
  <c r="O81" i="54"/>
  <c r="N81" i="54"/>
  <c r="M81" i="54"/>
  <c r="L81" i="54"/>
  <c r="P80" i="54"/>
  <c r="O80" i="54"/>
  <c r="N80" i="54"/>
  <c r="M80" i="54"/>
  <c r="L80" i="54"/>
  <c r="P79" i="54"/>
  <c r="O79" i="54"/>
  <c r="N79" i="54"/>
  <c r="M79" i="54"/>
  <c r="L79" i="54"/>
  <c r="P78" i="54"/>
  <c r="O78" i="54"/>
  <c r="N78" i="54"/>
  <c r="M78" i="54"/>
  <c r="L78" i="54"/>
  <c r="P77" i="54"/>
  <c r="O77" i="54"/>
  <c r="N77" i="54"/>
  <c r="M77" i="54"/>
  <c r="L77" i="54"/>
  <c r="P76" i="54"/>
  <c r="O76" i="54"/>
  <c r="N76" i="54"/>
  <c r="M76" i="54"/>
  <c r="L76" i="54"/>
  <c r="P75" i="54"/>
  <c r="O75" i="54"/>
  <c r="N75" i="54"/>
  <c r="M75" i="54"/>
  <c r="L75" i="54"/>
  <c r="P74" i="54"/>
  <c r="O74" i="54"/>
  <c r="N74" i="54"/>
  <c r="M74" i="54"/>
  <c r="L74" i="54"/>
  <c r="P73" i="54"/>
  <c r="O73" i="54"/>
  <c r="N73" i="54"/>
  <c r="M73" i="54"/>
  <c r="L73" i="54"/>
  <c r="P72" i="54"/>
  <c r="O72" i="54"/>
  <c r="N72" i="54"/>
  <c r="M72" i="54"/>
  <c r="L72" i="54"/>
  <c r="P71" i="54"/>
  <c r="O71" i="54"/>
  <c r="N71" i="54"/>
  <c r="M71" i="54"/>
  <c r="L71" i="54"/>
  <c r="P70" i="54"/>
  <c r="O70" i="54"/>
  <c r="N70" i="54"/>
  <c r="M70" i="54"/>
  <c r="L70" i="54"/>
  <c r="P69" i="54"/>
  <c r="O69" i="54"/>
  <c r="N69" i="54"/>
  <c r="M69" i="54"/>
  <c r="L69" i="54"/>
  <c r="P68" i="54"/>
  <c r="O68" i="54"/>
  <c r="N68" i="54"/>
  <c r="M68" i="54"/>
  <c r="L68" i="54"/>
  <c r="P67" i="54"/>
  <c r="O67" i="54"/>
  <c r="N67" i="54"/>
  <c r="M67" i="54"/>
  <c r="L67" i="54"/>
  <c r="P66" i="54"/>
  <c r="O66" i="54"/>
  <c r="N66" i="54"/>
  <c r="M66" i="54"/>
  <c r="L66" i="54"/>
  <c r="P65" i="54"/>
  <c r="O65" i="54"/>
  <c r="N65" i="54"/>
  <c r="M65" i="54"/>
  <c r="L65" i="54"/>
  <c r="P64" i="54"/>
  <c r="O64" i="54"/>
  <c r="N64" i="54"/>
  <c r="M64" i="54"/>
  <c r="L64" i="54"/>
  <c r="P63" i="54"/>
  <c r="O63" i="54"/>
  <c r="N63" i="54"/>
  <c r="M63" i="54"/>
  <c r="L63" i="54"/>
  <c r="P62" i="54"/>
  <c r="O62" i="54"/>
  <c r="N62" i="54"/>
  <c r="M62" i="54"/>
  <c r="L62" i="54"/>
  <c r="P61" i="54"/>
  <c r="O61" i="54"/>
  <c r="N61" i="54"/>
  <c r="M61" i="54"/>
  <c r="L61" i="54"/>
  <c r="P60" i="54"/>
  <c r="O60" i="54"/>
  <c r="N60" i="54"/>
  <c r="M60" i="54"/>
  <c r="L60" i="54"/>
  <c r="P59" i="54"/>
  <c r="O59" i="54"/>
  <c r="N59" i="54"/>
  <c r="M59" i="54"/>
  <c r="L59" i="54"/>
  <c r="P58" i="54"/>
  <c r="O58" i="54"/>
  <c r="N58" i="54"/>
  <c r="M58" i="54"/>
  <c r="L58" i="54"/>
  <c r="P57" i="54"/>
  <c r="O57" i="54"/>
  <c r="N57" i="54"/>
  <c r="M57" i="54"/>
  <c r="L57" i="54"/>
  <c r="P56" i="54"/>
  <c r="O56" i="54"/>
  <c r="N56" i="54"/>
  <c r="M56" i="54"/>
  <c r="L56" i="54"/>
  <c r="P55" i="54"/>
  <c r="O55" i="54"/>
  <c r="N55" i="54"/>
  <c r="M55" i="54"/>
  <c r="L55" i="54"/>
  <c r="P54" i="54"/>
  <c r="O54" i="54"/>
  <c r="N54" i="54"/>
  <c r="M54" i="54"/>
  <c r="L54" i="54"/>
  <c r="P53" i="54"/>
  <c r="O53" i="54"/>
  <c r="N53" i="54"/>
  <c r="M53" i="54"/>
  <c r="L53" i="54"/>
  <c r="P52" i="54"/>
  <c r="O52" i="54"/>
  <c r="N52" i="54"/>
  <c r="M52" i="54"/>
  <c r="L52" i="54"/>
  <c r="P51" i="54"/>
  <c r="O51" i="54"/>
  <c r="N51" i="54"/>
  <c r="M51" i="54"/>
  <c r="L51" i="54"/>
  <c r="P50" i="54"/>
  <c r="O50" i="54"/>
  <c r="N50" i="54"/>
  <c r="M50" i="54"/>
  <c r="L50" i="54"/>
  <c r="P49" i="54"/>
  <c r="O49" i="54"/>
  <c r="N49" i="54"/>
  <c r="M49" i="54"/>
  <c r="L49" i="54"/>
  <c r="P48" i="54"/>
  <c r="O48" i="54"/>
  <c r="N48" i="54"/>
  <c r="M48" i="54"/>
  <c r="L48" i="54"/>
  <c r="P47" i="54"/>
  <c r="O47" i="54"/>
  <c r="N47" i="54"/>
  <c r="M47" i="54"/>
  <c r="L47" i="54"/>
  <c r="P46" i="54"/>
  <c r="O46" i="54"/>
  <c r="N46" i="54"/>
  <c r="M46" i="54"/>
  <c r="L46" i="54"/>
  <c r="P45" i="54"/>
  <c r="O45" i="54"/>
  <c r="N45" i="54"/>
  <c r="M45" i="54"/>
  <c r="L45" i="54"/>
  <c r="P44" i="54"/>
  <c r="O44" i="54"/>
  <c r="N44" i="54"/>
  <c r="M44" i="54"/>
  <c r="L44" i="54"/>
  <c r="P43" i="54"/>
  <c r="O43" i="54"/>
  <c r="N43" i="54"/>
  <c r="M43" i="54"/>
  <c r="L43" i="54"/>
  <c r="P42" i="54"/>
  <c r="O42" i="54"/>
  <c r="N42" i="54"/>
  <c r="M42" i="54"/>
  <c r="L42" i="54"/>
  <c r="P41" i="54"/>
  <c r="O41" i="54"/>
  <c r="N41" i="54"/>
  <c r="M41" i="54"/>
  <c r="L41" i="54"/>
  <c r="P40" i="54"/>
  <c r="O40" i="54"/>
  <c r="N40" i="54"/>
  <c r="M40" i="54"/>
  <c r="L40" i="54"/>
  <c r="P39" i="54"/>
  <c r="O39" i="54"/>
  <c r="N39" i="54"/>
  <c r="M39" i="54"/>
  <c r="L39" i="54"/>
  <c r="P38" i="54"/>
  <c r="O38" i="54"/>
  <c r="N38" i="54"/>
  <c r="M38" i="54"/>
  <c r="L38" i="54"/>
  <c r="P37" i="54"/>
  <c r="O37" i="54"/>
  <c r="N37" i="54"/>
  <c r="M37" i="54"/>
  <c r="L37" i="54"/>
  <c r="P36" i="54"/>
  <c r="O36" i="54"/>
  <c r="N36" i="54"/>
  <c r="M36" i="54"/>
  <c r="L36" i="54"/>
  <c r="P35" i="54"/>
  <c r="O35" i="54"/>
  <c r="N35" i="54"/>
  <c r="M35" i="54"/>
  <c r="L35" i="54"/>
  <c r="P34" i="54"/>
  <c r="O34" i="54"/>
  <c r="N34" i="54"/>
  <c r="M34" i="54"/>
  <c r="L34" i="54"/>
  <c r="P33" i="54"/>
  <c r="O33" i="54"/>
  <c r="N33" i="54"/>
  <c r="M33" i="54"/>
  <c r="L33" i="54"/>
  <c r="P32" i="54"/>
  <c r="O32" i="54"/>
  <c r="N32" i="54"/>
  <c r="M32" i="54"/>
  <c r="L32" i="54"/>
  <c r="P31" i="54"/>
  <c r="O31" i="54"/>
  <c r="N31" i="54"/>
  <c r="M31" i="54"/>
  <c r="L31" i="54"/>
  <c r="P30" i="54"/>
  <c r="O30" i="54"/>
  <c r="N30" i="54"/>
  <c r="M30" i="54"/>
  <c r="L30" i="54"/>
  <c r="P29" i="54"/>
  <c r="O29" i="54"/>
  <c r="N29" i="54"/>
  <c r="M29" i="54"/>
  <c r="L29" i="54"/>
  <c r="P28" i="54"/>
  <c r="O28" i="54"/>
  <c r="N28" i="54"/>
  <c r="M28" i="54"/>
  <c r="L28" i="54"/>
  <c r="P27" i="54"/>
  <c r="O27" i="54"/>
  <c r="N27" i="54"/>
  <c r="M27" i="54"/>
  <c r="L27" i="54"/>
  <c r="P26" i="54"/>
  <c r="O26" i="54"/>
  <c r="N26" i="54"/>
  <c r="M26" i="54"/>
  <c r="L26" i="54"/>
  <c r="P25" i="54"/>
  <c r="O25" i="54"/>
  <c r="N25" i="54"/>
  <c r="M25" i="54"/>
  <c r="L25" i="54"/>
  <c r="P24" i="54"/>
  <c r="O24" i="54"/>
  <c r="N24" i="54"/>
  <c r="M24" i="54"/>
  <c r="L24" i="54"/>
  <c r="P23" i="54"/>
  <c r="O23" i="54"/>
  <c r="N23" i="54"/>
  <c r="M23" i="54"/>
  <c r="L23" i="54"/>
  <c r="P22" i="54"/>
  <c r="O22" i="54"/>
  <c r="N22" i="54"/>
  <c r="M22" i="54"/>
  <c r="L22" i="54"/>
  <c r="P21" i="54"/>
  <c r="O21" i="54"/>
  <c r="N21" i="54"/>
  <c r="M21" i="54"/>
  <c r="L21" i="54"/>
  <c r="P20" i="54"/>
  <c r="O20" i="54"/>
  <c r="N20" i="54"/>
  <c r="M20" i="54"/>
  <c r="L20" i="54"/>
  <c r="P19" i="54"/>
  <c r="O19" i="54"/>
  <c r="N19" i="54"/>
  <c r="M19" i="54"/>
  <c r="L19" i="54"/>
  <c r="P18" i="54"/>
  <c r="O18" i="54"/>
  <c r="N18" i="54"/>
  <c r="M18" i="54"/>
  <c r="L18" i="54"/>
  <c r="P125" i="53"/>
  <c r="O125" i="53"/>
  <c r="N125" i="53"/>
  <c r="M125" i="53"/>
  <c r="L125" i="53"/>
  <c r="P124" i="53"/>
  <c r="O124" i="53"/>
  <c r="N124" i="53"/>
  <c r="M124" i="53"/>
  <c r="L124" i="53"/>
  <c r="P123" i="53"/>
  <c r="O123" i="53"/>
  <c r="N123" i="53"/>
  <c r="M123" i="53"/>
  <c r="L123" i="53"/>
  <c r="P122" i="53"/>
  <c r="O122" i="53"/>
  <c r="N122" i="53"/>
  <c r="M122" i="53"/>
  <c r="L122" i="53"/>
  <c r="P121" i="53"/>
  <c r="O121" i="53"/>
  <c r="N121" i="53"/>
  <c r="M121" i="53"/>
  <c r="L121" i="53"/>
  <c r="P120" i="53"/>
  <c r="O120" i="53"/>
  <c r="N120" i="53"/>
  <c r="M120" i="53"/>
  <c r="L120" i="53"/>
  <c r="P119" i="53"/>
  <c r="O119" i="53"/>
  <c r="N119" i="53"/>
  <c r="M119" i="53"/>
  <c r="L119" i="53"/>
  <c r="P118" i="53"/>
  <c r="O118" i="53"/>
  <c r="N118" i="53"/>
  <c r="M118" i="53"/>
  <c r="L118" i="53"/>
  <c r="P117" i="53"/>
  <c r="O117" i="53"/>
  <c r="N117" i="53"/>
  <c r="M117" i="53"/>
  <c r="L117" i="53"/>
  <c r="P116" i="53"/>
  <c r="O116" i="53"/>
  <c r="N116" i="53"/>
  <c r="M116" i="53"/>
  <c r="L116" i="53"/>
  <c r="P115" i="53"/>
  <c r="O115" i="53"/>
  <c r="N115" i="53"/>
  <c r="M115" i="53"/>
  <c r="L115" i="53"/>
  <c r="P114" i="53"/>
  <c r="O114" i="53"/>
  <c r="N114" i="53"/>
  <c r="M114" i="53"/>
  <c r="L114" i="53"/>
  <c r="P113" i="53"/>
  <c r="O113" i="53"/>
  <c r="N113" i="53"/>
  <c r="M113" i="53"/>
  <c r="L113" i="53"/>
  <c r="P112" i="53"/>
  <c r="O112" i="53"/>
  <c r="N112" i="53"/>
  <c r="M112" i="53"/>
  <c r="L112" i="53"/>
  <c r="P111" i="53"/>
  <c r="O111" i="53"/>
  <c r="N111" i="53"/>
  <c r="M111" i="53"/>
  <c r="L111" i="53"/>
  <c r="P110" i="53"/>
  <c r="O110" i="53"/>
  <c r="N110" i="53"/>
  <c r="M110" i="53"/>
  <c r="L110" i="53"/>
  <c r="P109" i="53"/>
  <c r="O109" i="53"/>
  <c r="N109" i="53"/>
  <c r="M109" i="53"/>
  <c r="L109" i="53"/>
  <c r="P108" i="53"/>
  <c r="O108" i="53"/>
  <c r="N108" i="53"/>
  <c r="M108" i="53"/>
  <c r="L108" i="53"/>
  <c r="P107" i="53"/>
  <c r="O107" i="53"/>
  <c r="N107" i="53"/>
  <c r="M107" i="53"/>
  <c r="L107" i="53"/>
  <c r="P106" i="53"/>
  <c r="O106" i="53"/>
  <c r="N106" i="53"/>
  <c r="M106" i="53"/>
  <c r="L106" i="53"/>
  <c r="P105" i="53"/>
  <c r="O105" i="53"/>
  <c r="N105" i="53"/>
  <c r="M105" i="53"/>
  <c r="L105" i="53"/>
  <c r="P104" i="53"/>
  <c r="O104" i="53"/>
  <c r="N104" i="53"/>
  <c r="M104" i="53"/>
  <c r="L104" i="53"/>
  <c r="P103" i="53"/>
  <c r="O103" i="53"/>
  <c r="N103" i="53"/>
  <c r="M103" i="53"/>
  <c r="L103" i="53"/>
  <c r="P102" i="53"/>
  <c r="O102" i="53"/>
  <c r="N102" i="53"/>
  <c r="M102" i="53"/>
  <c r="L102" i="53"/>
  <c r="P101" i="53"/>
  <c r="O101" i="53"/>
  <c r="N101" i="53"/>
  <c r="M101" i="53"/>
  <c r="L101" i="53"/>
  <c r="P100" i="53"/>
  <c r="O100" i="53"/>
  <c r="N100" i="53"/>
  <c r="M100" i="53"/>
  <c r="L100" i="53"/>
  <c r="P99" i="53"/>
  <c r="O99" i="53"/>
  <c r="N99" i="53"/>
  <c r="M99" i="53"/>
  <c r="L99" i="53"/>
  <c r="P98" i="53"/>
  <c r="O98" i="53"/>
  <c r="N98" i="53"/>
  <c r="M98" i="53"/>
  <c r="L98" i="53"/>
  <c r="P97" i="53"/>
  <c r="O97" i="53"/>
  <c r="N97" i="53"/>
  <c r="M97" i="53"/>
  <c r="L97" i="53"/>
  <c r="P96" i="53"/>
  <c r="O96" i="53"/>
  <c r="N96" i="53"/>
  <c r="M96" i="53"/>
  <c r="L96" i="53"/>
  <c r="P95" i="53"/>
  <c r="O95" i="53"/>
  <c r="N95" i="53"/>
  <c r="M95" i="53"/>
  <c r="L95" i="53"/>
  <c r="P94" i="53"/>
  <c r="O94" i="53"/>
  <c r="N94" i="53"/>
  <c r="M94" i="53"/>
  <c r="L94" i="53"/>
  <c r="P93" i="53"/>
  <c r="O93" i="53"/>
  <c r="N93" i="53"/>
  <c r="M93" i="53"/>
  <c r="L93" i="53"/>
  <c r="P92" i="53"/>
  <c r="O92" i="53"/>
  <c r="N92" i="53"/>
  <c r="M92" i="53"/>
  <c r="L92" i="53"/>
  <c r="P91" i="53"/>
  <c r="O91" i="53"/>
  <c r="N91" i="53"/>
  <c r="M91" i="53"/>
  <c r="L91" i="53"/>
  <c r="P90" i="53"/>
  <c r="O90" i="53"/>
  <c r="N90" i="53"/>
  <c r="M90" i="53"/>
  <c r="L90" i="53"/>
  <c r="P89" i="53"/>
  <c r="O89" i="53"/>
  <c r="N89" i="53"/>
  <c r="M89" i="53"/>
  <c r="L89" i="53"/>
  <c r="P88" i="53"/>
  <c r="O88" i="53"/>
  <c r="N88" i="53"/>
  <c r="M88" i="53"/>
  <c r="L88" i="53"/>
  <c r="P87" i="53"/>
  <c r="O87" i="53"/>
  <c r="N87" i="53"/>
  <c r="M87" i="53"/>
  <c r="L87" i="53"/>
  <c r="P86" i="53"/>
  <c r="O86" i="53"/>
  <c r="N86" i="53"/>
  <c r="M86" i="53"/>
  <c r="L86" i="53"/>
  <c r="P85" i="53"/>
  <c r="O85" i="53"/>
  <c r="N85" i="53"/>
  <c r="M85" i="53"/>
  <c r="L85" i="53"/>
  <c r="P84" i="53"/>
  <c r="O84" i="53"/>
  <c r="N84" i="53"/>
  <c r="M84" i="53"/>
  <c r="L84" i="53"/>
  <c r="P83" i="53"/>
  <c r="O83" i="53"/>
  <c r="N83" i="53"/>
  <c r="M83" i="53"/>
  <c r="L83" i="53"/>
  <c r="P82" i="53"/>
  <c r="O82" i="53"/>
  <c r="N82" i="53"/>
  <c r="M82" i="53"/>
  <c r="L82" i="53"/>
  <c r="P81" i="53"/>
  <c r="O81" i="53"/>
  <c r="N81" i="53"/>
  <c r="M81" i="53"/>
  <c r="L81" i="53"/>
  <c r="P80" i="53"/>
  <c r="O80" i="53"/>
  <c r="N80" i="53"/>
  <c r="M80" i="53"/>
  <c r="L80" i="53"/>
  <c r="P79" i="53"/>
  <c r="O79" i="53"/>
  <c r="N79" i="53"/>
  <c r="M79" i="53"/>
  <c r="L79" i="53"/>
  <c r="P78" i="53"/>
  <c r="O78" i="53"/>
  <c r="N78" i="53"/>
  <c r="M78" i="53"/>
  <c r="L78" i="53"/>
  <c r="P77" i="53"/>
  <c r="O77" i="53"/>
  <c r="N77" i="53"/>
  <c r="M77" i="53"/>
  <c r="L77" i="53"/>
  <c r="P76" i="53"/>
  <c r="O76" i="53"/>
  <c r="N76" i="53"/>
  <c r="M76" i="53"/>
  <c r="L76" i="53"/>
  <c r="P75" i="53"/>
  <c r="O75" i="53"/>
  <c r="N75" i="53"/>
  <c r="M75" i="53"/>
  <c r="L75" i="53"/>
  <c r="P74" i="53"/>
  <c r="O74" i="53"/>
  <c r="N74" i="53"/>
  <c r="M74" i="53"/>
  <c r="L74" i="53"/>
  <c r="P73" i="53"/>
  <c r="O73" i="53"/>
  <c r="N73" i="53"/>
  <c r="M73" i="53"/>
  <c r="L73" i="53"/>
  <c r="P72" i="53"/>
  <c r="O72" i="53"/>
  <c r="N72" i="53"/>
  <c r="M72" i="53"/>
  <c r="L72" i="53"/>
  <c r="P71" i="53"/>
  <c r="O71" i="53"/>
  <c r="N71" i="53"/>
  <c r="M71" i="53"/>
  <c r="L71" i="53"/>
  <c r="P70" i="53"/>
  <c r="O70" i="53"/>
  <c r="N70" i="53"/>
  <c r="M70" i="53"/>
  <c r="L70" i="53"/>
  <c r="P69" i="53"/>
  <c r="O69" i="53"/>
  <c r="N69" i="53"/>
  <c r="M69" i="53"/>
  <c r="L69" i="53"/>
  <c r="P68" i="53"/>
  <c r="O68" i="53"/>
  <c r="N68" i="53"/>
  <c r="M68" i="53"/>
  <c r="L68" i="53"/>
  <c r="P67" i="53"/>
  <c r="O67" i="53"/>
  <c r="N67" i="53"/>
  <c r="M67" i="53"/>
  <c r="L67" i="53"/>
  <c r="P66" i="53"/>
  <c r="O66" i="53"/>
  <c r="N66" i="53"/>
  <c r="M66" i="53"/>
  <c r="L66" i="53"/>
  <c r="P65" i="53"/>
  <c r="O65" i="53"/>
  <c r="N65" i="53"/>
  <c r="M65" i="53"/>
  <c r="L65" i="53"/>
  <c r="P64" i="53"/>
  <c r="O64" i="53"/>
  <c r="N64" i="53"/>
  <c r="M64" i="53"/>
  <c r="L64" i="53"/>
  <c r="P63" i="53"/>
  <c r="O63" i="53"/>
  <c r="N63" i="53"/>
  <c r="M63" i="53"/>
  <c r="L63" i="53"/>
  <c r="P62" i="53"/>
  <c r="O62" i="53"/>
  <c r="N62" i="53"/>
  <c r="M62" i="53"/>
  <c r="L62" i="53"/>
  <c r="P61" i="53"/>
  <c r="O61" i="53"/>
  <c r="N61" i="53"/>
  <c r="M61" i="53"/>
  <c r="L61" i="53"/>
  <c r="P60" i="53"/>
  <c r="O60" i="53"/>
  <c r="N60" i="53"/>
  <c r="M60" i="53"/>
  <c r="L60" i="53"/>
  <c r="P59" i="53"/>
  <c r="O59" i="53"/>
  <c r="N59" i="53"/>
  <c r="M59" i="53"/>
  <c r="L59" i="53"/>
  <c r="P58" i="53"/>
  <c r="O58" i="53"/>
  <c r="N58" i="53"/>
  <c r="M58" i="53"/>
  <c r="L58" i="53"/>
  <c r="P57" i="53"/>
  <c r="O57" i="53"/>
  <c r="N57" i="53"/>
  <c r="M57" i="53"/>
  <c r="L57" i="53"/>
  <c r="P56" i="53"/>
  <c r="O56" i="53"/>
  <c r="N56" i="53"/>
  <c r="M56" i="53"/>
  <c r="L56" i="53"/>
  <c r="P55" i="53"/>
  <c r="O55" i="53"/>
  <c r="N55" i="53"/>
  <c r="M55" i="53"/>
  <c r="L55" i="53"/>
  <c r="P54" i="53"/>
  <c r="O54" i="53"/>
  <c r="N54" i="53"/>
  <c r="M54" i="53"/>
  <c r="L54" i="53"/>
  <c r="P53" i="53"/>
  <c r="O53" i="53"/>
  <c r="N53" i="53"/>
  <c r="M53" i="53"/>
  <c r="L53" i="53"/>
  <c r="P52" i="53"/>
  <c r="O52" i="53"/>
  <c r="N52" i="53"/>
  <c r="M52" i="53"/>
  <c r="L52" i="53"/>
  <c r="P51" i="53"/>
  <c r="O51" i="53"/>
  <c r="N51" i="53"/>
  <c r="M51" i="53"/>
  <c r="L51" i="53"/>
  <c r="P50" i="53"/>
  <c r="O50" i="53"/>
  <c r="N50" i="53"/>
  <c r="M50" i="53"/>
  <c r="L50" i="53"/>
  <c r="P49" i="53"/>
  <c r="O49" i="53"/>
  <c r="N49" i="53"/>
  <c r="M49" i="53"/>
  <c r="L49" i="53"/>
  <c r="P48" i="53"/>
  <c r="O48" i="53"/>
  <c r="N48" i="53"/>
  <c r="M48" i="53"/>
  <c r="L48" i="53"/>
  <c r="P47" i="53"/>
  <c r="O47" i="53"/>
  <c r="N47" i="53"/>
  <c r="M47" i="53"/>
  <c r="L47" i="53"/>
  <c r="P46" i="53"/>
  <c r="O46" i="53"/>
  <c r="N46" i="53"/>
  <c r="M46" i="53"/>
  <c r="L46" i="53"/>
  <c r="P45" i="53"/>
  <c r="O45" i="53"/>
  <c r="N45" i="53"/>
  <c r="M45" i="53"/>
  <c r="L45" i="53"/>
  <c r="P44" i="53"/>
  <c r="O44" i="53"/>
  <c r="N44" i="53"/>
  <c r="M44" i="53"/>
  <c r="L44" i="53"/>
  <c r="P43" i="53"/>
  <c r="O43" i="53"/>
  <c r="N43" i="53"/>
  <c r="M43" i="53"/>
  <c r="L43" i="53"/>
  <c r="P42" i="53"/>
  <c r="O42" i="53"/>
  <c r="N42" i="53"/>
  <c r="M42" i="53"/>
  <c r="L42" i="53"/>
  <c r="P41" i="53"/>
  <c r="O41" i="53"/>
  <c r="N41" i="53"/>
  <c r="M41" i="53"/>
  <c r="L41" i="53"/>
  <c r="P40" i="53"/>
  <c r="O40" i="53"/>
  <c r="N40" i="53"/>
  <c r="M40" i="53"/>
  <c r="L40" i="53"/>
  <c r="P39" i="53"/>
  <c r="O39" i="53"/>
  <c r="N39" i="53"/>
  <c r="M39" i="53"/>
  <c r="L39" i="53"/>
  <c r="P38" i="53"/>
  <c r="O38" i="53"/>
  <c r="N38" i="53"/>
  <c r="M38" i="53"/>
  <c r="L38" i="53"/>
  <c r="P37" i="53"/>
  <c r="O37" i="53"/>
  <c r="N37" i="53"/>
  <c r="M37" i="53"/>
  <c r="L37" i="53"/>
  <c r="P36" i="53"/>
  <c r="O36" i="53"/>
  <c r="N36" i="53"/>
  <c r="M36" i="53"/>
  <c r="L36" i="53"/>
  <c r="P35" i="53"/>
  <c r="O35" i="53"/>
  <c r="N35" i="53"/>
  <c r="M35" i="53"/>
  <c r="L35" i="53"/>
  <c r="P34" i="53"/>
  <c r="O34" i="53"/>
  <c r="N34" i="53"/>
  <c r="M34" i="53"/>
  <c r="L34" i="53"/>
  <c r="P33" i="53"/>
  <c r="O33" i="53"/>
  <c r="N33" i="53"/>
  <c r="M33" i="53"/>
  <c r="L33" i="53"/>
  <c r="P32" i="53"/>
  <c r="O32" i="53"/>
  <c r="N32" i="53"/>
  <c r="M32" i="53"/>
  <c r="L32" i="53"/>
  <c r="P31" i="53"/>
  <c r="O31" i="53"/>
  <c r="N31" i="53"/>
  <c r="M31" i="53"/>
  <c r="L31" i="53"/>
  <c r="P30" i="53"/>
  <c r="O30" i="53"/>
  <c r="N30" i="53"/>
  <c r="M30" i="53"/>
  <c r="L30" i="53"/>
  <c r="P29" i="53"/>
  <c r="O29" i="53"/>
  <c r="N29" i="53"/>
  <c r="M29" i="53"/>
  <c r="L29" i="53"/>
  <c r="P28" i="53"/>
  <c r="O28" i="53"/>
  <c r="N28" i="53"/>
  <c r="M28" i="53"/>
  <c r="L28" i="53"/>
  <c r="P27" i="53"/>
  <c r="O27" i="53"/>
  <c r="N27" i="53"/>
  <c r="M27" i="53"/>
  <c r="L27" i="53"/>
  <c r="P26" i="53"/>
  <c r="O26" i="53"/>
  <c r="N26" i="53"/>
  <c r="M26" i="53"/>
  <c r="L26" i="53"/>
  <c r="P25" i="53"/>
  <c r="O25" i="53"/>
  <c r="N25" i="53"/>
  <c r="M25" i="53"/>
  <c r="L25" i="53"/>
  <c r="P24" i="53"/>
  <c r="O24" i="53"/>
  <c r="N24" i="53"/>
  <c r="M24" i="53"/>
  <c r="L24" i="53"/>
  <c r="P23" i="53"/>
  <c r="O23" i="53"/>
  <c r="N23" i="53"/>
  <c r="M23" i="53"/>
  <c r="L23" i="53"/>
  <c r="P22" i="53"/>
  <c r="O22" i="53"/>
  <c r="N22" i="53"/>
  <c r="M22" i="53"/>
  <c r="L22" i="53"/>
  <c r="P21" i="53"/>
  <c r="P147" i="53" s="1"/>
  <c r="O21" i="53"/>
  <c r="N21" i="53"/>
  <c r="M21" i="53"/>
  <c r="M147" i="53" s="1"/>
  <c r="M12" i="53" s="1"/>
  <c r="M4" i="53" s="1"/>
  <c r="L21" i="53"/>
  <c r="L147" i="53" s="1"/>
  <c r="L12" i="53" s="1"/>
  <c r="L4" i="53" s="1"/>
  <c r="P20" i="53"/>
  <c r="O20" i="53"/>
  <c r="N20" i="53"/>
  <c r="M20" i="53"/>
  <c r="L20" i="53"/>
  <c r="P19" i="53"/>
  <c r="P155" i="53" s="1"/>
  <c r="O19" i="53"/>
  <c r="N19" i="53"/>
  <c r="M19" i="53"/>
  <c r="L19" i="53"/>
  <c r="P18" i="53"/>
  <c r="O18" i="53"/>
  <c r="N18" i="53"/>
  <c r="M18" i="53"/>
  <c r="L18" i="53"/>
  <c r="P125" i="52"/>
  <c r="O125" i="52"/>
  <c r="N125" i="52"/>
  <c r="M125" i="52"/>
  <c r="L125" i="52"/>
  <c r="P124" i="52"/>
  <c r="O124" i="52"/>
  <c r="N124" i="52"/>
  <c r="M124" i="52"/>
  <c r="L124" i="52"/>
  <c r="P123" i="52"/>
  <c r="O123" i="52"/>
  <c r="N123" i="52"/>
  <c r="M123" i="52"/>
  <c r="L123" i="52"/>
  <c r="P122" i="52"/>
  <c r="O122" i="52"/>
  <c r="N122" i="52"/>
  <c r="M122" i="52"/>
  <c r="L122" i="52"/>
  <c r="P121" i="52"/>
  <c r="O121" i="52"/>
  <c r="N121" i="52"/>
  <c r="M121" i="52"/>
  <c r="L121" i="52"/>
  <c r="P120" i="52"/>
  <c r="O120" i="52"/>
  <c r="N120" i="52"/>
  <c r="M120" i="52"/>
  <c r="L120" i="52"/>
  <c r="P119" i="52"/>
  <c r="O119" i="52"/>
  <c r="N119" i="52"/>
  <c r="M119" i="52"/>
  <c r="L119" i="52"/>
  <c r="P118" i="52"/>
  <c r="O118" i="52"/>
  <c r="N118" i="52"/>
  <c r="M118" i="52"/>
  <c r="L118" i="52"/>
  <c r="P117" i="52"/>
  <c r="O117" i="52"/>
  <c r="N117" i="52"/>
  <c r="M117" i="52"/>
  <c r="L117" i="52"/>
  <c r="P116" i="52"/>
  <c r="O116" i="52"/>
  <c r="N116" i="52"/>
  <c r="M116" i="52"/>
  <c r="L116" i="52"/>
  <c r="P115" i="52"/>
  <c r="O115" i="52"/>
  <c r="N115" i="52"/>
  <c r="M115" i="52"/>
  <c r="L115" i="52"/>
  <c r="P114" i="52"/>
  <c r="O114" i="52"/>
  <c r="N114" i="52"/>
  <c r="M114" i="52"/>
  <c r="L114" i="52"/>
  <c r="P113" i="52"/>
  <c r="O113" i="52"/>
  <c r="N113" i="52"/>
  <c r="M113" i="52"/>
  <c r="L113" i="52"/>
  <c r="P112" i="52"/>
  <c r="O112" i="52"/>
  <c r="N112" i="52"/>
  <c r="M112" i="52"/>
  <c r="L112" i="52"/>
  <c r="P111" i="52"/>
  <c r="O111" i="52"/>
  <c r="N111" i="52"/>
  <c r="M111" i="52"/>
  <c r="L111" i="52"/>
  <c r="P110" i="52"/>
  <c r="O110" i="52"/>
  <c r="N110" i="52"/>
  <c r="M110" i="52"/>
  <c r="L110" i="52"/>
  <c r="P109" i="52"/>
  <c r="O109" i="52"/>
  <c r="N109" i="52"/>
  <c r="M109" i="52"/>
  <c r="L109" i="52"/>
  <c r="P108" i="52"/>
  <c r="O108" i="52"/>
  <c r="N108" i="52"/>
  <c r="M108" i="52"/>
  <c r="L108" i="52"/>
  <c r="P107" i="52"/>
  <c r="O107" i="52"/>
  <c r="N107" i="52"/>
  <c r="M107" i="52"/>
  <c r="L107" i="52"/>
  <c r="P106" i="52"/>
  <c r="O106" i="52"/>
  <c r="N106" i="52"/>
  <c r="M106" i="52"/>
  <c r="L106" i="52"/>
  <c r="P105" i="52"/>
  <c r="O105" i="52"/>
  <c r="N105" i="52"/>
  <c r="M105" i="52"/>
  <c r="L105" i="52"/>
  <c r="P104" i="52"/>
  <c r="O104" i="52"/>
  <c r="N104" i="52"/>
  <c r="M104" i="52"/>
  <c r="L104" i="52"/>
  <c r="P103" i="52"/>
  <c r="O103" i="52"/>
  <c r="N103" i="52"/>
  <c r="M103" i="52"/>
  <c r="L103" i="52"/>
  <c r="P102" i="52"/>
  <c r="O102" i="52"/>
  <c r="N102" i="52"/>
  <c r="M102" i="52"/>
  <c r="L102" i="52"/>
  <c r="P101" i="52"/>
  <c r="O101" i="52"/>
  <c r="N101" i="52"/>
  <c r="M101" i="52"/>
  <c r="L101" i="52"/>
  <c r="P100" i="52"/>
  <c r="O100" i="52"/>
  <c r="N100" i="52"/>
  <c r="M100" i="52"/>
  <c r="L100" i="52"/>
  <c r="P99" i="52"/>
  <c r="O99" i="52"/>
  <c r="N99" i="52"/>
  <c r="M99" i="52"/>
  <c r="L99" i="52"/>
  <c r="P98" i="52"/>
  <c r="O98" i="52"/>
  <c r="N98" i="52"/>
  <c r="M98" i="52"/>
  <c r="L98" i="52"/>
  <c r="P97" i="52"/>
  <c r="O97" i="52"/>
  <c r="N97" i="52"/>
  <c r="M97" i="52"/>
  <c r="L97" i="52"/>
  <c r="P96" i="52"/>
  <c r="O96" i="52"/>
  <c r="N96" i="52"/>
  <c r="M96" i="52"/>
  <c r="L96" i="52"/>
  <c r="P95" i="52"/>
  <c r="O95" i="52"/>
  <c r="N95" i="52"/>
  <c r="M95" i="52"/>
  <c r="L95" i="52"/>
  <c r="P94" i="52"/>
  <c r="O94" i="52"/>
  <c r="N94" i="52"/>
  <c r="M94" i="52"/>
  <c r="L94" i="52"/>
  <c r="P93" i="52"/>
  <c r="O93" i="52"/>
  <c r="N93" i="52"/>
  <c r="M93" i="52"/>
  <c r="L93" i="52"/>
  <c r="P92" i="52"/>
  <c r="O92" i="52"/>
  <c r="N92" i="52"/>
  <c r="M92" i="52"/>
  <c r="L92" i="52"/>
  <c r="P91" i="52"/>
  <c r="O91" i="52"/>
  <c r="N91" i="52"/>
  <c r="M91" i="52"/>
  <c r="L91" i="52"/>
  <c r="P90" i="52"/>
  <c r="O90" i="52"/>
  <c r="N90" i="52"/>
  <c r="M90" i="52"/>
  <c r="L90" i="52"/>
  <c r="P89" i="52"/>
  <c r="O89" i="52"/>
  <c r="N89" i="52"/>
  <c r="M89" i="52"/>
  <c r="L89" i="52"/>
  <c r="P88" i="52"/>
  <c r="O88" i="52"/>
  <c r="N88" i="52"/>
  <c r="M88" i="52"/>
  <c r="L88" i="52"/>
  <c r="P87" i="52"/>
  <c r="O87" i="52"/>
  <c r="N87" i="52"/>
  <c r="M87" i="52"/>
  <c r="L87" i="52"/>
  <c r="P86" i="52"/>
  <c r="O86" i="52"/>
  <c r="N86" i="52"/>
  <c r="M86" i="52"/>
  <c r="L86" i="52"/>
  <c r="P85" i="52"/>
  <c r="O85" i="52"/>
  <c r="N85" i="52"/>
  <c r="M85" i="52"/>
  <c r="L85" i="52"/>
  <c r="P84" i="52"/>
  <c r="O84" i="52"/>
  <c r="N84" i="52"/>
  <c r="M84" i="52"/>
  <c r="L84" i="52"/>
  <c r="P83" i="52"/>
  <c r="O83" i="52"/>
  <c r="N83" i="52"/>
  <c r="M83" i="52"/>
  <c r="L83" i="52"/>
  <c r="P82" i="52"/>
  <c r="O82" i="52"/>
  <c r="N82" i="52"/>
  <c r="M82" i="52"/>
  <c r="L82" i="52"/>
  <c r="P81" i="52"/>
  <c r="O81" i="52"/>
  <c r="N81" i="52"/>
  <c r="M81" i="52"/>
  <c r="L81" i="52"/>
  <c r="P80" i="52"/>
  <c r="O80" i="52"/>
  <c r="N80" i="52"/>
  <c r="M80" i="52"/>
  <c r="L80" i="52"/>
  <c r="P79" i="52"/>
  <c r="O79" i="52"/>
  <c r="N79" i="52"/>
  <c r="M79" i="52"/>
  <c r="L79" i="52"/>
  <c r="P78" i="52"/>
  <c r="O78" i="52"/>
  <c r="N78" i="52"/>
  <c r="M78" i="52"/>
  <c r="L78" i="52"/>
  <c r="P77" i="52"/>
  <c r="O77" i="52"/>
  <c r="N77" i="52"/>
  <c r="M77" i="52"/>
  <c r="L77" i="52"/>
  <c r="P76" i="52"/>
  <c r="O76" i="52"/>
  <c r="N76" i="52"/>
  <c r="M76" i="52"/>
  <c r="L76" i="52"/>
  <c r="P75" i="52"/>
  <c r="O75" i="52"/>
  <c r="N75" i="52"/>
  <c r="M75" i="52"/>
  <c r="L75" i="52"/>
  <c r="P74" i="52"/>
  <c r="O74" i="52"/>
  <c r="N74" i="52"/>
  <c r="M74" i="52"/>
  <c r="L74" i="52"/>
  <c r="P73" i="52"/>
  <c r="O73" i="52"/>
  <c r="N73" i="52"/>
  <c r="M73" i="52"/>
  <c r="L73" i="52"/>
  <c r="P72" i="52"/>
  <c r="O72" i="52"/>
  <c r="N72" i="52"/>
  <c r="M72" i="52"/>
  <c r="L72" i="52"/>
  <c r="P71" i="52"/>
  <c r="O71" i="52"/>
  <c r="N71" i="52"/>
  <c r="M71" i="52"/>
  <c r="L71" i="52"/>
  <c r="P70" i="52"/>
  <c r="O70" i="52"/>
  <c r="N70" i="52"/>
  <c r="M70" i="52"/>
  <c r="L70" i="52"/>
  <c r="P69" i="52"/>
  <c r="O69" i="52"/>
  <c r="N69" i="52"/>
  <c r="M69" i="52"/>
  <c r="L69" i="52"/>
  <c r="P68" i="52"/>
  <c r="O68" i="52"/>
  <c r="N68" i="52"/>
  <c r="M68" i="52"/>
  <c r="L68" i="52"/>
  <c r="P67" i="52"/>
  <c r="O67" i="52"/>
  <c r="N67" i="52"/>
  <c r="M67" i="52"/>
  <c r="L67" i="52"/>
  <c r="P66" i="52"/>
  <c r="O66" i="52"/>
  <c r="N66" i="52"/>
  <c r="M66" i="52"/>
  <c r="L66" i="52"/>
  <c r="P65" i="52"/>
  <c r="O65" i="52"/>
  <c r="N65" i="52"/>
  <c r="M65" i="52"/>
  <c r="L65" i="52"/>
  <c r="P64" i="52"/>
  <c r="O64" i="52"/>
  <c r="N64" i="52"/>
  <c r="M64" i="52"/>
  <c r="L64" i="52"/>
  <c r="P63" i="52"/>
  <c r="O63" i="52"/>
  <c r="N63" i="52"/>
  <c r="M63" i="52"/>
  <c r="L63" i="52"/>
  <c r="P62" i="52"/>
  <c r="O62" i="52"/>
  <c r="N62" i="52"/>
  <c r="M62" i="52"/>
  <c r="L62" i="52"/>
  <c r="P61" i="52"/>
  <c r="O61" i="52"/>
  <c r="N61" i="52"/>
  <c r="M61" i="52"/>
  <c r="L61" i="52"/>
  <c r="P60" i="52"/>
  <c r="O60" i="52"/>
  <c r="N60" i="52"/>
  <c r="M60" i="52"/>
  <c r="L60" i="52"/>
  <c r="P59" i="52"/>
  <c r="O59" i="52"/>
  <c r="N59" i="52"/>
  <c r="M59" i="52"/>
  <c r="L59" i="52"/>
  <c r="P58" i="52"/>
  <c r="O58" i="52"/>
  <c r="N58" i="52"/>
  <c r="M58" i="52"/>
  <c r="L58" i="52"/>
  <c r="P57" i="52"/>
  <c r="O57" i="52"/>
  <c r="N57" i="52"/>
  <c r="M57" i="52"/>
  <c r="L57" i="52"/>
  <c r="P56" i="52"/>
  <c r="O56" i="52"/>
  <c r="N56" i="52"/>
  <c r="M56" i="52"/>
  <c r="L56" i="52"/>
  <c r="P55" i="52"/>
  <c r="O55" i="52"/>
  <c r="N55" i="52"/>
  <c r="M55" i="52"/>
  <c r="L55" i="52"/>
  <c r="P54" i="52"/>
  <c r="O54" i="52"/>
  <c r="N54" i="52"/>
  <c r="M54" i="52"/>
  <c r="L54" i="52"/>
  <c r="P53" i="52"/>
  <c r="O53" i="52"/>
  <c r="N53" i="52"/>
  <c r="M53" i="52"/>
  <c r="L53" i="52"/>
  <c r="P52" i="52"/>
  <c r="O52" i="52"/>
  <c r="N52" i="52"/>
  <c r="M52" i="52"/>
  <c r="L52" i="52"/>
  <c r="P51" i="52"/>
  <c r="O51" i="52"/>
  <c r="N51" i="52"/>
  <c r="M51" i="52"/>
  <c r="L51" i="52"/>
  <c r="P50" i="52"/>
  <c r="O50" i="52"/>
  <c r="N50" i="52"/>
  <c r="M50" i="52"/>
  <c r="L50" i="52"/>
  <c r="P49" i="52"/>
  <c r="O49" i="52"/>
  <c r="N49" i="52"/>
  <c r="M49" i="52"/>
  <c r="L49" i="52"/>
  <c r="P48" i="52"/>
  <c r="O48" i="52"/>
  <c r="N48" i="52"/>
  <c r="M48" i="52"/>
  <c r="L48" i="52"/>
  <c r="P47" i="52"/>
  <c r="O47" i="52"/>
  <c r="N47" i="52"/>
  <c r="M47" i="52"/>
  <c r="L47" i="52"/>
  <c r="P46" i="52"/>
  <c r="O46" i="52"/>
  <c r="N46" i="52"/>
  <c r="M46" i="52"/>
  <c r="L46" i="52"/>
  <c r="P45" i="52"/>
  <c r="O45" i="52"/>
  <c r="N45" i="52"/>
  <c r="M45" i="52"/>
  <c r="L45" i="52"/>
  <c r="P44" i="52"/>
  <c r="O44" i="52"/>
  <c r="N44" i="52"/>
  <c r="M44" i="52"/>
  <c r="L44" i="52"/>
  <c r="P43" i="52"/>
  <c r="O43" i="52"/>
  <c r="N43" i="52"/>
  <c r="M43" i="52"/>
  <c r="L43" i="52"/>
  <c r="P42" i="52"/>
  <c r="O42" i="52"/>
  <c r="N42" i="52"/>
  <c r="M42" i="52"/>
  <c r="L42" i="52"/>
  <c r="P41" i="52"/>
  <c r="O41" i="52"/>
  <c r="N41" i="52"/>
  <c r="M41" i="52"/>
  <c r="L41" i="52"/>
  <c r="P40" i="52"/>
  <c r="O40" i="52"/>
  <c r="N40" i="52"/>
  <c r="M40" i="52"/>
  <c r="L40" i="52"/>
  <c r="P39" i="52"/>
  <c r="O39" i="52"/>
  <c r="N39" i="52"/>
  <c r="M39" i="52"/>
  <c r="L39" i="52"/>
  <c r="P38" i="52"/>
  <c r="O38" i="52"/>
  <c r="N38" i="52"/>
  <c r="M38" i="52"/>
  <c r="L38" i="52"/>
  <c r="P37" i="52"/>
  <c r="O37" i="52"/>
  <c r="N37" i="52"/>
  <c r="M37" i="52"/>
  <c r="L37" i="52"/>
  <c r="P36" i="52"/>
  <c r="O36" i="52"/>
  <c r="N36" i="52"/>
  <c r="M36" i="52"/>
  <c r="L36" i="52"/>
  <c r="P35" i="52"/>
  <c r="O35" i="52"/>
  <c r="N35" i="52"/>
  <c r="M35" i="52"/>
  <c r="L35" i="52"/>
  <c r="P34" i="52"/>
  <c r="O34" i="52"/>
  <c r="N34" i="52"/>
  <c r="M34" i="52"/>
  <c r="L34" i="52"/>
  <c r="P33" i="52"/>
  <c r="O33" i="52"/>
  <c r="N33" i="52"/>
  <c r="M33" i="52"/>
  <c r="L33" i="52"/>
  <c r="P32" i="52"/>
  <c r="O32" i="52"/>
  <c r="N32" i="52"/>
  <c r="M32" i="52"/>
  <c r="L32" i="52"/>
  <c r="P31" i="52"/>
  <c r="O31" i="52"/>
  <c r="N31" i="52"/>
  <c r="M31" i="52"/>
  <c r="L31" i="52"/>
  <c r="P30" i="52"/>
  <c r="O30" i="52"/>
  <c r="N30" i="52"/>
  <c r="M30" i="52"/>
  <c r="L30" i="52"/>
  <c r="P29" i="52"/>
  <c r="O29" i="52"/>
  <c r="N29" i="52"/>
  <c r="M29" i="52"/>
  <c r="L29" i="52"/>
  <c r="P28" i="52"/>
  <c r="O28" i="52"/>
  <c r="N28" i="52"/>
  <c r="M28" i="52"/>
  <c r="L28" i="52"/>
  <c r="P27" i="52"/>
  <c r="O27" i="52"/>
  <c r="N27" i="52"/>
  <c r="M27" i="52"/>
  <c r="L27" i="52"/>
  <c r="P26" i="52"/>
  <c r="O26" i="52"/>
  <c r="N26" i="52"/>
  <c r="M26" i="52"/>
  <c r="L26" i="52"/>
  <c r="P25" i="52"/>
  <c r="O25" i="52"/>
  <c r="N25" i="52"/>
  <c r="M25" i="52"/>
  <c r="L25" i="52"/>
  <c r="P24" i="52"/>
  <c r="O24" i="52"/>
  <c r="N24" i="52"/>
  <c r="M24" i="52"/>
  <c r="L24" i="52"/>
  <c r="P23" i="52"/>
  <c r="O23" i="52"/>
  <c r="N23" i="52"/>
  <c r="M23" i="52"/>
  <c r="L23" i="52"/>
  <c r="P22" i="52"/>
  <c r="O22" i="52"/>
  <c r="N22" i="52"/>
  <c r="M22" i="52"/>
  <c r="L22" i="52"/>
  <c r="P21" i="52"/>
  <c r="O21" i="52"/>
  <c r="N21" i="52"/>
  <c r="M21" i="52"/>
  <c r="L21" i="52"/>
  <c r="P20" i="52"/>
  <c r="O20" i="52"/>
  <c r="N20" i="52"/>
  <c r="M20" i="52"/>
  <c r="L20" i="52"/>
  <c r="P19" i="52"/>
  <c r="O19" i="52"/>
  <c r="N19" i="52"/>
  <c r="M19" i="52"/>
  <c r="L19" i="52"/>
  <c r="P18" i="52"/>
  <c r="O18" i="52"/>
  <c r="N18" i="52"/>
  <c r="M18" i="52"/>
  <c r="L18" i="52"/>
  <c r="P125" i="58"/>
  <c r="O125" i="58"/>
  <c r="N125" i="58"/>
  <c r="M125" i="58"/>
  <c r="L125" i="58"/>
  <c r="P124" i="58"/>
  <c r="O124" i="58"/>
  <c r="N124" i="58"/>
  <c r="M124" i="58"/>
  <c r="L124" i="58"/>
  <c r="P123" i="58"/>
  <c r="O123" i="58"/>
  <c r="N123" i="58"/>
  <c r="M123" i="58"/>
  <c r="L123" i="58"/>
  <c r="P122" i="58"/>
  <c r="O122" i="58"/>
  <c r="N122" i="58"/>
  <c r="M122" i="58"/>
  <c r="L122" i="58"/>
  <c r="P121" i="58"/>
  <c r="O121" i="58"/>
  <c r="N121" i="58"/>
  <c r="M121" i="58"/>
  <c r="L121" i="58"/>
  <c r="P120" i="58"/>
  <c r="O120" i="58"/>
  <c r="N120" i="58"/>
  <c r="M120" i="58"/>
  <c r="L120" i="58"/>
  <c r="P119" i="58"/>
  <c r="O119" i="58"/>
  <c r="N119" i="58"/>
  <c r="M119" i="58"/>
  <c r="L119" i="58"/>
  <c r="P118" i="58"/>
  <c r="O118" i="58"/>
  <c r="N118" i="58"/>
  <c r="M118" i="58"/>
  <c r="L118" i="58"/>
  <c r="P117" i="58"/>
  <c r="O117" i="58"/>
  <c r="N117" i="58"/>
  <c r="M117" i="58"/>
  <c r="L117" i="58"/>
  <c r="P116" i="58"/>
  <c r="O116" i="58"/>
  <c r="N116" i="58"/>
  <c r="M116" i="58"/>
  <c r="L116" i="58"/>
  <c r="P115" i="58"/>
  <c r="O115" i="58"/>
  <c r="N115" i="58"/>
  <c r="M115" i="58"/>
  <c r="L115" i="58"/>
  <c r="P114" i="58"/>
  <c r="O114" i="58"/>
  <c r="N114" i="58"/>
  <c r="M114" i="58"/>
  <c r="L114" i="58"/>
  <c r="P113" i="58"/>
  <c r="O113" i="58"/>
  <c r="N113" i="58"/>
  <c r="M113" i="58"/>
  <c r="L113" i="58"/>
  <c r="P112" i="58"/>
  <c r="O112" i="58"/>
  <c r="N112" i="58"/>
  <c r="M112" i="58"/>
  <c r="L112" i="58"/>
  <c r="P111" i="58"/>
  <c r="O111" i="58"/>
  <c r="N111" i="58"/>
  <c r="M111" i="58"/>
  <c r="L111" i="58"/>
  <c r="P110" i="58"/>
  <c r="O110" i="58"/>
  <c r="N110" i="58"/>
  <c r="M110" i="58"/>
  <c r="L110" i="58"/>
  <c r="P109" i="58"/>
  <c r="O109" i="58"/>
  <c r="N109" i="58"/>
  <c r="M109" i="58"/>
  <c r="L109" i="58"/>
  <c r="P108" i="58"/>
  <c r="O108" i="58"/>
  <c r="N108" i="58"/>
  <c r="M108" i="58"/>
  <c r="L108" i="58"/>
  <c r="P107" i="58"/>
  <c r="O107" i="58"/>
  <c r="N107" i="58"/>
  <c r="M107" i="58"/>
  <c r="L107" i="58"/>
  <c r="P106" i="58"/>
  <c r="O106" i="58"/>
  <c r="N106" i="58"/>
  <c r="M106" i="58"/>
  <c r="L106" i="58"/>
  <c r="P105" i="58"/>
  <c r="O105" i="58"/>
  <c r="N105" i="58"/>
  <c r="M105" i="58"/>
  <c r="L105" i="58"/>
  <c r="P104" i="58"/>
  <c r="O104" i="58"/>
  <c r="N104" i="58"/>
  <c r="M104" i="58"/>
  <c r="L104" i="58"/>
  <c r="P103" i="58"/>
  <c r="O103" i="58"/>
  <c r="N103" i="58"/>
  <c r="M103" i="58"/>
  <c r="L103" i="58"/>
  <c r="P102" i="58"/>
  <c r="O102" i="58"/>
  <c r="N102" i="58"/>
  <c r="M102" i="58"/>
  <c r="L102" i="58"/>
  <c r="P101" i="58"/>
  <c r="O101" i="58"/>
  <c r="N101" i="58"/>
  <c r="M101" i="58"/>
  <c r="L101" i="58"/>
  <c r="P100" i="58"/>
  <c r="O100" i="58"/>
  <c r="N100" i="58"/>
  <c r="M100" i="58"/>
  <c r="L100" i="58"/>
  <c r="P99" i="58"/>
  <c r="O99" i="58"/>
  <c r="N99" i="58"/>
  <c r="M99" i="58"/>
  <c r="L99" i="58"/>
  <c r="P98" i="58"/>
  <c r="O98" i="58"/>
  <c r="N98" i="58"/>
  <c r="M98" i="58"/>
  <c r="L98" i="58"/>
  <c r="P97" i="58"/>
  <c r="O97" i="58"/>
  <c r="N97" i="58"/>
  <c r="M97" i="58"/>
  <c r="L97" i="58"/>
  <c r="P96" i="58"/>
  <c r="O96" i="58"/>
  <c r="N96" i="58"/>
  <c r="M96" i="58"/>
  <c r="L96" i="58"/>
  <c r="P95" i="58"/>
  <c r="O95" i="58"/>
  <c r="N95" i="58"/>
  <c r="M95" i="58"/>
  <c r="L95" i="58"/>
  <c r="P94" i="58"/>
  <c r="O94" i="58"/>
  <c r="N94" i="58"/>
  <c r="M94" i="58"/>
  <c r="L94" i="58"/>
  <c r="P93" i="58"/>
  <c r="O93" i="58"/>
  <c r="N93" i="58"/>
  <c r="M93" i="58"/>
  <c r="L93" i="58"/>
  <c r="P92" i="58"/>
  <c r="O92" i="58"/>
  <c r="N92" i="58"/>
  <c r="M92" i="58"/>
  <c r="L92" i="58"/>
  <c r="P91" i="58"/>
  <c r="O91" i="58"/>
  <c r="N91" i="58"/>
  <c r="M91" i="58"/>
  <c r="L91" i="58"/>
  <c r="P90" i="58"/>
  <c r="O90" i="58"/>
  <c r="N90" i="58"/>
  <c r="M90" i="58"/>
  <c r="L90" i="58"/>
  <c r="P89" i="58"/>
  <c r="O89" i="58"/>
  <c r="N89" i="58"/>
  <c r="M89" i="58"/>
  <c r="L89" i="58"/>
  <c r="P88" i="58"/>
  <c r="O88" i="58"/>
  <c r="N88" i="58"/>
  <c r="M88" i="58"/>
  <c r="L88" i="58"/>
  <c r="P87" i="58"/>
  <c r="O87" i="58"/>
  <c r="N87" i="58"/>
  <c r="M87" i="58"/>
  <c r="L87" i="58"/>
  <c r="P86" i="58"/>
  <c r="O86" i="58"/>
  <c r="N86" i="58"/>
  <c r="M86" i="58"/>
  <c r="L86" i="58"/>
  <c r="P85" i="58"/>
  <c r="O85" i="58"/>
  <c r="N85" i="58"/>
  <c r="M85" i="58"/>
  <c r="L85" i="58"/>
  <c r="P84" i="58"/>
  <c r="O84" i="58"/>
  <c r="N84" i="58"/>
  <c r="M84" i="58"/>
  <c r="L84" i="58"/>
  <c r="P83" i="58"/>
  <c r="O83" i="58"/>
  <c r="N83" i="58"/>
  <c r="M83" i="58"/>
  <c r="L83" i="58"/>
  <c r="P82" i="58"/>
  <c r="O82" i="58"/>
  <c r="N82" i="58"/>
  <c r="M82" i="58"/>
  <c r="L82" i="58"/>
  <c r="P81" i="58"/>
  <c r="O81" i="58"/>
  <c r="N81" i="58"/>
  <c r="M81" i="58"/>
  <c r="L81" i="58"/>
  <c r="P80" i="58"/>
  <c r="O80" i="58"/>
  <c r="N80" i="58"/>
  <c r="M80" i="58"/>
  <c r="L80" i="58"/>
  <c r="P79" i="58"/>
  <c r="O79" i="58"/>
  <c r="N79" i="58"/>
  <c r="M79" i="58"/>
  <c r="L79" i="58"/>
  <c r="P78" i="58"/>
  <c r="O78" i="58"/>
  <c r="N78" i="58"/>
  <c r="M78" i="58"/>
  <c r="L78" i="58"/>
  <c r="P77" i="58"/>
  <c r="O77" i="58"/>
  <c r="N77" i="58"/>
  <c r="M77" i="58"/>
  <c r="L77" i="58"/>
  <c r="P76" i="58"/>
  <c r="O76" i="58"/>
  <c r="N76" i="58"/>
  <c r="M76" i="58"/>
  <c r="L76" i="58"/>
  <c r="P75" i="58"/>
  <c r="O75" i="58"/>
  <c r="N75" i="58"/>
  <c r="M75" i="58"/>
  <c r="L75" i="58"/>
  <c r="P74" i="58"/>
  <c r="O74" i="58"/>
  <c r="N74" i="58"/>
  <c r="M74" i="58"/>
  <c r="L74" i="58"/>
  <c r="P73" i="58"/>
  <c r="O73" i="58"/>
  <c r="N73" i="58"/>
  <c r="M73" i="58"/>
  <c r="L73" i="58"/>
  <c r="P72" i="58"/>
  <c r="O72" i="58"/>
  <c r="N72" i="58"/>
  <c r="M72" i="58"/>
  <c r="L72" i="58"/>
  <c r="P71" i="58"/>
  <c r="O71" i="58"/>
  <c r="N71" i="58"/>
  <c r="M71" i="58"/>
  <c r="L71" i="58"/>
  <c r="P70" i="58"/>
  <c r="O70" i="58"/>
  <c r="N70" i="58"/>
  <c r="M70" i="58"/>
  <c r="L70" i="58"/>
  <c r="P69" i="58"/>
  <c r="O69" i="58"/>
  <c r="N69" i="58"/>
  <c r="M69" i="58"/>
  <c r="L69" i="58"/>
  <c r="P68" i="58"/>
  <c r="O68" i="58"/>
  <c r="N68" i="58"/>
  <c r="M68" i="58"/>
  <c r="L68" i="58"/>
  <c r="P67" i="58"/>
  <c r="O67" i="58"/>
  <c r="N67" i="58"/>
  <c r="M67" i="58"/>
  <c r="L67" i="58"/>
  <c r="P66" i="58"/>
  <c r="O66" i="58"/>
  <c r="N66" i="58"/>
  <c r="M66" i="58"/>
  <c r="L66" i="58"/>
  <c r="P65" i="58"/>
  <c r="O65" i="58"/>
  <c r="N65" i="58"/>
  <c r="M65" i="58"/>
  <c r="L65" i="58"/>
  <c r="P64" i="58"/>
  <c r="O64" i="58"/>
  <c r="N64" i="58"/>
  <c r="M64" i="58"/>
  <c r="L64" i="58"/>
  <c r="P63" i="58"/>
  <c r="O63" i="58"/>
  <c r="N63" i="58"/>
  <c r="M63" i="58"/>
  <c r="L63" i="58"/>
  <c r="P62" i="58"/>
  <c r="P155" i="58" s="1"/>
  <c r="O62" i="58"/>
  <c r="N62" i="58"/>
  <c r="N155" i="58" s="1"/>
  <c r="N14" i="58" s="1"/>
  <c r="N8" i="58" s="1"/>
  <c r="M62" i="58"/>
  <c r="M155" i="58" s="1"/>
  <c r="M14" i="58" s="1"/>
  <c r="M8" i="58" s="1"/>
  <c r="L62" i="58"/>
  <c r="L155" i="58" s="1"/>
  <c r="L14" i="58" s="1"/>
  <c r="L8" i="58" s="1"/>
  <c r="P61" i="58"/>
  <c r="O61" i="58"/>
  <c r="N61" i="58"/>
  <c r="M61" i="58"/>
  <c r="L61" i="58"/>
  <c r="P60" i="58"/>
  <c r="O60" i="58"/>
  <c r="N60" i="58"/>
  <c r="M60" i="58"/>
  <c r="L60" i="58"/>
  <c r="P59" i="58"/>
  <c r="O59" i="58"/>
  <c r="N59" i="58"/>
  <c r="M59" i="58"/>
  <c r="L59" i="58"/>
  <c r="P58" i="58"/>
  <c r="O58" i="58"/>
  <c r="N58" i="58"/>
  <c r="M58" i="58"/>
  <c r="L58" i="58"/>
  <c r="P57" i="58"/>
  <c r="O57" i="58"/>
  <c r="N57" i="58"/>
  <c r="M57" i="58"/>
  <c r="L57" i="58"/>
  <c r="P56" i="58"/>
  <c r="O56" i="58"/>
  <c r="N56" i="58"/>
  <c r="M56" i="58"/>
  <c r="L56" i="58"/>
  <c r="P55" i="58"/>
  <c r="O55" i="58"/>
  <c r="N55" i="58"/>
  <c r="M55" i="58"/>
  <c r="L55" i="58"/>
  <c r="P54" i="58"/>
  <c r="O54" i="58"/>
  <c r="N54" i="58"/>
  <c r="M54" i="58"/>
  <c r="L54" i="58"/>
  <c r="P53" i="58"/>
  <c r="O53" i="58"/>
  <c r="N53" i="58"/>
  <c r="M53" i="58"/>
  <c r="L53" i="58"/>
  <c r="P52" i="58"/>
  <c r="O52" i="58"/>
  <c r="N52" i="58"/>
  <c r="M52" i="58"/>
  <c r="L52" i="58"/>
  <c r="P51" i="58"/>
  <c r="O51" i="58"/>
  <c r="N51" i="58"/>
  <c r="M51" i="58"/>
  <c r="L51" i="58"/>
  <c r="P50" i="58"/>
  <c r="O50" i="58"/>
  <c r="N50" i="58"/>
  <c r="M50" i="58"/>
  <c r="L50" i="58"/>
  <c r="P49" i="58"/>
  <c r="O49" i="58"/>
  <c r="N49" i="58"/>
  <c r="M49" i="58"/>
  <c r="L49" i="58"/>
  <c r="P48" i="58"/>
  <c r="O48" i="58"/>
  <c r="N48" i="58"/>
  <c r="M48" i="58"/>
  <c r="L48" i="58"/>
  <c r="P47" i="58"/>
  <c r="O47" i="58"/>
  <c r="N47" i="58"/>
  <c r="M47" i="58"/>
  <c r="L47" i="58"/>
  <c r="P46" i="58"/>
  <c r="O46" i="58"/>
  <c r="N46" i="58"/>
  <c r="M46" i="58"/>
  <c r="L46" i="58"/>
  <c r="P45" i="58"/>
  <c r="O45" i="58"/>
  <c r="N45" i="58"/>
  <c r="M45" i="58"/>
  <c r="L45" i="58"/>
  <c r="P44" i="58"/>
  <c r="O44" i="58"/>
  <c r="N44" i="58"/>
  <c r="M44" i="58"/>
  <c r="L44" i="58"/>
  <c r="P43" i="58"/>
  <c r="O43" i="58"/>
  <c r="N43" i="58"/>
  <c r="M43" i="58"/>
  <c r="L43" i="58"/>
  <c r="P42" i="58"/>
  <c r="O42" i="58"/>
  <c r="N42" i="58"/>
  <c r="M42" i="58"/>
  <c r="L42" i="58"/>
  <c r="P41" i="58"/>
  <c r="O41" i="58"/>
  <c r="N41" i="58"/>
  <c r="M41" i="58"/>
  <c r="L41" i="58"/>
  <c r="P40" i="58"/>
  <c r="O40" i="58"/>
  <c r="N40" i="58"/>
  <c r="M40" i="58"/>
  <c r="L40" i="58"/>
  <c r="P39" i="58"/>
  <c r="O39" i="58"/>
  <c r="N39" i="58"/>
  <c r="M39" i="58"/>
  <c r="L39" i="58"/>
  <c r="P38" i="58"/>
  <c r="O38" i="58"/>
  <c r="N38" i="58"/>
  <c r="M38" i="58"/>
  <c r="L38" i="58"/>
  <c r="P37" i="58"/>
  <c r="O37" i="58"/>
  <c r="N37" i="58"/>
  <c r="M37" i="58"/>
  <c r="L37" i="58"/>
  <c r="P36" i="58"/>
  <c r="O36" i="58"/>
  <c r="N36" i="58"/>
  <c r="M36" i="58"/>
  <c r="L36" i="58"/>
  <c r="P35" i="58"/>
  <c r="O35" i="58"/>
  <c r="N35" i="58"/>
  <c r="M35" i="58"/>
  <c r="L35" i="58"/>
  <c r="P34" i="58"/>
  <c r="O34" i="58"/>
  <c r="N34" i="58"/>
  <c r="M34" i="58"/>
  <c r="L34" i="58"/>
  <c r="P33" i="58"/>
  <c r="O33" i="58"/>
  <c r="N33" i="58"/>
  <c r="M33" i="58"/>
  <c r="L33" i="58"/>
  <c r="P32" i="58"/>
  <c r="O32" i="58"/>
  <c r="N32" i="58"/>
  <c r="M32" i="58"/>
  <c r="L32" i="58"/>
  <c r="P31" i="58"/>
  <c r="O31" i="58"/>
  <c r="N31" i="58"/>
  <c r="M31" i="58"/>
  <c r="L31" i="58"/>
  <c r="P30" i="58"/>
  <c r="O30" i="58"/>
  <c r="N30" i="58"/>
  <c r="M30" i="58"/>
  <c r="L30" i="58"/>
  <c r="P29" i="58"/>
  <c r="O29" i="58"/>
  <c r="N29" i="58"/>
  <c r="M29" i="58"/>
  <c r="L29" i="58"/>
  <c r="P28" i="58"/>
  <c r="O28" i="58"/>
  <c r="N28" i="58"/>
  <c r="M28" i="58"/>
  <c r="L28" i="58"/>
  <c r="P27" i="58"/>
  <c r="O27" i="58"/>
  <c r="N27" i="58"/>
  <c r="M27" i="58"/>
  <c r="L27" i="58"/>
  <c r="P26" i="58"/>
  <c r="O26" i="58"/>
  <c r="N26" i="58"/>
  <c r="M26" i="58"/>
  <c r="L26" i="58"/>
  <c r="P25" i="58"/>
  <c r="O25" i="58"/>
  <c r="N25" i="58"/>
  <c r="M25" i="58"/>
  <c r="L25" i="58"/>
  <c r="P24" i="58"/>
  <c r="O24" i="58"/>
  <c r="N24" i="58"/>
  <c r="M24" i="58"/>
  <c r="L24" i="58"/>
  <c r="P23" i="58"/>
  <c r="O23" i="58"/>
  <c r="N23" i="58"/>
  <c r="M23" i="58"/>
  <c r="L23" i="58"/>
  <c r="P22" i="58"/>
  <c r="O22" i="58"/>
  <c r="N22" i="58"/>
  <c r="M22" i="58"/>
  <c r="L22" i="58"/>
  <c r="P21" i="58"/>
  <c r="O21" i="58"/>
  <c r="N21" i="58"/>
  <c r="M21" i="58"/>
  <c r="L21" i="58"/>
  <c r="P20" i="58"/>
  <c r="O20" i="58"/>
  <c r="N20" i="58"/>
  <c r="M20" i="58"/>
  <c r="L20" i="58"/>
  <c r="P19" i="58"/>
  <c r="O19" i="58"/>
  <c r="N19" i="58"/>
  <c r="M19" i="58"/>
  <c r="L19" i="58"/>
  <c r="P18" i="58"/>
  <c r="O18" i="58"/>
  <c r="N18" i="58"/>
  <c r="M18" i="58"/>
  <c r="L18" i="58"/>
  <c r="P111" i="57"/>
  <c r="O111" i="57"/>
  <c r="N111" i="57"/>
  <c r="M111" i="57"/>
  <c r="L111" i="57"/>
  <c r="P110" i="57"/>
  <c r="O110" i="57"/>
  <c r="N110" i="57"/>
  <c r="M110" i="57"/>
  <c r="L110" i="57"/>
  <c r="P109" i="57"/>
  <c r="O109" i="57"/>
  <c r="N109" i="57"/>
  <c r="M109" i="57"/>
  <c r="L109" i="57"/>
  <c r="P108" i="57"/>
  <c r="O108" i="57"/>
  <c r="N108" i="57"/>
  <c r="M108" i="57"/>
  <c r="L108" i="57"/>
  <c r="P107" i="57"/>
  <c r="O107" i="57"/>
  <c r="N107" i="57"/>
  <c r="M107" i="57"/>
  <c r="L107" i="57"/>
  <c r="P106" i="57"/>
  <c r="O106" i="57"/>
  <c r="N106" i="57"/>
  <c r="M106" i="57"/>
  <c r="L106" i="57"/>
  <c r="P105" i="57"/>
  <c r="O105" i="57"/>
  <c r="N105" i="57"/>
  <c r="M105" i="57"/>
  <c r="L105" i="57"/>
  <c r="P104" i="57"/>
  <c r="O104" i="57"/>
  <c r="N104" i="57"/>
  <c r="M104" i="57"/>
  <c r="L104" i="57"/>
  <c r="P103" i="57"/>
  <c r="O103" i="57"/>
  <c r="N103" i="57"/>
  <c r="M103" i="57"/>
  <c r="L103" i="57"/>
  <c r="P102" i="57"/>
  <c r="O102" i="57"/>
  <c r="N102" i="57"/>
  <c r="M102" i="57"/>
  <c r="L102" i="57"/>
  <c r="P101" i="57"/>
  <c r="O101" i="57"/>
  <c r="N101" i="57"/>
  <c r="M101" i="57"/>
  <c r="L101" i="57"/>
  <c r="P100" i="57"/>
  <c r="O100" i="57"/>
  <c r="N100" i="57"/>
  <c r="M100" i="57"/>
  <c r="L100" i="57"/>
  <c r="P99" i="57"/>
  <c r="O99" i="57"/>
  <c r="N99" i="57"/>
  <c r="M99" i="57"/>
  <c r="L99" i="57"/>
  <c r="P98" i="57"/>
  <c r="O98" i="57"/>
  <c r="N98" i="57"/>
  <c r="M98" i="57"/>
  <c r="L98" i="57"/>
  <c r="P97" i="57"/>
  <c r="O97" i="57"/>
  <c r="N97" i="57"/>
  <c r="M97" i="57"/>
  <c r="L97" i="57"/>
  <c r="P96" i="57"/>
  <c r="O96" i="57"/>
  <c r="N96" i="57"/>
  <c r="M96" i="57"/>
  <c r="L96" i="57"/>
  <c r="P95" i="57"/>
  <c r="O95" i="57"/>
  <c r="N95" i="57"/>
  <c r="M95" i="57"/>
  <c r="L95" i="57"/>
  <c r="P94" i="57"/>
  <c r="O94" i="57"/>
  <c r="N94" i="57"/>
  <c r="M94" i="57"/>
  <c r="L94" i="57"/>
  <c r="P93" i="57"/>
  <c r="O93" i="57"/>
  <c r="N93" i="57"/>
  <c r="M93" i="57"/>
  <c r="L93" i="57"/>
  <c r="P92" i="57"/>
  <c r="O92" i="57"/>
  <c r="N92" i="57"/>
  <c r="M92" i="57"/>
  <c r="L92" i="57"/>
  <c r="P91" i="57"/>
  <c r="O91" i="57"/>
  <c r="N91" i="57"/>
  <c r="M91" i="57"/>
  <c r="L91" i="57"/>
  <c r="P90" i="57"/>
  <c r="O90" i="57"/>
  <c r="N90" i="57"/>
  <c r="M90" i="57"/>
  <c r="L90" i="57"/>
  <c r="P89" i="57"/>
  <c r="O89" i="57"/>
  <c r="N89" i="57"/>
  <c r="M89" i="57"/>
  <c r="L89" i="57"/>
  <c r="P88" i="57"/>
  <c r="O88" i="57"/>
  <c r="N88" i="57"/>
  <c r="M88" i="57"/>
  <c r="L88" i="57"/>
  <c r="P87" i="57"/>
  <c r="O87" i="57"/>
  <c r="N87" i="57"/>
  <c r="M87" i="57"/>
  <c r="L87" i="57"/>
  <c r="P86" i="57"/>
  <c r="O86" i="57"/>
  <c r="N86" i="57"/>
  <c r="M86" i="57"/>
  <c r="L86" i="57"/>
  <c r="P85" i="57"/>
  <c r="O85" i="57"/>
  <c r="N85" i="57"/>
  <c r="M85" i="57"/>
  <c r="L85" i="57"/>
  <c r="P84" i="57"/>
  <c r="O84" i="57"/>
  <c r="N84" i="57"/>
  <c r="M84" i="57"/>
  <c r="L84" i="57"/>
  <c r="P83" i="57"/>
  <c r="O83" i="57"/>
  <c r="N83" i="57"/>
  <c r="M83" i="57"/>
  <c r="L83" i="57"/>
  <c r="P82" i="57"/>
  <c r="O82" i="57"/>
  <c r="N82" i="57"/>
  <c r="M82" i="57"/>
  <c r="L82" i="57"/>
  <c r="P81" i="57"/>
  <c r="O81" i="57"/>
  <c r="N81" i="57"/>
  <c r="M81" i="57"/>
  <c r="L81" i="57"/>
  <c r="P80" i="57"/>
  <c r="O80" i="57"/>
  <c r="N80" i="57"/>
  <c r="M80" i="57"/>
  <c r="L80" i="57"/>
  <c r="P79" i="57"/>
  <c r="O79" i="57"/>
  <c r="N79" i="57"/>
  <c r="M79" i="57"/>
  <c r="L79" i="57"/>
  <c r="P78" i="57"/>
  <c r="O78" i="57"/>
  <c r="N78" i="57"/>
  <c r="M78" i="57"/>
  <c r="L78" i="57"/>
  <c r="P77" i="57"/>
  <c r="O77" i="57"/>
  <c r="N77" i="57"/>
  <c r="M77" i="57"/>
  <c r="L77" i="57"/>
  <c r="P76" i="57"/>
  <c r="O76" i="57"/>
  <c r="N76" i="57"/>
  <c r="M76" i="57"/>
  <c r="L76" i="57"/>
  <c r="P75" i="57"/>
  <c r="O75" i="57"/>
  <c r="N75" i="57"/>
  <c r="M75" i="57"/>
  <c r="L75" i="57"/>
  <c r="P74" i="57"/>
  <c r="O74" i="57"/>
  <c r="N74" i="57"/>
  <c r="M74" i="57"/>
  <c r="L74" i="57"/>
  <c r="P73" i="57"/>
  <c r="O73" i="57"/>
  <c r="N73" i="57"/>
  <c r="M73" i="57"/>
  <c r="L73" i="57"/>
  <c r="P72" i="57"/>
  <c r="O72" i="57"/>
  <c r="N72" i="57"/>
  <c r="M72" i="57"/>
  <c r="L72" i="57"/>
  <c r="P71" i="57"/>
  <c r="O71" i="57"/>
  <c r="N71" i="57"/>
  <c r="M71" i="57"/>
  <c r="L71" i="57"/>
  <c r="P70" i="57"/>
  <c r="O70" i="57"/>
  <c r="N70" i="57"/>
  <c r="M70" i="57"/>
  <c r="L70" i="57"/>
  <c r="P69" i="57"/>
  <c r="O69" i="57"/>
  <c r="N69" i="57"/>
  <c r="M69" i="57"/>
  <c r="L69" i="57"/>
  <c r="P68" i="57"/>
  <c r="O68" i="57"/>
  <c r="N68" i="57"/>
  <c r="M68" i="57"/>
  <c r="L68" i="57"/>
  <c r="P67" i="57"/>
  <c r="O67" i="57"/>
  <c r="N67" i="57"/>
  <c r="M67" i="57"/>
  <c r="L67" i="57"/>
  <c r="P66" i="57"/>
  <c r="O66" i="57"/>
  <c r="N66" i="57"/>
  <c r="M66" i="57"/>
  <c r="L66" i="57"/>
  <c r="P65" i="57"/>
  <c r="O65" i="57"/>
  <c r="N65" i="57"/>
  <c r="M65" i="57"/>
  <c r="L65" i="57"/>
  <c r="P64" i="57"/>
  <c r="O64" i="57"/>
  <c r="N64" i="57"/>
  <c r="M64" i="57"/>
  <c r="L64" i="57"/>
  <c r="P63" i="57"/>
  <c r="O63" i="57"/>
  <c r="N63" i="57"/>
  <c r="M63" i="57"/>
  <c r="L63" i="57"/>
  <c r="P62" i="57"/>
  <c r="O62" i="57"/>
  <c r="N62" i="57"/>
  <c r="M62" i="57"/>
  <c r="L62" i="57"/>
  <c r="P61" i="57"/>
  <c r="O61" i="57"/>
  <c r="N61" i="57"/>
  <c r="M61" i="57"/>
  <c r="L61" i="57"/>
  <c r="P60" i="57"/>
  <c r="O60" i="57"/>
  <c r="N60" i="57"/>
  <c r="M60" i="57"/>
  <c r="L60" i="57"/>
  <c r="P59" i="57"/>
  <c r="O59" i="57"/>
  <c r="N59" i="57"/>
  <c r="M59" i="57"/>
  <c r="L59" i="57"/>
  <c r="P58" i="57"/>
  <c r="O58" i="57"/>
  <c r="N58" i="57"/>
  <c r="M58" i="57"/>
  <c r="L58" i="57"/>
  <c r="P57" i="57"/>
  <c r="O57" i="57"/>
  <c r="N57" i="57"/>
  <c r="M57" i="57"/>
  <c r="L57" i="57"/>
  <c r="P56" i="57"/>
  <c r="O56" i="57"/>
  <c r="N56" i="57"/>
  <c r="M56" i="57"/>
  <c r="L56" i="57"/>
  <c r="P55" i="57"/>
  <c r="O55" i="57"/>
  <c r="N55" i="57"/>
  <c r="M55" i="57"/>
  <c r="L55" i="57"/>
  <c r="P54" i="57"/>
  <c r="O54" i="57"/>
  <c r="N54" i="57"/>
  <c r="M54" i="57"/>
  <c r="L54" i="57"/>
  <c r="P53" i="57"/>
  <c r="O53" i="57"/>
  <c r="N53" i="57"/>
  <c r="M53" i="57"/>
  <c r="L53" i="57"/>
  <c r="P52" i="57"/>
  <c r="O52" i="57"/>
  <c r="N52" i="57"/>
  <c r="M52" i="57"/>
  <c r="L52" i="57"/>
  <c r="P51" i="57"/>
  <c r="O51" i="57"/>
  <c r="N51" i="57"/>
  <c r="M51" i="57"/>
  <c r="L51" i="57"/>
  <c r="P50" i="57"/>
  <c r="O50" i="57"/>
  <c r="N50" i="57"/>
  <c r="M50" i="57"/>
  <c r="L50" i="57"/>
  <c r="P49" i="57"/>
  <c r="O49" i="57"/>
  <c r="N49" i="57"/>
  <c r="M49" i="57"/>
  <c r="L49" i="57"/>
  <c r="P48" i="57"/>
  <c r="O48" i="57"/>
  <c r="N48" i="57"/>
  <c r="M48" i="57"/>
  <c r="L48" i="57"/>
  <c r="P47" i="57"/>
  <c r="O47" i="57"/>
  <c r="N47" i="57"/>
  <c r="M47" i="57"/>
  <c r="L47" i="57"/>
  <c r="P46" i="57"/>
  <c r="O46" i="57"/>
  <c r="N46" i="57"/>
  <c r="M46" i="57"/>
  <c r="L46" i="57"/>
  <c r="P45" i="57"/>
  <c r="O45" i="57"/>
  <c r="N45" i="57"/>
  <c r="M45" i="57"/>
  <c r="L45" i="57"/>
  <c r="P44" i="57"/>
  <c r="O44" i="57"/>
  <c r="N44" i="57"/>
  <c r="M44" i="57"/>
  <c r="L44" i="57"/>
  <c r="P43" i="57"/>
  <c r="O43" i="57"/>
  <c r="N43" i="57"/>
  <c r="M43" i="57"/>
  <c r="L43" i="57"/>
  <c r="P42" i="57"/>
  <c r="O42" i="57"/>
  <c r="N42" i="57"/>
  <c r="M42" i="57"/>
  <c r="L42" i="57"/>
  <c r="P41" i="57"/>
  <c r="O41" i="57"/>
  <c r="N41" i="57"/>
  <c r="M41" i="57"/>
  <c r="L41" i="57"/>
  <c r="P40" i="57"/>
  <c r="O40" i="57"/>
  <c r="N40" i="57"/>
  <c r="M40" i="57"/>
  <c r="L40" i="57"/>
  <c r="P39" i="57"/>
  <c r="O39" i="57"/>
  <c r="N39" i="57"/>
  <c r="M39" i="57"/>
  <c r="L39" i="57"/>
  <c r="P38" i="57"/>
  <c r="O38" i="57"/>
  <c r="N38" i="57"/>
  <c r="M38" i="57"/>
  <c r="L38" i="57"/>
  <c r="P37" i="57"/>
  <c r="O37" i="57"/>
  <c r="N37" i="57"/>
  <c r="M37" i="57"/>
  <c r="L37" i="57"/>
  <c r="P36" i="57"/>
  <c r="O36" i="57"/>
  <c r="N36" i="57"/>
  <c r="M36" i="57"/>
  <c r="L36" i="57"/>
  <c r="P35" i="57"/>
  <c r="O35" i="57"/>
  <c r="N35" i="57"/>
  <c r="M35" i="57"/>
  <c r="L35" i="57"/>
  <c r="P34" i="57"/>
  <c r="O34" i="57"/>
  <c r="N34" i="57"/>
  <c r="M34" i="57"/>
  <c r="L34" i="57"/>
  <c r="P33" i="57"/>
  <c r="O33" i="57"/>
  <c r="N33" i="57"/>
  <c r="M33" i="57"/>
  <c r="L33" i="57"/>
  <c r="P32" i="57"/>
  <c r="O32" i="57"/>
  <c r="N32" i="57"/>
  <c r="M32" i="57"/>
  <c r="L32" i="57"/>
  <c r="P31" i="57"/>
  <c r="O31" i="57"/>
  <c r="N31" i="57"/>
  <c r="M31" i="57"/>
  <c r="L31" i="57"/>
  <c r="P30" i="57"/>
  <c r="O30" i="57"/>
  <c r="N30" i="57"/>
  <c r="M30" i="57"/>
  <c r="L30" i="57"/>
  <c r="P29" i="57"/>
  <c r="O29" i="57"/>
  <c r="N29" i="57"/>
  <c r="M29" i="57"/>
  <c r="L29" i="57"/>
  <c r="P28" i="57"/>
  <c r="O28" i="57"/>
  <c r="N28" i="57"/>
  <c r="M28" i="57"/>
  <c r="L28" i="57"/>
  <c r="P27" i="57"/>
  <c r="O27" i="57"/>
  <c r="N27" i="57"/>
  <c r="M27" i="57"/>
  <c r="L27" i="57"/>
  <c r="P26" i="57"/>
  <c r="O26" i="57"/>
  <c r="N26" i="57"/>
  <c r="M26" i="57"/>
  <c r="L26" i="57"/>
  <c r="P25" i="57"/>
  <c r="O25" i="57"/>
  <c r="N25" i="57"/>
  <c r="M25" i="57"/>
  <c r="L25" i="57"/>
  <c r="P24" i="57"/>
  <c r="O24" i="57"/>
  <c r="N24" i="57"/>
  <c r="M24" i="57"/>
  <c r="M155" i="57" s="1"/>
  <c r="M14" i="57" s="1"/>
  <c r="M8" i="57" s="1"/>
  <c r="L24" i="57"/>
  <c r="P23" i="57"/>
  <c r="O23" i="57"/>
  <c r="N23" i="57"/>
  <c r="M23" i="57"/>
  <c r="L23" i="57"/>
  <c r="P22" i="57"/>
  <c r="O22" i="57"/>
  <c r="N22" i="57"/>
  <c r="M22" i="57"/>
  <c r="L22" i="57"/>
  <c r="P21" i="57"/>
  <c r="O21" i="57"/>
  <c r="N21" i="57"/>
  <c r="M21" i="57"/>
  <c r="L21" i="57"/>
  <c r="P20" i="57"/>
  <c r="O20" i="57"/>
  <c r="N20" i="57"/>
  <c r="M20" i="57"/>
  <c r="L20" i="57"/>
  <c r="P19" i="57"/>
  <c r="O19" i="57"/>
  <c r="N19" i="57"/>
  <c r="M19" i="57"/>
  <c r="L19" i="57"/>
  <c r="P18" i="57"/>
  <c r="O18" i="57"/>
  <c r="N18" i="57"/>
  <c r="M18" i="57"/>
  <c r="L18" i="57"/>
  <c r="F153" i="3"/>
  <c r="I125" i="53"/>
  <c r="I124" i="53"/>
  <c r="I123" i="53"/>
  <c r="I122" i="53"/>
  <c r="I121" i="53"/>
  <c r="I120" i="53"/>
  <c r="I119" i="53"/>
  <c r="I118" i="53"/>
  <c r="I117" i="53"/>
  <c r="I116" i="53"/>
  <c r="I115" i="53"/>
  <c r="I114" i="53"/>
  <c r="I113" i="53"/>
  <c r="I112" i="53"/>
  <c r="I111" i="53"/>
  <c r="I110" i="53"/>
  <c r="I109" i="53"/>
  <c r="I108" i="53"/>
  <c r="I107" i="53"/>
  <c r="I106" i="53"/>
  <c r="I105" i="53"/>
  <c r="I104" i="53"/>
  <c r="I103" i="53"/>
  <c r="I102" i="53"/>
  <c r="I101" i="53"/>
  <c r="I100" i="53"/>
  <c r="I99" i="53"/>
  <c r="I98" i="53"/>
  <c r="I97" i="53"/>
  <c r="I96" i="53"/>
  <c r="I95" i="53"/>
  <c r="I94" i="53"/>
  <c r="I93" i="53"/>
  <c r="I92" i="53"/>
  <c r="I91" i="53"/>
  <c r="I90" i="53"/>
  <c r="I89" i="53"/>
  <c r="I88" i="53"/>
  <c r="I87" i="53"/>
  <c r="I86" i="53"/>
  <c r="I85" i="53"/>
  <c r="I84" i="53"/>
  <c r="I83" i="53"/>
  <c r="I82" i="53"/>
  <c r="I81" i="53"/>
  <c r="I80" i="53"/>
  <c r="I79" i="53"/>
  <c r="I78" i="53"/>
  <c r="I77" i="53"/>
  <c r="I76" i="53"/>
  <c r="I75" i="53"/>
  <c r="I74" i="53"/>
  <c r="I73" i="53"/>
  <c r="I72" i="53"/>
  <c r="I71" i="53"/>
  <c r="I70" i="53"/>
  <c r="I69" i="53"/>
  <c r="I68" i="53"/>
  <c r="I67" i="53"/>
  <c r="I66" i="53"/>
  <c r="I65" i="53"/>
  <c r="I64" i="53"/>
  <c r="I63" i="53"/>
  <c r="I62" i="53"/>
  <c r="I61" i="53"/>
  <c r="I60" i="53"/>
  <c r="I59" i="53"/>
  <c r="I58" i="53"/>
  <c r="I57" i="53"/>
  <c r="I56" i="53"/>
  <c r="I55" i="53"/>
  <c r="I54" i="53"/>
  <c r="I53" i="53"/>
  <c r="I52" i="53"/>
  <c r="I51" i="53"/>
  <c r="I50" i="53"/>
  <c r="I49" i="53"/>
  <c r="I48" i="53"/>
  <c r="I47" i="53"/>
  <c r="I46" i="53"/>
  <c r="I45" i="53"/>
  <c r="I44" i="53"/>
  <c r="I43" i="53"/>
  <c r="I42" i="53"/>
  <c r="I41" i="53"/>
  <c r="I40" i="53"/>
  <c r="I39" i="53"/>
  <c r="I38" i="53"/>
  <c r="I37" i="53"/>
  <c r="I36" i="53"/>
  <c r="I35" i="53"/>
  <c r="I34" i="53"/>
  <c r="I33" i="53"/>
  <c r="I32" i="53"/>
  <c r="I31" i="53"/>
  <c r="I30" i="53"/>
  <c r="I29" i="53"/>
  <c r="I28" i="53"/>
  <c r="I27" i="53"/>
  <c r="I26" i="53"/>
  <c r="I25" i="53"/>
  <c r="I24" i="53"/>
  <c r="I23" i="53"/>
  <c r="I22" i="53"/>
  <c r="I21" i="53"/>
  <c r="I20" i="53"/>
  <c r="I19" i="53"/>
  <c r="I18" i="53"/>
  <c r="I125" i="52"/>
  <c r="I124" i="52"/>
  <c r="I123" i="52"/>
  <c r="I122" i="52"/>
  <c r="I121" i="52"/>
  <c r="I120" i="52"/>
  <c r="I119" i="52"/>
  <c r="I118" i="52"/>
  <c r="I117" i="52"/>
  <c r="I116" i="52"/>
  <c r="I115" i="52"/>
  <c r="I114" i="52"/>
  <c r="I113" i="52"/>
  <c r="I112" i="52"/>
  <c r="I111" i="52"/>
  <c r="I110" i="52"/>
  <c r="I109" i="52"/>
  <c r="I108" i="52"/>
  <c r="I107" i="52"/>
  <c r="I106" i="52"/>
  <c r="I105" i="52"/>
  <c r="I104" i="52"/>
  <c r="I103" i="52"/>
  <c r="I102" i="52"/>
  <c r="I101" i="52"/>
  <c r="I100" i="52"/>
  <c r="I99" i="52"/>
  <c r="I98" i="52"/>
  <c r="I97" i="52"/>
  <c r="I96" i="52"/>
  <c r="I95" i="52"/>
  <c r="I94" i="52"/>
  <c r="I93" i="52"/>
  <c r="I92" i="52"/>
  <c r="I91" i="52"/>
  <c r="I90" i="52"/>
  <c r="I89" i="52"/>
  <c r="I88" i="52"/>
  <c r="I87" i="52"/>
  <c r="I86" i="52"/>
  <c r="I85" i="52"/>
  <c r="I84" i="52"/>
  <c r="I83" i="52"/>
  <c r="I82" i="52"/>
  <c r="I81" i="52"/>
  <c r="I80" i="52"/>
  <c r="I79" i="52"/>
  <c r="I78" i="52"/>
  <c r="I77" i="52"/>
  <c r="I76" i="52"/>
  <c r="I75" i="52"/>
  <c r="I74" i="52"/>
  <c r="I73" i="52"/>
  <c r="I72" i="52"/>
  <c r="I71" i="52"/>
  <c r="I70" i="52"/>
  <c r="I69" i="52"/>
  <c r="I68" i="52"/>
  <c r="I67" i="52"/>
  <c r="I66" i="52"/>
  <c r="I65" i="52"/>
  <c r="I64" i="52"/>
  <c r="I63" i="52"/>
  <c r="I62" i="52"/>
  <c r="I61" i="52"/>
  <c r="I60" i="52"/>
  <c r="I59" i="52"/>
  <c r="I58" i="52"/>
  <c r="I57" i="52"/>
  <c r="I56" i="52"/>
  <c r="I55" i="52"/>
  <c r="I54" i="52"/>
  <c r="I53" i="52"/>
  <c r="I52" i="52"/>
  <c r="I51" i="52"/>
  <c r="I50" i="52"/>
  <c r="I49" i="52"/>
  <c r="I48" i="52"/>
  <c r="I47" i="52"/>
  <c r="I46" i="52"/>
  <c r="I45" i="52"/>
  <c r="I44" i="52"/>
  <c r="I43" i="52"/>
  <c r="I42" i="52"/>
  <c r="I41" i="52"/>
  <c r="I40" i="52"/>
  <c r="I39" i="52"/>
  <c r="I38" i="52"/>
  <c r="I37" i="52"/>
  <c r="I36" i="52"/>
  <c r="I35" i="52"/>
  <c r="I34" i="52"/>
  <c r="I33" i="52"/>
  <c r="I32" i="52"/>
  <c r="I31" i="52"/>
  <c r="I30" i="52"/>
  <c r="I29" i="52"/>
  <c r="I28" i="52"/>
  <c r="I27" i="52"/>
  <c r="I26" i="52"/>
  <c r="I25" i="52"/>
  <c r="I24" i="52"/>
  <c r="I23" i="52"/>
  <c r="I22" i="52"/>
  <c r="I21" i="52"/>
  <c r="I20" i="52"/>
  <c r="I19" i="52"/>
  <c r="I18" i="52"/>
  <c r="I125" i="58"/>
  <c r="I124" i="58"/>
  <c r="I123" i="58"/>
  <c r="I122" i="58"/>
  <c r="I121" i="58"/>
  <c r="I120" i="58"/>
  <c r="I119" i="58"/>
  <c r="I118" i="58"/>
  <c r="I117" i="58"/>
  <c r="I116" i="58"/>
  <c r="I115" i="58"/>
  <c r="I114" i="58"/>
  <c r="I113" i="58"/>
  <c r="I112" i="58"/>
  <c r="I111" i="58"/>
  <c r="I110" i="58"/>
  <c r="I109" i="58"/>
  <c r="I108" i="58"/>
  <c r="I107" i="58"/>
  <c r="I106" i="58"/>
  <c r="I105" i="58"/>
  <c r="I104" i="58"/>
  <c r="I103" i="58"/>
  <c r="I102" i="58"/>
  <c r="I101" i="58"/>
  <c r="I100" i="58"/>
  <c r="I99" i="58"/>
  <c r="I98" i="58"/>
  <c r="I97" i="58"/>
  <c r="I96" i="58"/>
  <c r="I95" i="58"/>
  <c r="I94" i="58"/>
  <c r="I93" i="58"/>
  <c r="I92" i="58"/>
  <c r="I91" i="58"/>
  <c r="I90" i="58"/>
  <c r="I89" i="58"/>
  <c r="I88" i="58"/>
  <c r="I87" i="58"/>
  <c r="I86" i="58"/>
  <c r="I85" i="58"/>
  <c r="I84" i="58"/>
  <c r="I83" i="58"/>
  <c r="I82" i="58"/>
  <c r="I81" i="58"/>
  <c r="I80" i="58"/>
  <c r="I79" i="58"/>
  <c r="I78" i="58"/>
  <c r="I77" i="58"/>
  <c r="I76" i="58"/>
  <c r="I75" i="58"/>
  <c r="I74" i="58"/>
  <c r="I73" i="58"/>
  <c r="I72" i="58"/>
  <c r="I71" i="58"/>
  <c r="I70" i="58"/>
  <c r="I69" i="58"/>
  <c r="I68" i="58"/>
  <c r="I67" i="58"/>
  <c r="I66" i="58"/>
  <c r="I65" i="58"/>
  <c r="I64" i="58"/>
  <c r="I63" i="58"/>
  <c r="I62" i="58"/>
  <c r="I61" i="58"/>
  <c r="I60" i="58"/>
  <c r="I59" i="58"/>
  <c r="I58" i="58"/>
  <c r="I57" i="58"/>
  <c r="I56" i="58"/>
  <c r="I55" i="58"/>
  <c r="I54" i="58"/>
  <c r="I53" i="58"/>
  <c r="I52" i="58"/>
  <c r="I51" i="58"/>
  <c r="I50" i="58"/>
  <c r="I49" i="58"/>
  <c r="I48" i="58"/>
  <c r="I47" i="58"/>
  <c r="I46" i="58"/>
  <c r="I45" i="58"/>
  <c r="I44" i="58"/>
  <c r="I43" i="58"/>
  <c r="I42" i="58"/>
  <c r="I41" i="58"/>
  <c r="I40" i="58"/>
  <c r="I39" i="58"/>
  <c r="I38" i="58"/>
  <c r="I37" i="58"/>
  <c r="I36" i="58"/>
  <c r="I35" i="58"/>
  <c r="I34" i="58"/>
  <c r="I33" i="58"/>
  <c r="I32" i="58"/>
  <c r="I31" i="58"/>
  <c r="I30" i="58"/>
  <c r="I29" i="58"/>
  <c r="I28" i="58"/>
  <c r="I27" i="58"/>
  <c r="I26" i="58"/>
  <c r="I25" i="58"/>
  <c r="I24" i="58"/>
  <c r="I23" i="58"/>
  <c r="I22" i="58"/>
  <c r="I21" i="58"/>
  <c r="I20" i="58"/>
  <c r="I19" i="58"/>
  <c r="I18" i="58"/>
  <c r="I111" i="57"/>
  <c r="I110" i="57"/>
  <c r="I109" i="57"/>
  <c r="I108" i="57"/>
  <c r="I107" i="57"/>
  <c r="I106" i="57"/>
  <c r="I105" i="57"/>
  <c r="I104" i="57"/>
  <c r="I103" i="57"/>
  <c r="I102" i="57"/>
  <c r="I101" i="57"/>
  <c r="I100" i="57"/>
  <c r="I99" i="57"/>
  <c r="I98" i="57"/>
  <c r="I97" i="57"/>
  <c r="I96" i="57"/>
  <c r="I95" i="57"/>
  <c r="I94" i="57"/>
  <c r="I93" i="57"/>
  <c r="I92" i="57"/>
  <c r="I91" i="57"/>
  <c r="I90" i="57"/>
  <c r="I89" i="57"/>
  <c r="I88" i="57"/>
  <c r="I87" i="57"/>
  <c r="I86" i="57"/>
  <c r="I85" i="57"/>
  <c r="I84" i="57"/>
  <c r="I83" i="57"/>
  <c r="I82" i="57"/>
  <c r="I81" i="57"/>
  <c r="I80" i="57"/>
  <c r="I79" i="57"/>
  <c r="I78" i="57"/>
  <c r="I77" i="57"/>
  <c r="I76" i="57"/>
  <c r="I75" i="57"/>
  <c r="I74" i="57"/>
  <c r="I73" i="57"/>
  <c r="I72" i="57"/>
  <c r="I71" i="57"/>
  <c r="I70" i="57"/>
  <c r="I69" i="57"/>
  <c r="I68" i="57"/>
  <c r="I67" i="57"/>
  <c r="I66" i="57"/>
  <c r="I65" i="57"/>
  <c r="I64" i="57"/>
  <c r="I63" i="57"/>
  <c r="I62" i="57"/>
  <c r="I61" i="57"/>
  <c r="I60" i="57"/>
  <c r="I59" i="57"/>
  <c r="I58" i="57"/>
  <c r="I57" i="57"/>
  <c r="I56" i="57"/>
  <c r="I55" i="57"/>
  <c r="I54" i="57"/>
  <c r="I52" i="57"/>
  <c r="I51" i="57"/>
  <c r="I50" i="57"/>
  <c r="I49" i="57"/>
  <c r="I48" i="57"/>
  <c r="I47" i="57"/>
  <c r="I46" i="57"/>
  <c r="I45" i="57"/>
  <c r="I44" i="57"/>
  <c r="I43" i="57"/>
  <c r="I42" i="57"/>
  <c r="I41" i="57"/>
  <c r="I40" i="57"/>
  <c r="I39" i="57"/>
  <c r="I38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I21" i="57"/>
  <c r="I20" i="57"/>
  <c r="I19" i="57"/>
  <c r="I18" i="57"/>
  <c r="O155" i="57" l="1"/>
  <c r="O170" i="56"/>
  <c r="L147" i="55"/>
  <c r="L12" i="55" s="1"/>
  <c r="L4" i="55" s="1"/>
  <c r="P147" i="55"/>
  <c r="L147" i="52"/>
  <c r="L12" i="52" s="1"/>
  <c r="L4" i="52" s="1"/>
  <c r="N147" i="58"/>
  <c r="N12" i="58" s="1"/>
  <c r="N4" i="58" s="1"/>
  <c r="L170" i="60"/>
  <c r="L15" i="60" s="1"/>
  <c r="L10" i="60" s="1"/>
  <c r="P170" i="60"/>
  <c r="M170" i="60"/>
  <c r="M15" i="60" s="1"/>
  <c r="M10" i="60" s="1"/>
  <c r="N170" i="60"/>
  <c r="N15" i="60" s="1"/>
  <c r="N10" i="60" s="1"/>
  <c r="O170" i="60"/>
  <c r="M147" i="59"/>
  <c r="M12" i="59" s="1"/>
  <c r="M4" i="59" s="1"/>
  <c r="N147" i="57"/>
  <c r="N12" i="57" s="1"/>
  <c r="N4" i="57" s="1"/>
  <c r="O151" i="57"/>
  <c r="O131" i="57"/>
  <c r="O132" i="57" s="1"/>
  <c r="L151" i="57"/>
  <c r="L13" i="57" s="1"/>
  <c r="L6" i="57" s="1"/>
  <c r="L131" i="57"/>
  <c r="P151" i="57"/>
  <c r="P131" i="57"/>
  <c r="P132" i="57" s="1"/>
  <c r="O147" i="57"/>
  <c r="N155" i="57"/>
  <c r="N14" i="57" s="1"/>
  <c r="N8" i="57" s="1"/>
  <c r="M151" i="57"/>
  <c r="M13" i="57" s="1"/>
  <c r="M6" i="57" s="1"/>
  <c r="M131" i="57"/>
  <c r="L147" i="57"/>
  <c r="L12" i="57" s="1"/>
  <c r="L4" i="57" s="1"/>
  <c r="P147" i="57"/>
  <c r="N151" i="57"/>
  <c r="N13" i="57" s="1"/>
  <c r="N6" i="57" s="1"/>
  <c r="N131" i="57"/>
  <c r="M147" i="57"/>
  <c r="M12" i="57" s="1"/>
  <c r="M4" i="57" s="1"/>
  <c r="L155" i="57"/>
  <c r="L14" i="57" s="1"/>
  <c r="L8" i="57" s="1"/>
  <c r="P155" i="57"/>
  <c r="O147" i="56"/>
  <c r="L155" i="56"/>
  <c r="L14" i="56" s="1"/>
  <c r="L8" i="56" s="1"/>
  <c r="P155" i="56"/>
  <c r="L147" i="56"/>
  <c r="L12" i="56" s="1"/>
  <c r="L4" i="56" s="1"/>
  <c r="P147" i="56"/>
  <c r="M155" i="56"/>
  <c r="M14" i="56" s="1"/>
  <c r="M8" i="56" s="1"/>
  <c r="L170" i="56"/>
  <c r="L15" i="56" s="1"/>
  <c r="L10" i="56" s="1"/>
  <c r="P170" i="56"/>
  <c r="M147" i="56"/>
  <c r="M12" i="56" s="1"/>
  <c r="M4" i="56" s="1"/>
  <c r="N155" i="56"/>
  <c r="N14" i="56" s="1"/>
  <c r="N8" i="56" s="1"/>
  <c r="M170" i="56"/>
  <c r="M15" i="56" s="1"/>
  <c r="M10" i="56" s="1"/>
  <c r="M151" i="56"/>
  <c r="M13" i="56" s="1"/>
  <c r="M6" i="56" s="1"/>
  <c r="M131" i="56"/>
  <c r="N147" i="56"/>
  <c r="N12" i="56" s="1"/>
  <c r="N4" i="56" s="1"/>
  <c r="N151" i="56"/>
  <c r="N13" i="56" s="1"/>
  <c r="N6" i="56" s="1"/>
  <c r="N131" i="56"/>
  <c r="O151" i="56"/>
  <c r="O131" i="56"/>
  <c r="O132" i="56" s="1"/>
  <c r="L151" i="56"/>
  <c r="L13" i="56" s="1"/>
  <c r="L6" i="56" s="1"/>
  <c r="L131" i="56"/>
  <c r="P151" i="56"/>
  <c r="P131" i="56"/>
  <c r="P132" i="56" s="1"/>
  <c r="N147" i="55"/>
  <c r="N12" i="55" s="1"/>
  <c r="N4" i="55" s="1"/>
  <c r="M147" i="55"/>
  <c r="M12" i="55" s="1"/>
  <c r="M4" i="55" s="1"/>
  <c r="M151" i="55"/>
  <c r="M13" i="55" s="1"/>
  <c r="M6" i="55" s="1"/>
  <c r="M131" i="55"/>
  <c r="L170" i="55"/>
  <c r="L15" i="55" s="1"/>
  <c r="L10" i="55" s="1"/>
  <c r="L155" i="55"/>
  <c r="L14" i="55" s="1"/>
  <c r="L8" i="55" s="1"/>
  <c r="P170" i="55"/>
  <c r="P155" i="55"/>
  <c r="N151" i="55"/>
  <c r="N13" i="55" s="1"/>
  <c r="N6" i="55" s="1"/>
  <c r="N131" i="55"/>
  <c r="M170" i="55"/>
  <c r="M15" i="55" s="1"/>
  <c r="M10" i="55" s="1"/>
  <c r="M155" i="55"/>
  <c r="M14" i="55" s="1"/>
  <c r="M8" i="55" s="1"/>
  <c r="O151" i="55"/>
  <c r="O131" i="55"/>
  <c r="O132" i="55" s="1"/>
  <c r="N170" i="55"/>
  <c r="N15" i="55" s="1"/>
  <c r="N10" i="55" s="1"/>
  <c r="N155" i="55"/>
  <c r="N14" i="55" s="1"/>
  <c r="N8" i="55" s="1"/>
  <c r="L151" i="55"/>
  <c r="L13" i="55" s="1"/>
  <c r="L6" i="55" s="1"/>
  <c r="L131" i="55"/>
  <c r="P151" i="55"/>
  <c r="P131" i="55"/>
  <c r="P132" i="55" s="1"/>
  <c r="O170" i="55"/>
  <c r="O155" i="55"/>
  <c r="M151" i="54"/>
  <c r="M13" i="54" s="1"/>
  <c r="M6" i="54" s="1"/>
  <c r="M131" i="54"/>
  <c r="N170" i="54"/>
  <c r="N15" i="54" s="1"/>
  <c r="N10" i="54" s="1"/>
  <c r="N147" i="54"/>
  <c r="N12" i="54" s="1"/>
  <c r="N4" i="54" s="1"/>
  <c r="N155" i="54"/>
  <c r="N14" i="54" s="1"/>
  <c r="N8" i="54" s="1"/>
  <c r="P170" i="54"/>
  <c r="N151" i="54"/>
  <c r="N13" i="54" s="1"/>
  <c r="N6" i="54" s="1"/>
  <c r="N131" i="54"/>
  <c r="O170" i="54"/>
  <c r="O147" i="54"/>
  <c r="O155" i="54"/>
  <c r="O151" i="54"/>
  <c r="O131" i="54"/>
  <c r="O132" i="54" s="1"/>
  <c r="L170" i="54"/>
  <c r="L15" i="54" s="1"/>
  <c r="L10" i="54" s="1"/>
  <c r="L147" i="54"/>
  <c r="L12" i="54" s="1"/>
  <c r="L4" i="54" s="1"/>
  <c r="L155" i="54"/>
  <c r="L14" i="54" s="1"/>
  <c r="L8" i="54" s="1"/>
  <c r="P147" i="54"/>
  <c r="P155" i="54"/>
  <c r="L151" i="54"/>
  <c r="L13" i="54" s="1"/>
  <c r="L6" i="54" s="1"/>
  <c r="L131" i="54"/>
  <c r="P151" i="54"/>
  <c r="P131" i="54"/>
  <c r="M170" i="54"/>
  <c r="M15" i="54" s="1"/>
  <c r="M10" i="54" s="1"/>
  <c r="M147" i="54"/>
  <c r="M12" i="54" s="1"/>
  <c r="M4" i="54" s="1"/>
  <c r="M155" i="54"/>
  <c r="M14" i="54" s="1"/>
  <c r="M8" i="54" s="1"/>
  <c r="M147" i="52"/>
  <c r="M12" i="52" s="1"/>
  <c r="M4" i="52" s="1"/>
  <c r="N170" i="52"/>
  <c r="N15" i="52" s="1"/>
  <c r="N10" i="52" s="1"/>
  <c r="N155" i="52"/>
  <c r="N14" i="52" s="1"/>
  <c r="N8" i="52" s="1"/>
  <c r="O151" i="52"/>
  <c r="O131" i="52"/>
  <c r="O132" i="52" s="1"/>
  <c r="M170" i="52"/>
  <c r="M15" i="52" s="1"/>
  <c r="M10" i="52" s="1"/>
  <c r="M155" i="52"/>
  <c r="M14" i="52" s="1"/>
  <c r="M8" i="52" s="1"/>
  <c r="P155" i="52"/>
  <c r="M151" i="52"/>
  <c r="M13" i="52" s="1"/>
  <c r="M6" i="52" s="1"/>
  <c r="M131" i="52"/>
  <c r="N147" i="52"/>
  <c r="N12" i="52" s="1"/>
  <c r="N4" i="52" s="1"/>
  <c r="O170" i="52"/>
  <c r="O155" i="52"/>
  <c r="L131" i="52"/>
  <c r="L151" i="52"/>
  <c r="L13" i="52" s="1"/>
  <c r="L6" i="52" s="1"/>
  <c r="P151" i="52"/>
  <c r="N151" i="52"/>
  <c r="N13" i="52" s="1"/>
  <c r="N6" i="52" s="1"/>
  <c r="N131" i="52"/>
  <c r="O147" i="52"/>
  <c r="L170" i="52"/>
  <c r="L15" i="52" s="1"/>
  <c r="L10" i="52" s="1"/>
  <c r="L155" i="52"/>
  <c r="L14" i="52" s="1"/>
  <c r="L8" i="52" s="1"/>
  <c r="M131" i="58"/>
  <c r="M151" i="58"/>
  <c r="M13" i="58" s="1"/>
  <c r="M6" i="58" s="1"/>
  <c r="O151" i="58"/>
  <c r="P151" i="58"/>
  <c r="P131" i="58"/>
  <c r="P132" i="58" s="1"/>
  <c r="N131" i="58"/>
  <c r="N151" i="58"/>
  <c r="N13" i="58" s="1"/>
  <c r="N6" i="58" s="1"/>
  <c r="L147" i="58"/>
  <c r="L12" i="58" s="1"/>
  <c r="L4" i="58" s="1"/>
  <c r="P147" i="58"/>
  <c r="L151" i="58"/>
  <c r="L13" i="58" s="1"/>
  <c r="L6" i="58" s="1"/>
  <c r="L131" i="58"/>
  <c r="M147" i="58"/>
  <c r="M12" i="58" s="1"/>
  <c r="M4" i="58" s="1"/>
  <c r="O147" i="59"/>
  <c r="O147" i="58"/>
  <c r="O155" i="58"/>
  <c r="O131" i="58"/>
  <c r="O132" i="58" s="1"/>
  <c r="O170" i="59"/>
  <c r="O131" i="59"/>
  <c r="O132" i="59" s="1"/>
  <c r="O151" i="59"/>
  <c r="O155" i="59"/>
  <c r="L147" i="59"/>
  <c r="L12" i="59" s="1"/>
  <c r="L4" i="59" s="1"/>
  <c r="P147" i="59"/>
  <c r="P170" i="59"/>
  <c r="P131" i="59"/>
  <c r="P132" i="59" s="1"/>
  <c r="P151" i="59"/>
  <c r="P155" i="59"/>
  <c r="M170" i="59"/>
  <c r="M15" i="59" s="1"/>
  <c r="M10" i="59" s="1"/>
  <c r="M131" i="59"/>
  <c r="M151" i="59"/>
  <c r="M13" i="59" s="1"/>
  <c r="M6" i="59" s="1"/>
  <c r="M155" i="59"/>
  <c r="M14" i="59" s="1"/>
  <c r="M8" i="59" s="1"/>
  <c r="N147" i="59"/>
  <c r="N12" i="59" s="1"/>
  <c r="N4" i="59" s="1"/>
  <c r="N151" i="59"/>
  <c r="N13" i="59" s="1"/>
  <c r="N6" i="59" s="1"/>
  <c r="N170" i="59"/>
  <c r="N15" i="59" s="1"/>
  <c r="N10" i="59" s="1"/>
  <c r="N131" i="59"/>
  <c r="N155" i="59"/>
  <c r="N14" i="59" s="1"/>
  <c r="N8" i="59" s="1"/>
  <c r="L151" i="59"/>
  <c r="L13" i="59" s="1"/>
  <c r="L6" i="59" s="1"/>
  <c r="L131" i="59"/>
  <c r="L170" i="59"/>
  <c r="L15" i="59" s="1"/>
  <c r="L10" i="59" s="1"/>
  <c r="L155" i="59"/>
  <c r="L14" i="59" s="1"/>
  <c r="L8" i="59" s="1"/>
  <c r="P170" i="53"/>
  <c r="M151" i="53"/>
  <c r="M13" i="53" s="1"/>
  <c r="M6" i="53" s="1"/>
  <c r="M131" i="53"/>
  <c r="L170" i="53"/>
  <c r="L15" i="53" s="1"/>
  <c r="L10" i="53" s="1"/>
  <c r="L155" i="53"/>
  <c r="L14" i="53" s="1"/>
  <c r="L8" i="53" s="1"/>
  <c r="N147" i="53"/>
  <c r="N12" i="53" s="1"/>
  <c r="N4" i="53" s="1"/>
  <c r="N151" i="53"/>
  <c r="N13" i="53" s="1"/>
  <c r="N6" i="53" s="1"/>
  <c r="N131" i="53"/>
  <c r="M170" i="53"/>
  <c r="M15" i="53" s="1"/>
  <c r="M10" i="53" s="1"/>
  <c r="M155" i="53"/>
  <c r="M14" i="53" s="1"/>
  <c r="M8" i="53" s="1"/>
  <c r="O147" i="53"/>
  <c r="O151" i="53"/>
  <c r="O131" i="53"/>
  <c r="O132" i="53" s="1"/>
  <c r="N170" i="53"/>
  <c r="N15" i="53" s="1"/>
  <c r="N10" i="53" s="1"/>
  <c r="N155" i="53"/>
  <c r="N14" i="53" s="1"/>
  <c r="N8" i="53" s="1"/>
  <c r="L151" i="53"/>
  <c r="L13" i="53" s="1"/>
  <c r="L6" i="53" s="1"/>
  <c r="L131" i="53"/>
  <c r="P151" i="53"/>
  <c r="P131" i="53"/>
  <c r="O170" i="53"/>
  <c r="O155" i="53"/>
  <c r="N151" i="60"/>
  <c r="N13" i="60" s="1"/>
  <c r="N6" i="60" s="1"/>
  <c r="N155" i="60"/>
  <c r="N14" i="60" s="1"/>
  <c r="N8" i="60" s="1"/>
  <c r="O151" i="60"/>
  <c r="O155" i="60"/>
  <c r="L151" i="60"/>
  <c r="L13" i="60" s="1"/>
  <c r="L6" i="60" s="1"/>
  <c r="L155" i="60"/>
  <c r="L14" i="60" s="1"/>
  <c r="L8" i="60" s="1"/>
  <c r="P151" i="60"/>
  <c r="P155" i="60"/>
  <c r="M151" i="60"/>
  <c r="M13" i="60" s="1"/>
  <c r="M6" i="60" s="1"/>
  <c r="M155" i="60"/>
  <c r="M14" i="60" s="1"/>
  <c r="M8" i="60" s="1"/>
  <c r="P170" i="52"/>
  <c r="X172" i="60"/>
  <c r="X15" i="60" s="1"/>
  <c r="L4" i="65" s="1"/>
  <c r="AM147" i="60"/>
  <c r="AL147" i="60"/>
  <c r="AK147" i="60"/>
  <c r="AJ147" i="60"/>
  <c r="AI147" i="60"/>
  <c r="AH147" i="60"/>
  <c r="AG147" i="60"/>
  <c r="AF147" i="60"/>
  <c r="AE147" i="60"/>
  <c r="AD147" i="60"/>
  <c r="AC147" i="60"/>
  <c r="AB147" i="60"/>
  <c r="AA147" i="60"/>
  <c r="Z147" i="60"/>
  <c r="Y147" i="60"/>
  <c r="X147" i="60"/>
  <c r="W147" i="60"/>
  <c r="V147" i="60"/>
  <c r="U147" i="60"/>
  <c r="T147" i="60"/>
  <c r="S147" i="60"/>
  <c r="R147" i="60"/>
  <c r="Q147" i="60"/>
  <c r="P147" i="60"/>
  <c r="O147" i="60"/>
  <c r="N147" i="60"/>
  <c r="N12" i="60" s="1"/>
  <c r="N4" i="60" s="1"/>
  <c r="M147" i="60"/>
  <c r="M12" i="60" s="1"/>
  <c r="M4" i="60" s="1"/>
  <c r="L147" i="60"/>
  <c r="L12" i="60" s="1"/>
  <c r="L4" i="60" s="1"/>
  <c r="J147" i="60"/>
  <c r="AM147" i="56"/>
  <c r="AL147" i="56"/>
  <c r="AK147" i="56"/>
  <c r="AJ147" i="56"/>
  <c r="AI147" i="56"/>
  <c r="AH147" i="56"/>
  <c r="AG147" i="56"/>
  <c r="AF147" i="56"/>
  <c r="AE147" i="56"/>
  <c r="AD147" i="56"/>
  <c r="AC147" i="56"/>
  <c r="AB147" i="56"/>
  <c r="AA147" i="56"/>
  <c r="Z147" i="56"/>
  <c r="Y147" i="56"/>
  <c r="X147" i="56"/>
  <c r="W147" i="56"/>
  <c r="V147" i="56"/>
  <c r="U147" i="56"/>
  <c r="T147" i="56"/>
  <c r="S147" i="56"/>
  <c r="R147" i="56"/>
  <c r="Q147" i="56"/>
  <c r="AM147" i="55"/>
  <c r="AL147" i="55"/>
  <c r="AK147" i="55"/>
  <c r="AJ147" i="55"/>
  <c r="AJ148" i="55" s="1"/>
  <c r="AI147" i="55"/>
  <c r="AH147" i="55"/>
  <c r="AG147" i="55"/>
  <c r="AF147" i="55"/>
  <c r="AF148" i="55" s="1"/>
  <c r="AE147" i="55"/>
  <c r="AD147" i="55"/>
  <c r="AC147" i="55"/>
  <c r="AB147" i="55"/>
  <c r="AA147" i="55"/>
  <c r="Z147" i="55"/>
  <c r="Y147" i="55"/>
  <c r="X147" i="55"/>
  <c r="W147" i="55"/>
  <c r="V147" i="55"/>
  <c r="U147" i="55"/>
  <c r="T147" i="55"/>
  <c r="S147" i="55"/>
  <c r="R147" i="55"/>
  <c r="Q147" i="55"/>
  <c r="AM147" i="54"/>
  <c r="AL147" i="54"/>
  <c r="AK147" i="54"/>
  <c r="AJ147" i="54"/>
  <c r="AI147" i="54"/>
  <c r="AH147" i="54"/>
  <c r="AG147" i="54"/>
  <c r="AF147" i="54"/>
  <c r="AE147" i="54"/>
  <c r="AD147" i="54"/>
  <c r="AC147" i="54"/>
  <c r="AB147" i="54"/>
  <c r="AA147" i="54"/>
  <c r="Z147" i="54"/>
  <c r="Y147" i="54"/>
  <c r="X147" i="54"/>
  <c r="W147" i="54"/>
  <c r="V147" i="54"/>
  <c r="U147" i="54"/>
  <c r="T147" i="54"/>
  <c r="S147" i="54"/>
  <c r="R147" i="54"/>
  <c r="Q147" i="54"/>
  <c r="AM147" i="53"/>
  <c r="AL147" i="53"/>
  <c r="AK147" i="53"/>
  <c r="AJ147" i="53"/>
  <c r="AI147" i="53"/>
  <c r="AH147" i="53"/>
  <c r="AG147" i="53"/>
  <c r="AF147" i="53"/>
  <c r="AE147" i="53"/>
  <c r="AE3" i="53" s="1"/>
  <c r="AD147" i="53"/>
  <c r="AD3" i="53" s="1"/>
  <c r="AC147" i="53"/>
  <c r="AC3" i="53" s="1"/>
  <c r="AB147" i="53"/>
  <c r="AB3" i="53" s="1"/>
  <c r="AA147" i="53"/>
  <c r="Z147" i="53"/>
  <c r="Z3" i="53" s="1"/>
  <c r="Y147" i="53"/>
  <c r="Y3" i="53" s="1"/>
  <c r="X147" i="53"/>
  <c r="X3" i="53" s="1"/>
  <c r="W147" i="53"/>
  <c r="V147" i="53"/>
  <c r="V3" i="53" s="1"/>
  <c r="U147" i="53"/>
  <c r="U3" i="53" s="1"/>
  <c r="T147" i="53"/>
  <c r="T3" i="53" s="1"/>
  <c r="S147" i="53"/>
  <c r="R147" i="53"/>
  <c r="R3" i="53" s="1"/>
  <c r="Q147" i="53"/>
  <c r="Q3" i="53" s="1"/>
  <c r="AM147" i="52"/>
  <c r="AL147" i="52"/>
  <c r="AK147" i="52"/>
  <c r="AJ147" i="52"/>
  <c r="AI147" i="52"/>
  <c r="AH147" i="52"/>
  <c r="AG147" i="52"/>
  <c r="AF147" i="52"/>
  <c r="AE147" i="52"/>
  <c r="AD147" i="52"/>
  <c r="AC147" i="52"/>
  <c r="AB147" i="52"/>
  <c r="AA147" i="52"/>
  <c r="Z147" i="52"/>
  <c r="Y147" i="52"/>
  <c r="X147" i="52"/>
  <c r="W147" i="52"/>
  <c r="V147" i="52"/>
  <c r="U147" i="52"/>
  <c r="T147" i="52"/>
  <c r="S147" i="52"/>
  <c r="R147" i="52"/>
  <c r="Q147" i="52"/>
  <c r="P147" i="52"/>
  <c r="AC157" i="57"/>
  <c r="X157" i="57"/>
  <c r="AM147" i="57"/>
  <c r="AL147" i="57"/>
  <c r="AK147" i="57"/>
  <c r="AJ147" i="57"/>
  <c r="AI147" i="57"/>
  <c r="AH147" i="57"/>
  <c r="AG147" i="57"/>
  <c r="AF147" i="57"/>
  <c r="AE147" i="57"/>
  <c r="AD147" i="57"/>
  <c r="AC147" i="57"/>
  <c r="AB147" i="57"/>
  <c r="AA147" i="57"/>
  <c r="Z147" i="57"/>
  <c r="Y147" i="57"/>
  <c r="X147" i="57"/>
  <c r="W147" i="57"/>
  <c r="V147" i="57"/>
  <c r="U147" i="57"/>
  <c r="T147" i="57"/>
  <c r="S147" i="57"/>
  <c r="R147" i="57"/>
  <c r="Q147" i="57"/>
  <c r="AM147" i="58"/>
  <c r="AL147" i="58"/>
  <c r="AK147" i="58"/>
  <c r="AJ147" i="58"/>
  <c r="AI147" i="58"/>
  <c r="AH147" i="58"/>
  <c r="AG147" i="58"/>
  <c r="AF147" i="58"/>
  <c r="AE147" i="58"/>
  <c r="AD147" i="58"/>
  <c r="AC147" i="58"/>
  <c r="AB147" i="58"/>
  <c r="AA147" i="58"/>
  <c r="Z147" i="58"/>
  <c r="Y147" i="58"/>
  <c r="X147" i="58"/>
  <c r="W147" i="58"/>
  <c r="V147" i="58"/>
  <c r="U147" i="58"/>
  <c r="T147" i="58"/>
  <c r="S147" i="58"/>
  <c r="R147" i="58"/>
  <c r="Q147" i="58"/>
  <c r="AH169" i="3"/>
  <c r="AG169" i="3"/>
  <c r="AF169" i="3"/>
  <c r="AE169" i="3"/>
  <c r="AD169" i="3"/>
  <c r="AC169" i="3"/>
  <c r="AB169" i="3"/>
  <c r="AA169" i="3"/>
  <c r="AH153" i="3"/>
  <c r="AG153" i="3"/>
  <c r="AF153" i="3"/>
  <c r="AE153" i="3"/>
  <c r="AD153" i="3"/>
  <c r="AC153" i="3"/>
  <c r="AB153" i="3"/>
  <c r="AA153" i="3"/>
  <c r="Z169" i="3"/>
  <c r="Z3" i="3" s="1"/>
  <c r="Y169" i="3"/>
  <c r="Y3" i="3" s="1"/>
  <c r="X169" i="3"/>
  <c r="X3" i="3" s="1"/>
  <c r="W169" i="3"/>
  <c r="W3" i="3" s="1"/>
  <c r="V169" i="3"/>
  <c r="V3" i="3" s="1"/>
  <c r="U169" i="3"/>
  <c r="U3" i="3" s="1"/>
  <c r="T169" i="3"/>
  <c r="T3" i="3" s="1"/>
  <c r="S169" i="3"/>
  <c r="S3" i="3" s="1"/>
  <c r="R169" i="3"/>
  <c r="R3" i="3" s="1"/>
  <c r="Q169" i="3"/>
  <c r="Q3" i="3" s="1"/>
  <c r="P169" i="3"/>
  <c r="P3" i="3" s="1"/>
  <c r="O169" i="3"/>
  <c r="O3" i="3" s="1"/>
  <c r="N169" i="3"/>
  <c r="N3" i="3" s="1"/>
  <c r="M169" i="3"/>
  <c r="M3" i="3" s="1"/>
  <c r="L169" i="3"/>
  <c r="L3" i="3" s="1"/>
  <c r="K169" i="3"/>
  <c r="J169" i="3"/>
  <c r="F169" i="3"/>
  <c r="K137" i="3"/>
  <c r="J137" i="3"/>
  <c r="F137" i="3"/>
  <c r="Z153" i="3"/>
  <c r="Z5" i="3" s="1"/>
  <c r="Y153" i="3"/>
  <c r="Y5" i="3" s="1"/>
  <c r="X153" i="3"/>
  <c r="X5" i="3" s="1"/>
  <c r="W153" i="3"/>
  <c r="W5" i="3" s="1"/>
  <c r="V153" i="3"/>
  <c r="V5" i="3" s="1"/>
  <c r="U153" i="3"/>
  <c r="U5" i="3" s="1"/>
  <c r="T153" i="3"/>
  <c r="T5" i="3" s="1"/>
  <c r="S153" i="3"/>
  <c r="S5" i="3" s="1"/>
  <c r="R153" i="3"/>
  <c r="R5" i="3" s="1"/>
  <c r="Q153" i="3"/>
  <c r="Q5" i="3" s="1"/>
  <c r="P153" i="3"/>
  <c r="P5" i="3" s="1"/>
  <c r="O153" i="3"/>
  <c r="O5" i="3" s="1"/>
  <c r="N153" i="3"/>
  <c r="N5" i="3" s="1"/>
  <c r="M153" i="3"/>
  <c r="M5" i="3" s="1"/>
  <c r="L153" i="3"/>
  <c r="L5" i="3" s="1"/>
  <c r="K153" i="3"/>
  <c r="J153" i="3"/>
  <c r="AI148" i="57" l="1"/>
  <c r="AM148" i="57"/>
  <c r="L11" i="57"/>
  <c r="L2" i="57" s="1"/>
  <c r="L132" i="57"/>
  <c r="AG148" i="57"/>
  <c r="AK148" i="57"/>
  <c r="AF148" i="57"/>
  <c r="AJ148" i="57"/>
  <c r="AH148" i="57"/>
  <c r="AL148" i="57"/>
  <c r="N11" i="57"/>
  <c r="N2" i="57" s="1"/>
  <c r="N132" i="57"/>
  <c r="M11" i="57"/>
  <c r="M2" i="57" s="1"/>
  <c r="M132" i="57"/>
  <c r="S3" i="57"/>
  <c r="S148" i="57"/>
  <c r="W3" i="57"/>
  <c r="W148" i="57"/>
  <c r="AA3" i="57"/>
  <c r="AA148" i="57"/>
  <c r="AE3" i="57"/>
  <c r="AE148" i="57"/>
  <c r="T3" i="57"/>
  <c r="T148" i="57"/>
  <c r="X3" i="57"/>
  <c r="X148" i="57"/>
  <c r="AB3" i="57"/>
  <c r="AB148" i="57"/>
  <c r="Q3" i="57"/>
  <c r="Q148" i="57"/>
  <c r="U3" i="57"/>
  <c r="U148" i="57"/>
  <c r="Y3" i="57"/>
  <c r="Y148" i="57"/>
  <c r="AC3" i="57"/>
  <c r="AC148" i="57"/>
  <c r="R3" i="57"/>
  <c r="R148" i="57"/>
  <c r="V3" i="57"/>
  <c r="V148" i="57"/>
  <c r="Z3" i="57"/>
  <c r="X4" i="57" s="1"/>
  <c r="I12" i="67" s="1"/>
  <c r="Z148" i="57"/>
  <c r="AD3" i="57"/>
  <c r="AD148" i="57"/>
  <c r="AF148" i="56"/>
  <c r="AJ148" i="56"/>
  <c r="AI148" i="56"/>
  <c r="AM148" i="56"/>
  <c r="AG148" i="56"/>
  <c r="AK148" i="56"/>
  <c r="M132" i="56"/>
  <c r="M11" i="56"/>
  <c r="M2" i="56" s="1"/>
  <c r="AH148" i="56"/>
  <c r="AL148" i="56"/>
  <c r="L11" i="56"/>
  <c r="L2" i="56" s="1"/>
  <c r="L132" i="56"/>
  <c r="N132" i="56"/>
  <c r="N11" i="56"/>
  <c r="N2" i="56" s="1"/>
  <c r="T3" i="56"/>
  <c r="T148" i="56"/>
  <c r="X3" i="56"/>
  <c r="X148" i="56"/>
  <c r="AB3" i="56"/>
  <c r="AB148" i="56"/>
  <c r="Q3" i="56"/>
  <c r="Q148" i="56"/>
  <c r="U3" i="56"/>
  <c r="U148" i="56"/>
  <c r="Y3" i="56"/>
  <c r="Y148" i="56"/>
  <c r="AC3" i="56"/>
  <c r="AC148" i="56"/>
  <c r="R3" i="56"/>
  <c r="R148" i="56"/>
  <c r="V3" i="56"/>
  <c r="V148" i="56"/>
  <c r="Z3" i="56"/>
  <c r="Z148" i="56"/>
  <c r="AD3" i="56"/>
  <c r="AD148" i="56"/>
  <c r="S3" i="56"/>
  <c r="S4" i="56" s="1"/>
  <c r="C10" i="67" s="1"/>
  <c r="S148" i="56"/>
  <c r="W3" i="56"/>
  <c r="W148" i="56"/>
  <c r="AA3" i="56"/>
  <c r="AA148" i="56"/>
  <c r="AE3" i="56"/>
  <c r="AE148" i="56"/>
  <c r="L11" i="55"/>
  <c r="L2" i="55" s="1"/>
  <c r="L132" i="55"/>
  <c r="N11" i="55"/>
  <c r="N2" i="55" s="1"/>
  <c r="N132" i="55"/>
  <c r="M11" i="55"/>
  <c r="M2" i="55" s="1"/>
  <c r="M132" i="55"/>
  <c r="X3" i="55"/>
  <c r="X148" i="55"/>
  <c r="AB3" i="55"/>
  <c r="AB148" i="55"/>
  <c r="Q3" i="55"/>
  <c r="Q148" i="55"/>
  <c r="U3" i="55"/>
  <c r="U148" i="55"/>
  <c r="Y3" i="55"/>
  <c r="Y148" i="55"/>
  <c r="AC3" i="55"/>
  <c r="AC148" i="55"/>
  <c r="AG148" i="55"/>
  <c r="AK148" i="55"/>
  <c r="R3" i="55"/>
  <c r="R148" i="55"/>
  <c r="V3" i="55"/>
  <c r="V148" i="55"/>
  <c r="Z3" i="55"/>
  <c r="Z148" i="55"/>
  <c r="AD3" i="55"/>
  <c r="AD148" i="55"/>
  <c r="AH148" i="55"/>
  <c r="AL148" i="55"/>
  <c r="T3" i="55"/>
  <c r="T148" i="55"/>
  <c r="S3" i="55"/>
  <c r="S148" i="55"/>
  <c r="W3" i="55"/>
  <c r="W148" i="55"/>
  <c r="AA3" i="55"/>
  <c r="AA148" i="55"/>
  <c r="AE3" i="55"/>
  <c r="AE148" i="55"/>
  <c r="AI148" i="55"/>
  <c r="AM148" i="55"/>
  <c r="AH148" i="54"/>
  <c r="AL148" i="54"/>
  <c r="V3" i="54"/>
  <c r="V148" i="54"/>
  <c r="W3" i="54"/>
  <c r="W148" i="54"/>
  <c r="T3" i="54"/>
  <c r="T148" i="54"/>
  <c r="X3" i="54"/>
  <c r="X148" i="54"/>
  <c r="AB3" i="54"/>
  <c r="AB148" i="54"/>
  <c r="AF148" i="54"/>
  <c r="AJ148" i="54"/>
  <c r="N11" i="54"/>
  <c r="N2" i="54" s="1"/>
  <c r="N132" i="54"/>
  <c r="S3" i="54"/>
  <c r="S148" i="54"/>
  <c r="Q3" i="54"/>
  <c r="Q148" i="54"/>
  <c r="U3" i="54"/>
  <c r="U148" i="54"/>
  <c r="Y3" i="54"/>
  <c r="Y148" i="54"/>
  <c r="AC3" i="54"/>
  <c r="AC148" i="54"/>
  <c r="AG148" i="54"/>
  <c r="AK148" i="54"/>
  <c r="L11" i="54"/>
  <c r="L2" i="54" s="1"/>
  <c r="L132" i="54"/>
  <c r="Z3" i="54"/>
  <c r="Z148" i="54"/>
  <c r="AD3" i="54"/>
  <c r="AD148" i="54"/>
  <c r="M132" i="54"/>
  <c r="M11" i="54"/>
  <c r="M2" i="54" s="1"/>
  <c r="R3" i="54"/>
  <c r="R148" i="54"/>
  <c r="AA3" i="54"/>
  <c r="AA148" i="54"/>
  <c r="AE3" i="54"/>
  <c r="AE148" i="54"/>
  <c r="AI148" i="54"/>
  <c r="AM148" i="54"/>
  <c r="P152" i="54"/>
  <c r="P132" i="54"/>
  <c r="AI148" i="52"/>
  <c r="AM148" i="52"/>
  <c r="U3" i="52"/>
  <c r="U148" i="52"/>
  <c r="Y3" i="52"/>
  <c r="Y148" i="52"/>
  <c r="AC3" i="52"/>
  <c r="AC148" i="52"/>
  <c r="AG148" i="52"/>
  <c r="AK148" i="52"/>
  <c r="R3" i="52"/>
  <c r="R148" i="52"/>
  <c r="V3" i="52"/>
  <c r="V148" i="52"/>
  <c r="Z3" i="52"/>
  <c r="Z148" i="52"/>
  <c r="AD3" i="52"/>
  <c r="AD148" i="52"/>
  <c r="AH148" i="52"/>
  <c r="AL148" i="52"/>
  <c r="S3" i="52"/>
  <c r="S148" i="52"/>
  <c r="AA3" i="52"/>
  <c r="AA148" i="52"/>
  <c r="Q3" i="52"/>
  <c r="Q148" i="52"/>
  <c r="W3" i="52"/>
  <c r="W148" i="52"/>
  <c r="AE3" i="52"/>
  <c r="AE148" i="52"/>
  <c r="T3" i="52"/>
  <c r="T148" i="52"/>
  <c r="X3" i="52"/>
  <c r="X148" i="52"/>
  <c r="AB3" i="52"/>
  <c r="AB148" i="52"/>
  <c r="AF148" i="52"/>
  <c r="AJ148" i="52"/>
  <c r="N11" i="52"/>
  <c r="N2" i="52" s="1"/>
  <c r="N132" i="52"/>
  <c r="L11" i="52"/>
  <c r="L2" i="52" s="1"/>
  <c r="L132" i="52"/>
  <c r="M11" i="52"/>
  <c r="M2" i="52" s="1"/>
  <c r="M132" i="52"/>
  <c r="AM148" i="58"/>
  <c r="AG148" i="58"/>
  <c r="AK148" i="58"/>
  <c r="L132" i="58"/>
  <c r="L11" i="58"/>
  <c r="L2" i="58" s="1"/>
  <c r="N11" i="58"/>
  <c r="N2" i="58" s="1"/>
  <c r="N132" i="58"/>
  <c r="M132" i="58"/>
  <c r="M11" i="58"/>
  <c r="M2" i="58" s="1"/>
  <c r="AI148" i="58"/>
  <c r="S3" i="58"/>
  <c r="S148" i="58"/>
  <c r="T3" i="58"/>
  <c r="T148" i="58"/>
  <c r="X3" i="58"/>
  <c r="X148" i="58"/>
  <c r="AB3" i="58"/>
  <c r="AB148" i="58"/>
  <c r="AF148" i="58"/>
  <c r="AJ148" i="58"/>
  <c r="Q3" i="58"/>
  <c r="Q148" i="58"/>
  <c r="U3" i="58"/>
  <c r="U148" i="58"/>
  <c r="Y3" i="58"/>
  <c r="Y148" i="58"/>
  <c r="AC3" i="58"/>
  <c r="AC148" i="58"/>
  <c r="R3" i="58"/>
  <c r="R148" i="58"/>
  <c r="V3" i="58"/>
  <c r="V148" i="58"/>
  <c r="Z3" i="58"/>
  <c r="Z148" i="58"/>
  <c r="AD3" i="58"/>
  <c r="AD148" i="58"/>
  <c r="AH148" i="58"/>
  <c r="AL148" i="58"/>
  <c r="W3" i="58"/>
  <c r="X4" i="58" s="1"/>
  <c r="I6" i="67" s="1"/>
  <c r="W148" i="58"/>
  <c r="AA3" i="58"/>
  <c r="AA148" i="58"/>
  <c r="AE3" i="58"/>
  <c r="AC4" i="58" s="1"/>
  <c r="O6" i="67" s="1"/>
  <c r="AE148" i="58"/>
  <c r="N11" i="59"/>
  <c r="N2" i="59" s="1"/>
  <c r="N132" i="59"/>
  <c r="M11" i="59"/>
  <c r="M2" i="59" s="1"/>
  <c r="M132" i="59"/>
  <c r="AG148" i="60"/>
  <c r="AK148" i="60"/>
  <c r="Q3" i="60"/>
  <c r="Q148" i="60"/>
  <c r="R3" i="60"/>
  <c r="R148" i="60"/>
  <c r="V3" i="60"/>
  <c r="V148" i="60"/>
  <c r="Z3" i="60"/>
  <c r="Z148" i="60"/>
  <c r="AD3" i="60"/>
  <c r="AD148" i="60"/>
  <c r="AH148" i="60"/>
  <c r="AL148" i="60"/>
  <c r="S3" i="60"/>
  <c r="S148" i="60"/>
  <c r="W3" i="60"/>
  <c r="W148" i="60"/>
  <c r="AA3" i="60"/>
  <c r="AA148" i="60"/>
  <c r="AE3" i="60"/>
  <c r="AE148" i="60"/>
  <c r="AI148" i="60"/>
  <c r="AM148" i="60"/>
  <c r="T3" i="60"/>
  <c r="T148" i="60"/>
  <c r="X3" i="60"/>
  <c r="X148" i="60"/>
  <c r="AB3" i="60"/>
  <c r="AB148" i="60"/>
  <c r="AF148" i="60"/>
  <c r="AJ148" i="60"/>
  <c r="U3" i="60"/>
  <c r="U148" i="60"/>
  <c r="Y3" i="60"/>
  <c r="Y148" i="60"/>
  <c r="AC3" i="60"/>
  <c r="AC148" i="60"/>
  <c r="S6" i="3"/>
  <c r="J3" i="67" s="1"/>
  <c r="X4" i="3"/>
  <c r="O3" i="67" s="1"/>
  <c r="X6" i="3"/>
  <c r="P3" i="67" s="1"/>
  <c r="S4" i="3"/>
  <c r="I3" i="67" s="1"/>
  <c r="N6" i="3"/>
  <c r="D3" i="67" s="1"/>
  <c r="N4" i="3"/>
  <c r="C3" i="67" s="1"/>
  <c r="L132" i="59"/>
  <c r="L11" i="59"/>
  <c r="L2" i="59" s="1"/>
  <c r="X14" i="57"/>
  <c r="K12" i="65" s="1"/>
  <c r="AC14" i="57"/>
  <c r="Q12" i="65" s="1"/>
  <c r="S148" i="53"/>
  <c r="S3" i="53"/>
  <c r="S4" i="53" s="1"/>
  <c r="C9" i="67" s="1"/>
  <c r="W148" i="53"/>
  <c r="W3" i="53"/>
  <c r="X4" i="53" s="1"/>
  <c r="I9" i="67" s="1"/>
  <c r="AA148" i="53"/>
  <c r="AA3" i="53"/>
  <c r="AC4" i="53" s="1"/>
  <c r="O9" i="67" s="1"/>
  <c r="AI148" i="53"/>
  <c r="AM148" i="53"/>
  <c r="U148" i="53"/>
  <c r="Y148" i="53"/>
  <c r="AC148" i="53"/>
  <c r="AG148" i="53"/>
  <c r="AK148" i="53"/>
  <c r="N132" i="53"/>
  <c r="N11" i="53"/>
  <c r="N2" i="53" s="1"/>
  <c r="Q148" i="53"/>
  <c r="R148" i="53"/>
  <c r="V148" i="53"/>
  <c r="Z148" i="53"/>
  <c r="AD148" i="53"/>
  <c r="AH148" i="53"/>
  <c r="AL148" i="53"/>
  <c r="P152" i="53"/>
  <c r="P132" i="53"/>
  <c r="M132" i="53"/>
  <c r="M11" i="53"/>
  <c r="M2" i="53" s="1"/>
  <c r="AE148" i="53"/>
  <c r="T148" i="53"/>
  <c r="X148" i="53"/>
  <c r="AB148" i="53"/>
  <c r="AF148" i="53"/>
  <c r="AJ148" i="53"/>
  <c r="L132" i="53"/>
  <c r="L11" i="53"/>
  <c r="L2" i="53" s="1"/>
  <c r="AC149" i="60"/>
  <c r="AC12" i="60" s="1"/>
  <c r="O4" i="65" s="1"/>
  <c r="S172" i="60"/>
  <c r="S15" i="60" s="1"/>
  <c r="F4" i="65" s="1"/>
  <c r="AC172" i="60"/>
  <c r="AC15" i="60" s="1"/>
  <c r="R4" i="65" s="1"/>
  <c r="AC149" i="56"/>
  <c r="AC12" i="56" s="1"/>
  <c r="O11" i="65" s="1"/>
  <c r="AC149" i="55"/>
  <c r="AC12" i="55" s="1"/>
  <c r="O5" i="65" s="1"/>
  <c r="AC149" i="52"/>
  <c r="AC12" i="52" s="1"/>
  <c r="O7" i="65" s="1"/>
  <c r="AC149" i="57"/>
  <c r="AC12" i="57" s="1"/>
  <c r="O12" i="65" s="1"/>
  <c r="AC149" i="54"/>
  <c r="AC12" i="54" s="1"/>
  <c r="O8" i="65" s="1"/>
  <c r="AC149" i="53"/>
  <c r="AC12" i="53" s="1"/>
  <c r="O10" i="65" s="1"/>
  <c r="X171" i="3"/>
  <c r="X8" i="3" s="1"/>
  <c r="O3" i="65" s="1"/>
  <c r="N155" i="3"/>
  <c r="N9" i="3" s="1"/>
  <c r="D3" i="65" s="1"/>
  <c r="S155" i="3"/>
  <c r="S9" i="3" s="1"/>
  <c r="J3" i="65" s="1"/>
  <c r="N171" i="3"/>
  <c r="N8" i="3" s="1"/>
  <c r="C3" i="65" s="1"/>
  <c r="X155" i="3"/>
  <c r="X9" i="3" s="1"/>
  <c r="P3" i="65" s="1"/>
  <c r="S171" i="3"/>
  <c r="S8" i="3" s="1"/>
  <c r="I3" i="65" s="1"/>
  <c r="S149" i="60"/>
  <c r="S12" i="60" s="1"/>
  <c r="C4" i="65" s="1"/>
  <c r="X149" i="60"/>
  <c r="X12" i="60" s="1"/>
  <c r="I4" i="65" s="1"/>
  <c r="S149" i="56"/>
  <c r="S12" i="56" s="1"/>
  <c r="C11" i="65" s="1"/>
  <c r="X149" i="56"/>
  <c r="X12" i="56" s="1"/>
  <c r="I11" i="65" s="1"/>
  <c r="S149" i="55"/>
  <c r="S12" i="55" s="1"/>
  <c r="C5" i="65" s="1"/>
  <c r="X149" i="55"/>
  <c r="X12" i="55" s="1"/>
  <c r="I5" i="65" s="1"/>
  <c r="S149" i="54"/>
  <c r="S12" i="54" s="1"/>
  <c r="C8" i="65" s="1"/>
  <c r="X149" i="54"/>
  <c r="X12" i="54" s="1"/>
  <c r="I8" i="65" s="1"/>
  <c r="S149" i="53"/>
  <c r="X149" i="53"/>
  <c r="X12" i="53" s="1"/>
  <c r="I10" i="65" s="1"/>
  <c r="S149" i="52"/>
  <c r="S12" i="52" s="1"/>
  <c r="C7" i="65" s="1"/>
  <c r="X149" i="52"/>
  <c r="X12" i="52" s="1"/>
  <c r="I7" i="65" s="1"/>
  <c r="S149" i="57"/>
  <c r="S12" i="57" s="1"/>
  <c r="C12" i="65" s="1"/>
  <c r="S157" i="57"/>
  <c r="X149" i="57"/>
  <c r="X12" i="57" s="1"/>
  <c r="I12" i="65" s="1"/>
  <c r="AC4" i="57" l="1"/>
  <c r="O12" i="67" s="1"/>
  <c r="S4" i="57"/>
  <c r="C12" i="67" s="1"/>
  <c r="X4" i="56"/>
  <c r="I10" i="67" s="1"/>
  <c r="AC4" i="56"/>
  <c r="O10" i="67" s="1"/>
  <c r="S4" i="55"/>
  <c r="C4" i="67" s="1"/>
  <c r="X4" i="55"/>
  <c r="I4" i="67" s="1"/>
  <c r="AC4" i="55"/>
  <c r="O4" i="67" s="1"/>
  <c r="AC4" i="54"/>
  <c r="O7" i="67" s="1"/>
  <c r="S4" i="54"/>
  <c r="C7" i="67" s="1"/>
  <c r="X4" i="54"/>
  <c r="I7" i="67" s="1"/>
  <c r="AC4" i="52"/>
  <c r="O8" i="67" s="1"/>
  <c r="S4" i="52"/>
  <c r="C8" i="67" s="1"/>
  <c r="X4" i="52"/>
  <c r="I8" i="67" s="1"/>
  <c r="S4" i="58"/>
  <c r="C6" i="67" s="1"/>
  <c r="S4" i="60"/>
  <c r="C5" i="67" s="1"/>
  <c r="X4" i="60"/>
  <c r="I5" i="67" s="1"/>
  <c r="AC4" i="60"/>
  <c r="O5" i="67" s="1"/>
  <c r="S14" i="57"/>
  <c r="E12" i="65" s="1"/>
  <c r="S12" i="53"/>
  <c r="C10" i="65" s="1"/>
  <c r="O13" i="67" l="1"/>
  <c r="I13" i="67"/>
  <c r="C13" i="67"/>
  <c r="P3" i="2"/>
  <c r="P123" i="2" s="1"/>
  <c r="O3" i="2"/>
  <c r="J136" i="2" l="1"/>
  <c r="J135" i="2"/>
  <c r="O132" i="2"/>
  <c r="O128" i="2"/>
  <c r="O126" i="2"/>
  <c r="O125" i="2"/>
  <c r="O131" i="2"/>
  <c r="O127" i="2"/>
  <c r="O130" i="2"/>
  <c r="O133" i="2"/>
  <c r="O129" i="2"/>
  <c r="L127" i="2"/>
  <c r="K128" i="2"/>
  <c r="H127" i="2"/>
  <c r="F129" i="2"/>
  <c r="D123" i="2"/>
  <c r="Q123" i="2" s="1"/>
  <c r="Q124" i="2" s="1"/>
  <c r="AM131" i="60"/>
  <c r="AL131" i="60"/>
  <c r="AK131" i="60"/>
  <c r="AJ131" i="60"/>
  <c r="AI131" i="60"/>
  <c r="AH131" i="60"/>
  <c r="AG131" i="60"/>
  <c r="AF131" i="60"/>
  <c r="AE131" i="60"/>
  <c r="AD131" i="60"/>
  <c r="AC131" i="60"/>
  <c r="AB131" i="60"/>
  <c r="AA131" i="60"/>
  <c r="Z131" i="60"/>
  <c r="Y131" i="60"/>
  <c r="X131" i="60"/>
  <c r="W131" i="60"/>
  <c r="V131" i="60"/>
  <c r="U131" i="60"/>
  <c r="T131" i="60"/>
  <c r="S131" i="60"/>
  <c r="R131" i="60"/>
  <c r="Q131" i="60"/>
  <c r="H131" i="60"/>
  <c r="G131" i="60"/>
  <c r="F131" i="60"/>
  <c r="K132" i="60" s="1"/>
  <c r="D131" i="60"/>
  <c r="AM131" i="58"/>
  <c r="AL131" i="58"/>
  <c r="AK131" i="58"/>
  <c r="AJ131" i="58"/>
  <c r="AI131" i="58"/>
  <c r="AH131" i="58"/>
  <c r="AG131" i="58"/>
  <c r="AF131" i="58"/>
  <c r="AE131" i="58"/>
  <c r="AD131" i="58"/>
  <c r="AC131" i="58"/>
  <c r="AB131" i="58"/>
  <c r="AA131" i="58"/>
  <c r="Z131" i="58"/>
  <c r="Y131" i="58"/>
  <c r="X131" i="58"/>
  <c r="W131" i="58"/>
  <c r="V131" i="58"/>
  <c r="U131" i="58"/>
  <c r="T131" i="58"/>
  <c r="S131" i="58"/>
  <c r="R131" i="58"/>
  <c r="Q131" i="58"/>
  <c r="AM131" i="57"/>
  <c r="AL131" i="57"/>
  <c r="AK131" i="57"/>
  <c r="AJ131" i="57"/>
  <c r="AI131" i="57"/>
  <c r="AH131" i="57"/>
  <c r="AG131" i="57"/>
  <c r="AF131" i="57"/>
  <c r="AE131" i="57"/>
  <c r="AD131" i="57"/>
  <c r="AC131" i="57"/>
  <c r="AB131" i="57"/>
  <c r="AA131" i="57"/>
  <c r="Z131" i="57"/>
  <c r="Y131" i="57"/>
  <c r="X131" i="57"/>
  <c r="W131" i="57"/>
  <c r="V131" i="57"/>
  <c r="U131" i="57"/>
  <c r="T131" i="57"/>
  <c r="S131" i="57"/>
  <c r="R131" i="57"/>
  <c r="Q131" i="57"/>
  <c r="AM131" i="56"/>
  <c r="AL131" i="56"/>
  <c r="AK131" i="56"/>
  <c r="AJ131" i="56"/>
  <c r="AI131" i="56"/>
  <c r="AH131" i="56"/>
  <c r="AG131" i="56"/>
  <c r="AF131" i="56"/>
  <c r="AE131" i="56"/>
  <c r="AD131" i="56"/>
  <c r="AC131" i="56"/>
  <c r="AB131" i="56"/>
  <c r="AA131" i="56"/>
  <c r="Z131" i="56"/>
  <c r="Y131" i="56"/>
  <c r="X131" i="56"/>
  <c r="W131" i="56"/>
  <c r="V131" i="56"/>
  <c r="U131" i="56"/>
  <c r="T131" i="56"/>
  <c r="S131" i="56"/>
  <c r="R131" i="56"/>
  <c r="Q131" i="56"/>
  <c r="AM131" i="55"/>
  <c r="AL131" i="55"/>
  <c r="AK131" i="55"/>
  <c r="AJ131" i="55"/>
  <c r="AI131" i="55"/>
  <c r="AH131" i="55"/>
  <c r="AG131" i="55"/>
  <c r="AF131" i="55"/>
  <c r="AE131" i="55"/>
  <c r="AD131" i="55"/>
  <c r="AC131" i="55"/>
  <c r="AB131" i="55"/>
  <c r="AA131" i="55"/>
  <c r="Z131" i="55"/>
  <c r="Y131" i="55"/>
  <c r="X131" i="55"/>
  <c r="W131" i="55"/>
  <c r="V131" i="55"/>
  <c r="U131" i="55"/>
  <c r="T131" i="55"/>
  <c r="S131" i="55"/>
  <c r="R131" i="55"/>
  <c r="Q131" i="55"/>
  <c r="AM131" i="54"/>
  <c r="AL131" i="54"/>
  <c r="AK131" i="54"/>
  <c r="AJ131" i="54"/>
  <c r="AI131" i="54"/>
  <c r="AH131" i="54"/>
  <c r="AG131" i="54"/>
  <c r="AF131" i="54"/>
  <c r="AE131" i="54"/>
  <c r="AD131" i="54"/>
  <c r="AC131" i="54"/>
  <c r="AB131" i="54"/>
  <c r="AA131" i="54"/>
  <c r="Z131" i="54"/>
  <c r="Y131" i="54"/>
  <c r="X131" i="54"/>
  <c r="W131" i="54"/>
  <c r="V131" i="54"/>
  <c r="U131" i="54"/>
  <c r="T131" i="54"/>
  <c r="S131" i="54"/>
  <c r="R131" i="54"/>
  <c r="Q131" i="54"/>
  <c r="AM131" i="53"/>
  <c r="AL131" i="53"/>
  <c r="AK131" i="53"/>
  <c r="AJ131" i="53"/>
  <c r="AI131" i="53"/>
  <c r="AH131" i="53"/>
  <c r="AG131" i="53"/>
  <c r="AF131" i="53"/>
  <c r="AE131" i="53"/>
  <c r="AD131" i="53"/>
  <c r="AC131" i="53"/>
  <c r="AB131" i="53"/>
  <c r="AA131" i="53"/>
  <c r="Z131" i="53"/>
  <c r="Y131" i="53"/>
  <c r="X131" i="53"/>
  <c r="W131" i="53"/>
  <c r="V131" i="53"/>
  <c r="U131" i="53"/>
  <c r="T131" i="53"/>
  <c r="S131" i="53"/>
  <c r="R131" i="53"/>
  <c r="Q131" i="53"/>
  <c r="AM131" i="52"/>
  <c r="AL131" i="52"/>
  <c r="AK131" i="52"/>
  <c r="AJ131" i="52"/>
  <c r="AI131" i="52"/>
  <c r="AH131" i="52"/>
  <c r="AG131" i="52"/>
  <c r="AF131" i="52"/>
  <c r="AE131" i="52"/>
  <c r="AD131" i="52"/>
  <c r="AC131" i="52"/>
  <c r="AB131" i="52"/>
  <c r="AA131" i="52"/>
  <c r="Z131" i="52"/>
  <c r="Y131" i="52"/>
  <c r="X131" i="52"/>
  <c r="W131" i="52"/>
  <c r="V131" i="52"/>
  <c r="U131" i="52"/>
  <c r="T131" i="52"/>
  <c r="S131" i="52"/>
  <c r="R131" i="52"/>
  <c r="Q131" i="52"/>
  <c r="AD129" i="2"/>
  <c r="AD128" i="2"/>
  <c r="AD127" i="2"/>
  <c r="AD126" i="2"/>
  <c r="AD125" i="2"/>
  <c r="AD123" i="2"/>
  <c r="D137" i="3"/>
  <c r="AC128" i="2"/>
  <c r="AB128" i="2"/>
  <c r="AA128" i="2"/>
  <c r="Z128" i="2"/>
  <c r="Y128" i="2"/>
  <c r="X128" i="2"/>
  <c r="W128" i="2"/>
  <c r="V128" i="2"/>
  <c r="U128" i="2"/>
  <c r="AH137" i="3"/>
  <c r="AH198" i="3" s="1"/>
  <c r="AG137" i="3"/>
  <c r="AG198" i="3" s="1"/>
  <c r="AF137" i="3"/>
  <c r="AF198" i="3" s="1"/>
  <c r="AE137" i="3"/>
  <c r="AE198" i="3" s="1"/>
  <c r="AD137" i="3"/>
  <c r="AD198" i="3" s="1"/>
  <c r="AC137" i="3"/>
  <c r="AC198" i="3" s="1"/>
  <c r="AB137" i="3"/>
  <c r="AB198" i="3" s="1"/>
  <c r="AA137" i="3"/>
  <c r="AA198" i="3" s="1"/>
  <c r="Z137" i="3"/>
  <c r="Y137" i="3"/>
  <c r="X137" i="3"/>
  <c r="W137" i="3"/>
  <c r="V137" i="3"/>
  <c r="V198" i="3" s="1"/>
  <c r="U137" i="3"/>
  <c r="T137" i="3"/>
  <c r="S137" i="3"/>
  <c r="R137" i="3"/>
  <c r="Q137" i="3"/>
  <c r="Q198" i="3" s="1"/>
  <c r="P137" i="3"/>
  <c r="O137" i="3"/>
  <c r="N137" i="3"/>
  <c r="M137" i="3"/>
  <c r="L137" i="3"/>
  <c r="AC129" i="2"/>
  <c r="AB129" i="2"/>
  <c r="AA129" i="2"/>
  <c r="Z129" i="2"/>
  <c r="Y129" i="2"/>
  <c r="X129" i="2"/>
  <c r="W129" i="2"/>
  <c r="V129" i="2"/>
  <c r="U129" i="2"/>
  <c r="AC123" i="2"/>
  <c r="AB123" i="2"/>
  <c r="AA123" i="2"/>
  <c r="Z123" i="2"/>
  <c r="Y123" i="2"/>
  <c r="X123" i="2"/>
  <c r="W123" i="2"/>
  <c r="V123" i="2"/>
  <c r="U123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N133" i="2"/>
  <c r="N132" i="2"/>
  <c r="N131" i="2"/>
  <c r="N130" i="2"/>
  <c r="N129" i="2"/>
  <c r="N128" i="2"/>
  <c r="N127" i="2"/>
  <c r="N126" i="2"/>
  <c r="N125" i="2"/>
  <c r="M133" i="2"/>
  <c r="M132" i="2"/>
  <c r="M131" i="2"/>
  <c r="M130" i="2"/>
  <c r="M129" i="2"/>
  <c r="M128" i="2"/>
  <c r="M127" i="2"/>
  <c r="M126" i="2"/>
  <c r="M125" i="2"/>
  <c r="N123" i="2"/>
  <c r="M123" i="2"/>
  <c r="AG206" i="60" l="1"/>
  <c r="AH206" i="60"/>
  <c r="AH209" i="60" s="1"/>
  <c r="AI206" i="60"/>
  <c r="AF206" i="60"/>
  <c r="AM207" i="60"/>
  <c r="AM208" i="60" s="1"/>
  <c r="AM206" i="60"/>
  <c r="AI207" i="60"/>
  <c r="AI208" i="60" s="1"/>
  <c r="AH207" i="60"/>
  <c r="AJ206" i="60"/>
  <c r="AJ209" i="60" s="1"/>
  <c r="AF207" i="60"/>
  <c r="AF208" i="60" s="1"/>
  <c r="AJ207" i="60"/>
  <c r="AL206" i="60"/>
  <c r="AK206" i="60"/>
  <c r="AK209" i="60" s="1"/>
  <c r="AG207" i="60"/>
  <c r="AG208" i="60" s="1"/>
  <c r="AK207" i="60"/>
  <c r="AL207" i="60"/>
  <c r="AL208" i="60" s="1"/>
  <c r="R1" i="57"/>
  <c r="R132" i="57"/>
  <c r="V1" i="57"/>
  <c r="V132" i="57"/>
  <c r="Z1" i="57"/>
  <c r="Z132" i="57"/>
  <c r="AD1" i="57"/>
  <c r="AD132" i="57"/>
  <c r="AH132" i="57"/>
  <c r="AL132" i="57"/>
  <c r="S1" i="57"/>
  <c r="S132" i="57"/>
  <c r="W1" i="57"/>
  <c r="W132" i="57"/>
  <c r="AA1" i="57"/>
  <c r="AA132" i="57"/>
  <c r="AE1" i="57"/>
  <c r="AE132" i="57"/>
  <c r="AI132" i="57"/>
  <c r="AM132" i="57"/>
  <c r="T1" i="57"/>
  <c r="T132" i="57"/>
  <c r="X1" i="57"/>
  <c r="X132" i="57"/>
  <c r="AB1" i="57"/>
  <c r="AB132" i="57"/>
  <c r="AF132" i="57"/>
  <c r="AJ132" i="57"/>
  <c r="Q1" i="57"/>
  <c r="Q132" i="57"/>
  <c r="U1" i="57"/>
  <c r="U132" i="57"/>
  <c r="Y1" i="57"/>
  <c r="Y132" i="57"/>
  <c r="AC1" i="57"/>
  <c r="AC132" i="57"/>
  <c r="AG132" i="57"/>
  <c r="AK132" i="57"/>
  <c r="Q1" i="56"/>
  <c r="Q132" i="56"/>
  <c r="U1" i="56"/>
  <c r="U132" i="56"/>
  <c r="Y1" i="56"/>
  <c r="Y132" i="56"/>
  <c r="AC1" i="56"/>
  <c r="AC132" i="56"/>
  <c r="AG132" i="56"/>
  <c r="AK132" i="56"/>
  <c r="R1" i="56"/>
  <c r="R132" i="56"/>
  <c r="V1" i="56"/>
  <c r="V132" i="56"/>
  <c r="Z1" i="56"/>
  <c r="Z132" i="56"/>
  <c r="AD1" i="56"/>
  <c r="AD132" i="56"/>
  <c r="AH132" i="56"/>
  <c r="AL132" i="56"/>
  <c r="S1" i="56"/>
  <c r="S132" i="56"/>
  <c r="W1" i="56"/>
  <c r="W132" i="56"/>
  <c r="AC133" i="56"/>
  <c r="AC11" i="56" s="1"/>
  <c r="N11" i="65" s="1"/>
  <c r="AA1" i="56"/>
  <c r="AA132" i="56"/>
  <c r="AE1" i="56"/>
  <c r="AE132" i="56"/>
  <c r="AI132" i="56"/>
  <c r="AM132" i="56"/>
  <c r="T1" i="56"/>
  <c r="T132" i="56"/>
  <c r="X1" i="56"/>
  <c r="X2" i="56" s="1"/>
  <c r="H10" i="67" s="1"/>
  <c r="X132" i="56"/>
  <c r="AB1" i="56"/>
  <c r="AB132" i="56"/>
  <c r="AF132" i="56"/>
  <c r="AJ132" i="56"/>
  <c r="AB1" i="55"/>
  <c r="AB132" i="55"/>
  <c r="AJ132" i="55"/>
  <c r="U1" i="55"/>
  <c r="U132" i="55"/>
  <c r="Y1" i="55"/>
  <c r="Y132" i="55"/>
  <c r="AG132" i="55"/>
  <c r="R1" i="55"/>
  <c r="R132" i="55"/>
  <c r="V1" i="55"/>
  <c r="V132" i="55"/>
  <c r="Z1" i="55"/>
  <c r="Z132" i="55"/>
  <c r="AD1" i="55"/>
  <c r="AD132" i="55"/>
  <c r="AH132" i="55"/>
  <c r="AL132" i="55"/>
  <c r="T1" i="55"/>
  <c r="T132" i="55"/>
  <c r="X1" i="55"/>
  <c r="X132" i="55"/>
  <c r="AF132" i="55"/>
  <c r="S133" i="55"/>
  <c r="S11" i="55" s="1"/>
  <c r="B5" i="65" s="1"/>
  <c r="Q1" i="55"/>
  <c r="Q132" i="55"/>
  <c r="AC1" i="55"/>
  <c r="AC132" i="55"/>
  <c r="AK132" i="55"/>
  <c r="S1" i="55"/>
  <c r="S132" i="55"/>
  <c r="W1" i="55"/>
  <c r="W132" i="55"/>
  <c r="AA1" i="55"/>
  <c r="AA132" i="55"/>
  <c r="AE1" i="55"/>
  <c r="AE132" i="55"/>
  <c r="AI132" i="55"/>
  <c r="AM132" i="55"/>
  <c r="S133" i="54"/>
  <c r="S11" i="54" s="1"/>
  <c r="B8" i="65" s="1"/>
  <c r="Q1" i="54"/>
  <c r="Q132" i="54"/>
  <c r="AC1" i="54"/>
  <c r="AC132" i="54"/>
  <c r="AK132" i="54"/>
  <c r="V1" i="54"/>
  <c r="V132" i="54"/>
  <c r="Z1" i="54"/>
  <c r="Z132" i="54"/>
  <c r="AH132" i="54"/>
  <c r="S1" i="54"/>
  <c r="S132" i="54"/>
  <c r="W1" i="54"/>
  <c r="W132" i="54"/>
  <c r="AA1" i="54"/>
  <c r="AA132" i="54"/>
  <c r="AE1" i="54"/>
  <c r="AE132" i="54"/>
  <c r="AI132" i="54"/>
  <c r="AM132" i="54"/>
  <c r="U1" i="54"/>
  <c r="U132" i="54"/>
  <c r="Y1" i="54"/>
  <c r="Y132" i="54"/>
  <c r="AG132" i="54"/>
  <c r="R1" i="54"/>
  <c r="R132" i="54"/>
  <c r="AD1" i="54"/>
  <c r="AD132" i="54"/>
  <c r="AL132" i="54"/>
  <c r="T1" i="54"/>
  <c r="S2" i="54" s="1"/>
  <c r="B7" i="67" s="1"/>
  <c r="T132" i="54"/>
  <c r="X1" i="54"/>
  <c r="X132" i="54"/>
  <c r="AB1" i="54"/>
  <c r="AC2" i="54" s="1"/>
  <c r="N7" i="67" s="1"/>
  <c r="AB132" i="54"/>
  <c r="AF132" i="54"/>
  <c r="AJ132" i="54"/>
  <c r="AD1" i="52"/>
  <c r="AD132" i="52"/>
  <c r="AH132" i="52"/>
  <c r="AL132" i="52"/>
  <c r="Q1" i="52"/>
  <c r="Q132" i="52"/>
  <c r="AC1" i="52"/>
  <c r="AC132" i="52"/>
  <c r="AK132" i="52"/>
  <c r="R1" i="52"/>
  <c r="R132" i="52"/>
  <c r="Z1" i="52"/>
  <c r="Z132" i="52"/>
  <c r="S1" i="52"/>
  <c r="S132" i="52"/>
  <c r="W1" i="52"/>
  <c r="W132" i="52"/>
  <c r="AA1" i="52"/>
  <c r="AA132" i="52"/>
  <c r="AE1" i="52"/>
  <c r="AE132" i="52"/>
  <c r="AI132" i="52"/>
  <c r="AM132" i="52"/>
  <c r="U1" i="52"/>
  <c r="U132" i="52"/>
  <c r="Y1" i="52"/>
  <c r="Y132" i="52"/>
  <c r="AG132" i="52"/>
  <c r="V1" i="52"/>
  <c r="V132" i="52"/>
  <c r="T1" i="52"/>
  <c r="T132" i="52"/>
  <c r="X1" i="52"/>
  <c r="X2" i="52" s="1"/>
  <c r="H8" i="67" s="1"/>
  <c r="X132" i="52"/>
  <c r="AB1" i="52"/>
  <c r="AB132" i="52"/>
  <c r="AF132" i="52"/>
  <c r="AJ132" i="52"/>
  <c r="W1" i="58"/>
  <c r="W132" i="58"/>
  <c r="AM132" i="58"/>
  <c r="T1" i="58"/>
  <c r="T132" i="58"/>
  <c r="X1" i="58"/>
  <c r="X132" i="58"/>
  <c r="AB1" i="58"/>
  <c r="AB132" i="58"/>
  <c r="AJ132" i="58"/>
  <c r="AA1" i="58"/>
  <c r="AA132" i="58"/>
  <c r="AE1" i="58"/>
  <c r="AE132" i="58"/>
  <c r="Q1" i="58"/>
  <c r="Q132" i="58"/>
  <c r="U1" i="58"/>
  <c r="U132" i="58"/>
  <c r="Y1" i="58"/>
  <c r="Y132" i="58"/>
  <c r="AC1" i="58"/>
  <c r="AC132" i="58"/>
  <c r="AK132" i="58"/>
  <c r="S1" i="58"/>
  <c r="S132" i="58"/>
  <c r="R1" i="58"/>
  <c r="R132" i="58"/>
  <c r="V1" i="58"/>
  <c r="V132" i="58"/>
  <c r="Z1" i="58"/>
  <c r="Z132" i="58"/>
  <c r="AD1" i="58"/>
  <c r="AD132" i="58"/>
  <c r="AL132" i="58"/>
  <c r="AG132" i="58"/>
  <c r="AF132" i="58"/>
  <c r="AH132" i="58"/>
  <c r="AI132" i="58"/>
  <c r="Y132" i="60"/>
  <c r="Y1" i="60"/>
  <c r="S132" i="60"/>
  <c r="S1" i="60"/>
  <c r="W132" i="60"/>
  <c r="W1" i="60"/>
  <c r="AA132" i="60"/>
  <c r="AA1" i="60"/>
  <c r="AE132" i="60"/>
  <c r="AE1" i="60"/>
  <c r="AI132" i="60"/>
  <c r="AM132" i="60"/>
  <c r="T132" i="60"/>
  <c r="T1" i="60"/>
  <c r="X132" i="60"/>
  <c r="X1" i="60"/>
  <c r="AB132" i="60"/>
  <c r="AB1" i="60"/>
  <c r="AF132" i="60"/>
  <c r="AJ132" i="60"/>
  <c r="AC132" i="60"/>
  <c r="AC1" i="60"/>
  <c r="AG132" i="60"/>
  <c r="AK132" i="60"/>
  <c r="Q132" i="60"/>
  <c r="Q1" i="60"/>
  <c r="R132" i="60"/>
  <c r="R1" i="60"/>
  <c r="V132" i="60"/>
  <c r="V1" i="60"/>
  <c r="Z132" i="60"/>
  <c r="Z1" i="60"/>
  <c r="AD132" i="60"/>
  <c r="AD1" i="60"/>
  <c r="AC2" i="60" s="1"/>
  <c r="N5" i="67" s="1"/>
  <c r="AH132" i="60"/>
  <c r="AL132" i="60"/>
  <c r="U132" i="60"/>
  <c r="U1" i="60"/>
  <c r="H132" i="60"/>
  <c r="G132" i="60"/>
  <c r="L1" i="3"/>
  <c r="L198" i="3"/>
  <c r="P1" i="3"/>
  <c r="P198" i="3"/>
  <c r="T1" i="3"/>
  <c r="T198" i="3"/>
  <c r="X1" i="3"/>
  <c r="X198" i="3"/>
  <c r="M1" i="3"/>
  <c r="M198" i="3"/>
  <c r="U1" i="3"/>
  <c r="U198" i="3"/>
  <c r="Y1" i="3"/>
  <c r="Y198" i="3"/>
  <c r="N1" i="3"/>
  <c r="N198" i="3"/>
  <c r="R1" i="3"/>
  <c r="R198" i="3"/>
  <c r="Z1" i="3"/>
  <c r="Z198" i="3"/>
  <c r="O1" i="3"/>
  <c r="N2" i="3" s="1"/>
  <c r="B3" i="67" s="1"/>
  <c r="O198" i="3"/>
  <c r="S1" i="3"/>
  <c r="S198" i="3"/>
  <c r="W1" i="3"/>
  <c r="W198" i="3"/>
  <c r="Q1" i="53"/>
  <c r="Q132" i="53"/>
  <c r="U1" i="53"/>
  <c r="U132" i="53"/>
  <c r="Y1" i="53"/>
  <c r="Y132" i="53"/>
  <c r="AC1" i="53"/>
  <c r="AC132" i="53"/>
  <c r="AG132" i="53"/>
  <c r="AK132" i="53"/>
  <c r="R1" i="53"/>
  <c r="R132" i="53"/>
  <c r="V1" i="53"/>
  <c r="V132" i="53"/>
  <c r="Z1" i="53"/>
  <c r="Z132" i="53"/>
  <c r="AD1" i="53"/>
  <c r="AD132" i="53"/>
  <c r="AH132" i="53"/>
  <c r="AL132" i="53"/>
  <c r="S1" i="53"/>
  <c r="S132" i="53"/>
  <c r="W1" i="53"/>
  <c r="W132" i="53"/>
  <c r="AA1" i="53"/>
  <c r="AA132" i="53"/>
  <c r="AE1" i="53"/>
  <c r="AE132" i="53"/>
  <c r="AI132" i="53"/>
  <c r="AM132" i="53"/>
  <c r="T1" i="53"/>
  <c r="T132" i="53"/>
  <c r="X1" i="53"/>
  <c r="X132" i="53"/>
  <c r="AB1" i="53"/>
  <c r="AB132" i="53"/>
  <c r="AF132" i="53"/>
  <c r="AJ132" i="53"/>
  <c r="P124" i="2"/>
  <c r="S133" i="56"/>
  <c r="S11" i="56" s="1"/>
  <c r="B11" i="65" s="1"/>
  <c r="X133" i="56"/>
  <c r="X11" i="56" s="1"/>
  <c r="H11" i="65" s="1"/>
  <c r="X133" i="55"/>
  <c r="X11" i="55" s="1"/>
  <c r="H5" i="65" s="1"/>
  <c r="AC133" i="55"/>
  <c r="AC11" i="55" s="1"/>
  <c r="N5" i="65" s="1"/>
  <c r="AC133" i="54"/>
  <c r="AC11" i="54" s="1"/>
  <c r="N8" i="65" s="1"/>
  <c r="X133" i="54"/>
  <c r="X11" i="54" s="1"/>
  <c r="H8" i="65" s="1"/>
  <c r="X133" i="57"/>
  <c r="X11" i="57" s="1"/>
  <c r="H12" i="65" s="1"/>
  <c r="AC133" i="57"/>
  <c r="AC11" i="57" s="1"/>
  <c r="N12" i="65" s="1"/>
  <c r="S133" i="57"/>
  <c r="S11" i="57" s="1"/>
  <c r="B12" i="65" s="1"/>
  <c r="N139" i="3"/>
  <c r="N7" i="3" s="1"/>
  <c r="B3" i="65" s="1"/>
  <c r="G137" i="3"/>
  <c r="G153" i="3"/>
  <c r="G9" i="3" s="1"/>
  <c r="H169" i="3"/>
  <c r="H8" i="3" s="1"/>
  <c r="X139" i="3"/>
  <c r="X7" i="3" s="1"/>
  <c r="N3" i="65" s="1"/>
  <c r="V1" i="3"/>
  <c r="X2" i="3" s="1"/>
  <c r="N3" i="67" s="1"/>
  <c r="S139" i="3"/>
  <c r="S7" i="3" s="1"/>
  <c r="H3" i="65" s="1"/>
  <c r="Q1" i="3"/>
  <c r="S2" i="3" s="1"/>
  <c r="H3" i="67" s="1"/>
  <c r="H153" i="3"/>
  <c r="H9" i="3" s="1"/>
  <c r="H137" i="3"/>
  <c r="H7" i="3" s="1"/>
  <c r="I169" i="3"/>
  <c r="I8" i="3" s="1"/>
  <c r="I137" i="3"/>
  <c r="I7" i="3" s="1"/>
  <c r="I153" i="3"/>
  <c r="I9" i="3" s="1"/>
  <c r="G169" i="3"/>
  <c r="G8" i="3" s="1"/>
  <c r="X133" i="53"/>
  <c r="X11" i="53" s="1"/>
  <c r="H10" i="65" s="1"/>
  <c r="AC133" i="53"/>
  <c r="AC11" i="53" s="1"/>
  <c r="N10" i="65" s="1"/>
  <c r="AC133" i="52"/>
  <c r="AC11" i="52" s="1"/>
  <c r="N7" i="65" s="1"/>
  <c r="S149" i="58"/>
  <c r="S12" i="58" s="1"/>
  <c r="C6" i="65" s="1"/>
  <c r="C13" i="65" s="1"/>
  <c r="S157" i="58"/>
  <c r="S14" i="58" s="1"/>
  <c r="E6" i="65" s="1"/>
  <c r="E13" i="65" s="1"/>
  <c r="AC133" i="58"/>
  <c r="AC11" i="58" s="1"/>
  <c r="N6" i="65" s="1"/>
  <c r="AC149" i="58"/>
  <c r="AC12" i="58" s="1"/>
  <c r="O6" i="65" s="1"/>
  <c r="O13" i="65" s="1"/>
  <c r="AC157" i="58"/>
  <c r="AC14" i="58" s="1"/>
  <c r="Q6" i="65" s="1"/>
  <c r="Q13" i="65" s="1"/>
  <c r="S133" i="60"/>
  <c r="S11" i="60" s="1"/>
  <c r="B4" i="65" s="1"/>
  <c r="X133" i="60"/>
  <c r="X11" i="60" s="1"/>
  <c r="H4" i="65" s="1"/>
  <c r="AC133" i="60"/>
  <c r="AC11" i="60" s="1"/>
  <c r="N4" i="65" s="1"/>
  <c r="S133" i="53"/>
  <c r="S11" i="53" s="1"/>
  <c r="B10" i="65" s="1"/>
  <c r="S133" i="52"/>
  <c r="S11" i="52" s="1"/>
  <c r="B7" i="65" s="1"/>
  <c r="S133" i="58"/>
  <c r="S11" i="58" s="1"/>
  <c r="B6" i="65" s="1"/>
  <c r="X133" i="52"/>
  <c r="X11" i="52" s="1"/>
  <c r="H7" i="65" s="1"/>
  <c r="X133" i="58"/>
  <c r="X11" i="58" s="1"/>
  <c r="H6" i="65" s="1"/>
  <c r="X149" i="58"/>
  <c r="X12" i="58" s="1"/>
  <c r="I6" i="65" s="1"/>
  <c r="I13" i="65" s="1"/>
  <c r="X157" i="58"/>
  <c r="X14" i="58" s="1"/>
  <c r="K6" i="65" s="1"/>
  <c r="K13" i="65" s="1"/>
  <c r="H184" i="3"/>
  <c r="AD136" i="2"/>
  <c r="I193" i="3"/>
  <c r="G191" i="3"/>
  <c r="AD135" i="2"/>
  <c r="AD131" i="2"/>
  <c r="AD132" i="2" s="1"/>
  <c r="AD130" i="2"/>
  <c r="G192" i="3"/>
  <c r="L131" i="60"/>
  <c r="L11" i="60" s="1"/>
  <c r="L2" i="60" s="1"/>
  <c r="I187" i="3"/>
  <c r="K138" i="3"/>
  <c r="L125" i="2"/>
  <c r="F133" i="2"/>
  <c r="K125" i="2"/>
  <c r="G125" i="2"/>
  <c r="O123" i="2"/>
  <c r="O124" i="2" s="1"/>
  <c r="T138" i="3"/>
  <c r="N138" i="3"/>
  <c r="AC135" i="2"/>
  <c r="P131" i="52"/>
  <c r="P152" i="52" s="1"/>
  <c r="P131" i="60"/>
  <c r="N131" i="60"/>
  <c r="N11" i="60" s="1"/>
  <c r="N2" i="60" s="1"/>
  <c r="O131" i="60"/>
  <c r="M131" i="60"/>
  <c r="M11" i="60" s="1"/>
  <c r="M2" i="60" s="1"/>
  <c r="I191" i="3"/>
  <c r="G186" i="3"/>
  <c r="I185" i="3"/>
  <c r="I184" i="3"/>
  <c r="G187" i="3"/>
  <c r="H192" i="3"/>
  <c r="H186" i="3"/>
  <c r="G190" i="3"/>
  <c r="I192" i="3"/>
  <c r="I138" i="3"/>
  <c r="I186" i="3"/>
  <c r="H191" i="3"/>
  <c r="H185" i="3"/>
  <c r="H190" i="3"/>
  <c r="G193" i="3"/>
  <c r="J138" i="3"/>
  <c r="G184" i="3"/>
  <c r="H187" i="3"/>
  <c r="I190" i="3"/>
  <c r="H193" i="3"/>
  <c r="G185" i="3"/>
  <c r="G126" i="2"/>
  <c r="H123" i="2"/>
  <c r="H124" i="2" s="1"/>
  <c r="K127" i="2"/>
  <c r="K123" i="2"/>
  <c r="K124" i="2" s="1"/>
  <c r="G123" i="2"/>
  <c r="G124" i="2" s="1"/>
  <c r="F131" i="2"/>
  <c r="H128" i="2"/>
  <c r="G127" i="2"/>
  <c r="K126" i="2"/>
  <c r="F125" i="2"/>
  <c r="H125" i="2"/>
  <c r="L126" i="2"/>
  <c r="F132" i="2"/>
  <c r="H126" i="2"/>
  <c r="L123" i="2"/>
  <c r="L124" i="2" s="1"/>
  <c r="H129" i="2"/>
  <c r="F126" i="2"/>
  <c r="G128" i="2"/>
  <c r="L128" i="2"/>
  <c r="F130" i="2"/>
  <c r="F128" i="2"/>
  <c r="F127" i="2"/>
  <c r="Z135" i="2"/>
  <c r="AB131" i="2"/>
  <c r="AB134" i="2" s="1"/>
  <c r="V135" i="2"/>
  <c r="R170" i="3"/>
  <c r="AG138" i="3"/>
  <c r="S138" i="3"/>
  <c r="R138" i="3"/>
  <c r="AC131" i="2"/>
  <c r="AC134" i="2" s="1"/>
  <c r="X135" i="2"/>
  <c r="AH138" i="3"/>
  <c r="AE138" i="3"/>
  <c r="Q170" i="3"/>
  <c r="Z154" i="3"/>
  <c r="AB130" i="2"/>
  <c r="V136" i="2"/>
  <c r="U131" i="2"/>
  <c r="U133" i="2" s="1"/>
  <c r="AF170" i="3"/>
  <c r="AB154" i="3"/>
  <c r="H138" i="3"/>
  <c r="AC136" i="2"/>
  <c r="AB136" i="2"/>
  <c r="Z131" i="2"/>
  <c r="Z133" i="2" s="1"/>
  <c r="Z136" i="2"/>
  <c r="Y131" i="2"/>
  <c r="Y133" i="2" s="1"/>
  <c r="U135" i="2"/>
  <c r="M134" i="2"/>
  <c r="AH154" i="3"/>
  <c r="AB138" i="3"/>
  <c r="AD138" i="3"/>
  <c r="X138" i="3"/>
  <c r="Y154" i="3"/>
  <c r="T154" i="3"/>
  <c r="AD154" i="3"/>
  <c r="T170" i="3"/>
  <c r="AB170" i="3"/>
  <c r="M154" i="3"/>
  <c r="AF154" i="3"/>
  <c r="U170" i="3"/>
  <c r="AE170" i="3"/>
  <c r="AB135" i="2"/>
  <c r="AA130" i="2"/>
  <c r="Z130" i="2"/>
  <c r="Y136" i="2"/>
  <c r="X131" i="2"/>
  <c r="X134" i="2" s="1"/>
  <c r="X130" i="2"/>
  <c r="X136" i="2"/>
  <c r="W136" i="2"/>
  <c r="V130" i="2"/>
  <c r="V131" i="2"/>
  <c r="V133" i="2" s="1"/>
  <c r="U136" i="2"/>
  <c r="M124" i="2"/>
  <c r="N124" i="2"/>
  <c r="Y135" i="2"/>
  <c r="Y130" i="2"/>
  <c r="W130" i="2"/>
  <c r="U130" i="2"/>
  <c r="AC130" i="2"/>
  <c r="W131" i="2"/>
  <c r="W133" i="2" s="1"/>
  <c r="N134" i="2"/>
  <c r="AA135" i="2"/>
  <c r="AA136" i="2"/>
  <c r="V154" i="3"/>
  <c r="L138" i="3"/>
  <c r="L154" i="3"/>
  <c r="O154" i="3"/>
  <c r="N170" i="3"/>
  <c r="M170" i="3"/>
  <c r="Y170" i="3"/>
  <c r="Z170" i="3"/>
  <c r="AD170" i="3"/>
  <c r="AA131" i="2"/>
  <c r="V138" i="3"/>
  <c r="AA138" i="3"/>
  <c r="P154" i="3"/>
  <c r="U154" i="3"/>
  <c r="L170" i="3"/>
  <c r="S170" i="3"/>
  <c r="X170" i="3"/>
  <c r="W170" i="3"/>
  <c r="O138" i="3"/>
  <c r="Y138" i="3"/>
  <c r="W138" i="3"/>
  <c r="Z138" i="3"/>
  <c r="W154" i="3"/>
  <c r="P170" i="3"/>
  <c r="AG170" i="3"/>
  <c r="W135" i="2"/>
  <c r="AC138" i="3"/>
  <c r="AE154" i="3"/>
  <c r="U138" i="3"/>
  <c r="Q138" i="3"/>
  <c r="AC154" i="3"/>
  <c r="AA154" i="3"/>
  <c r="O170" i="3"/>
  <c r="N154" i="3"/>
  <c r="M138" i="3"/>
  <c r="R154" i="3"/>
  <c r="Q154" i="3"/>
  <c r="AH170" i="3"/>
  <c r="AC170" i="3"/>
  <c r="AA170" i="3"/>
  <c r="P138" i="3"/>
  <c r="AF138" i="3"/>
  <c r="S154" i="3"/>
  <c r="X154" i="3"/>
  <c r="AG154" i="3"/>
  <c r="V170" i="3"/>
  <c r="X2" i="57" l="1"/>
  <c r="H12" i="67" s="1"/>
  <c r="AC2" i="57"/>
  <c r="N12" i="67" s="1"/>
  <c r="AC2" i="52"/>
  <c r="N8" i="67" s="1"/>
  <c r="S2" i="52"/>
  <c r="B8" i="67" s="1"/>
  <c r="AL209" i="60"/>
  <c r="AH208" i="60"/>
  <c r="AF209" i="60"/>
  <c r="AK208" i="60"/>
  <c r="AJ208" i="60"/>
  <c r="AI209" i="60"/>
  <c r="AM209" i="60"/>
  <c r="AG209" i="60"/>
  <c r="S2" i="57"/>
  <c r="B12" i="67" s="1"/>
  <c r="AC2" i="56"/>
  <c r="N10" i="67" s="1"/>
  <c r="S2" i="56"/>
  <c r="B10" i="67" s="1"/>
  <c r="S2" i="55"/>
  <c r="B4" i="67" s="1"/>
  <c r="X2" i="55"/>
  <c r="H4" i="67" s="1"/>
  <c r="AC2" i="55"/>
  <c r="N4" i="67" s="1"/>
  <c r="X2" i="54"/>
  <c r="H7" i="67" s="1"/>
  <c r="N13" i="65"/>
  <c r="B13" i="65"/>
  <c r="H13" i="65"/>
  <c r="X2" i="58"/>
  <c r="H6" i="67" s="1"/>
  <c r="AC2" i="58"/>
  <c r="N6" i="67" s="1"/>
  <c r="S2" i="58"/>
  <c r="B6" i="67" s="1"/>
  <c r="S2" i="60"/>
  <c r="B5" i="67" s="1"/>
  <c r="X2" i="60"/>
  <c r="H5" i="67" s="1"/>
  <c r="G138" i="3"/>
  <c r="G7" i="3"/>
  <c r="AC2" i="53"/>
  <c r="N9" i="67" s="1"/>
  <c r="N13" i="67" s="1"/>
  <c r="S2" i="53"/>
  <c r="B9" i="67" s="1"/>
  <c r="X2" i="53"/>
  <c r="H9" i="67" s="1"/>
  <c r="F134" i="2"/>
  <c r="O134" i="2"/>
  <c r="P132" i="60"/>
  <c r="N132" i="60"/>
  <c r="L132" i="60"/>
  <c r="O132" i="60"/>
  <c r="P132" i="52"/>
  <c r="AD133" i="2"/>
  <c r="AD134" i="2"/>
  <c r="H134" i="2"/>
  <c r="Y134" i="2"/>
  <c r="L134" i="2"/>
  <c r="K134" i="2"/>
  <c r="G134" i="2"/>
  <c r="M132" i="60"/>
  <c r="I129" i="2"/>
  <c r="I125" i="2"/>
  <c r="I128" i="2"/>
  <c r="I127" i="2"/>
  <c r="I123" i="2"/>
  <c r="I126" i="2"/>
  <c r="I130" i="2"/>
  <c r="AC133" i="2"/>
  <c r="AC132" i="2"/>
  <c r="U134" i="2"/>
  <c r="AB132" i="2"/>
  <c r="AB133" i="2"/>
  <c r="Y132" i="2"/>
  <c r="U132" i="2"/>
  <c r="X133" i="2"/>
  <c r="X132" i="2"/>
  <c r="Z134" i="2"/>
  <c r="Z132" i="2"/>
  <c r="W132" i="2"/>
  <c r="V134" i="2"/>
  <c r="V132" i="2"/>
  <c r="W134" i="2"/>
  <c r="AA132" i="2"/>
  <c r="AA133" i="2"/>
  <c r="J133" i="2"/>
  <c r="J125" i="2"/>
  <c r="J126" i="2"/>
  <c r="J130" i="2"/>
  <c r="J129" i="2"/>
  <c r="J132" i="2"/>
  <c r="J131" i="2"/>
  <c r="J127" i="2"/>
  <c r="J128" i="2"/>
  <c r="AA134" i="2"/>
  <c r="X201" i="60" l="1"/>
  <c r="Z201" i="60"/>
  <c r="AC201" i="60"/>
  <c r="S203" i="60"/>
  <c r="X203" i="60"/>
  <c r="AC203" i="60"/>
  <c r="AC197" i="60"/>
  <c r="X197" i="60"/>
  <c r="S199" i="60"/>
  <c r="X199" i="60"/>
  <c r="AC199" i="60"/>
  <c r="S201" i="60"/>
  <c r="Z189" i="60"/>
  <c r="U187" i="60"/>
  <c r="AC189" i="60"/>
  <c r="AE187" i="60"/>
  <c r="X191" i="60"/>
  <c r="U193" i="60"/>
  <c r="U191" i="60"/>
  <c r="H13" i="67"/>
  <c r="B13" i="67"/>
  <c r="J134" i="2"/>
  <c r="I134" i="2"/>
  <c r="I124" i="2"/>
  <c r="U197" i="60" l="1"/>
  <c r="X187" i="60"/>
  <c r="AC193" i="60"/>
  <c r="Z193" i="60"/>
  <c r="U199" i="60"/>
  <c r="Z203" i="60"/>
  <c r="U201" i="60"/>
  <c r="Z191" i="60"/>
  <c r="X193" i="60"/>
  <c r="S191" i="60"/>
  <c r="S189" i="60"/>
  <c r="S187" i="60"/>
  <c r="AE197" i="60"/>
  <c r="U203" i="60"/>
  <c r="AE199" i="60"/>
  <c r="U189" i="60"/>
  <c r="S197" i="60"/>
  <c r="Z187" i="60"/>
  <c r="S193" i="60"/>
  <c r="AE191" i="60"/>
  <c r="Z199" i="60"/>
  <c r="AE189" i="60"/>
  <c r="AE193" i="60"/>
  <c r="Z197" i="60"/>
  <c r="AE201" i="60"/>
  <c r="AC187" i="60"/>
  <c r="AE203" i="60"/>
  <c r="AC191" i="60"/>
  <c r="X189" i="60"/>
</calcChain>
</file>

<file path=xl/comments1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10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11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2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3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4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5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6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7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8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9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sharedStrings.xml><?xml version="1.0" encoding="utf-8"?>
<sst xmlns="http://schemas.openxmlformats.org/spreadsheetml/2006/main" count="2945" uniqueCount="335">
  <si>
    <t>Leto</t>
  </si>
  <si>
    <t>št. zadeve</t>
  </si>
  <si>
    <t>Glas</t>
  </si>
  <si>
    <t>Ekonomska dim.</t>
  </si>
  <si>
    <t>Družbena dim.</t>
  </si>
  <si>
    <t>Avtoritarna dim.</t>
  </si>
  <si>
    <t>Mednarodna</t>
  </si>
  <si>
    <t>Vladna</t>
  </si>
  <si>
    <t>Trat</t>
  </si>
  <si>
    <t>PROTI</t>
  </si>
  <si>
    <t>PLM</t>
  </si>
  <si>
    <t>OLM</t>
  </si>
  <si>
    <t>DEL</t>
  </si>
  <si>
    <t>IZL</t>
  </si>
  <si>
    <t>Avt</t>
  </si>
  <si>
    <t>Mdn</t>
  </si>
  <si>
    <t>Vlad</t>
  </si>
  <si>
    <t>Ek</t>
  </si>
  <si>
    <t>Dr</t>
  </si>
  <si>
    <t>Vl</t>
  </si>
  <si>
    <t>Db</t>
  </si>
  <si>
    <t>Av</t>
  </si>
  <si>
    <t>Md</t>
  </si>
  <si>
    <t>D</t>
  </si>
  <si>
    <t>M</t>
  </si>
  <si>
    <t>P+D</t>
  </si>
  <si>
    <t>IP</t>
  </si>
  <si>
    <t>Vse</t>
  </si>
  <si>
    <t>Sest</t>
  </si>
  <si>
    <t>NI</t>
  </si>
  <si>
    <t>ZA</t>
  </si>
  <si>
    <t>LM</t>
  </si>
  <si>
    <t>Frekvence - 1</t>
  </si>
  <si>
    <t>Kontrola</t>
  </si>
  <si>
    <t>Vsota točk za pozicijo</t>
  </si>
  <si>
    <t>Delež točk za pozicijo</t>
  </si>
  <si>
    <t>(pomoč za graf)</t>
  </si>
  <si>
    <t>IP odločitev brez medn dimenzije (1)</t>
  </si>
  <si>
    <t>IP protivladnih odločitev (1)</t>
  </si>
  <si>
    <t>IP skladnih z mnenjem V/DZ (3,4)</t>
  </si>
  <si>
    <t>IP odločitev z medn dimenzijo (3,4)</t>
  </si>
  <si>
    <t>Klampfer</t>
  </si>
  <si>
    <t>Sovdat</t>
  </si>
  <si>
    <t>Mozetič</t>
  </si>
  <si>
    <t>Deisinger</t>
  </si>
  <si>
    <t>Pogačar</t>
  </si>
  <si>
    <t>Zobec</t>
  </si>
  <si>
    <t>Petrič</t>
  </si>
  <si>
    <t>Korpič-H</t>
  </si>
  <si>
    <t>JadekP</t>
  </si>
  <si>
    <t>Mežnar</t>
  </si>
  <si>
    <t>Šorli</t>
  </si>
  <si>
    <t>OD</t>
  </si>
  <si>
    <t>DO</t>
  </si>
  <si>
    <t>Tratnik</t>
  </si>
  <si>
    <t>PREDSEDNIK</t>
  </si>
  <si>
    <t>DZ?</t>
  </si>
  <si>
    <t>tudi DZ</t>
  </si>
  <si>
    <t>samo DZ</t>
  </si>
  <si>
    <t>za DZ 1</t>
  </si>
  <si>
    <t>LIB</t>
  </si>
  <si>
    <t>DIS</t>
  </si>
  <si>
    <t>Sum of points, weighted for 1 and 5</t>
  </si>
  <si>
    <t>Sum of points, contested decision, weighted for 1 and 5</t>
  </si>
  <si>
    <t>Balance contested decision</t>
  </si>
  <si>
    <t>Sum of points, unanimous decision, weighted for 1 and 5</t>
  </si>
  <si>
    <t>IP contested decisions</t>
  </si>
  <si>
    <t>IP unanimous decisions</t>
  </si>
  <si>
    <t>Sum of points when dissenting, weighted for 1 and 5</t>
  </si>
  <si>
    <t>J-Dis</t>
  </si>
  <si>
    <t>IP when dissenting</t>
  </si>
  <si>
    <t>Sodnik nesoglasen</t>
  </si>
  <si>
    <t>kontrola</t>
  </si>
  <si>
    <t>k</t>
  </si>
  <si>
    <t>Vzorec</t>
  </si>
  <si>
    <t>POMEN OZNAK</t>
  </si>
  <si>
    <t>št sodnikov proti</t>
  </si>
  <si>
    <t>št sodnikov proti ali delno proti</t>
  </si>
  <si>
    <t>št sodnikov za</t>
  </si>
  <si>
    <t>št sodnikov delno proti</t>
  </si>
  <si>
    <t>št sodnikov ki niso glasovali</t>
  </si>
  <si>
    <t>št izločenih sodnikov</t>
  </si>
  <si>
    <t>št PLM</t>
  </si>
  <si>
    <t>št OLM</t>
  </si>
  <si>
    <t>POLM so šteta v obeh stolpcih</t>
  </si>
  <si>
    <t>OLM dveh sodnikov je šteto kot eno</t>
  </si>
  <si>
    <t>ali je sodba soglasna (1) ali nesoglasna (-1)</t>
  </si>
  <si>
    <t>nesoglasna tudi sodba s PLM</t>
  </si>
  <si>
    <t>PLM+OLM</t>
  </si>
  <si>
    <t>OZNAKE GLASOVANJA (DESNO)</t>
  </si>
  <si>
    <t>za</t>
  </si>
  <si>
    <t>proti</t>
  </si>
  <si>
    <t>delno proti</t>
  </si>
  <si>
    <t>izločen</t>
  </si>
  <si>
    <t>ni glasoval</t>
  </si>
  <si>
    <t>RAZL</t>
  </si>
  <si>
    <t>ZA - P+D</t>
  </si>
  <si>
    <t>Vsota</t>
  </si>
  <si>
    <t>Delež v vzorcu</t>
  </si>
  <si>
    <t>nesog</t>
  </si>
  <si>
    <t>sogl</t>
  </si>
  <si>
    <t>število glasov za</t>
  </si>
  <si>
    <t>število glasov proti</t>
  </si>
  <si>
    <t>število glasov delno proti</t>
  </si>
  <si>
    <t>število neglasovanj</t>
  </si>
  <si>
    <t>število izločitev</t>
  </si>
  <si>
    <t>kontola</t>
  </si>
  <si>
    <t>število sodb v vzorcu za sodnika</t>
  </si>
  <si>
    <t>število glasovanj sodnika</t>
  </si>
  <si>
    <t>odstotek glasov za</t>
  </si>
  <si>
    <t>odstotek glasov proti ali delno proti</t>
  </si>
  <si>
    <t>odstotek neglasovanj</t>
  </si>
  <si>
    <t>odstotek izločitev</t>
  </si>
  <si>
    <t>Weighted sum of points (P1*1.5; P5*1,5)</t>
  </si>
  <si>
    <t>Weighted sum of points, unanimous decisions</t>
  </si>
  <si>
    <t>Weighted sum of points, contested decisions</t>
  </si>
  <si>
    <t>IP (ideal point - average position)</t>
  </si>
  <si>
    <t>Število odločitev, vsota točk po pozicijah</t>
  </si>
  <si>
    <t>Delež v vseh odločitvah, delež točk na pozicijah</t>
  </si>
  <si>
    <t>PROFILI ZA VSE ODLOČITVE</t>
  </si>
  <si>
    <t>PROFILI ZA NESOGLASNE ODLOČITVE</t>
  </si>
  <si>
    <t>Vsaj en sodnik glasoval proti ali delno proti</t>
  </si>
  <si>
    <t>Vsaj en sodnik napisal PLM, če so vsi glasovali za</t>
  </si>
  <si>
    <t>PROFILI ZA SOGLASNE ODLOČITVE</t>
  </si>
  <si>
    <t>Število odločitev z mdn dimenzijo (3,4)</t>
  </si>
  <si>
    <t>Število odločitev brez mdn dimenzije (1)</t>
  </si>
  <si>
    <t>Število protivladnih odločitev (1)</t>
  </si>
  <si>
    <t>Število skladnih odločitev (3,4)</t>
  </si>
  <si>
    <t>SOGLASJE GLEDE NA POZICIJO SODBE</t>
  </si>
  <si>
    <t>število soglasnih sodb na poziciji</t>
  </si>
  <si>
    <t>število nesoglasnih sodb na poziciji</t>
  </si>
  <si>
    <t>delež nesoglasnih sodb na poziciji</t>
  </si>
  <si>
    <t>Število glasovanj</t>
  </si>
  <si>
    <t>Delež v glasovanju</t>
  </si>
  <si>
    <t>PROFILI, KO JE TA SODNIK NESOGLASEN</t>
  </si>
  <si>
    <t>Upošteva se tudi PLM z glasom ZA</t>
  </si>
  <si>
    <t>PROFILI KO TA SODNIK NAPIŠE OLM</t>
  </si>
  <si>
    <t>SOGLASJE GLEDE NA POZICIJO SODNIKA</t>
  </si>
  <si>
    <t>Delež nestrinjanja na poziciji</t>
  </si>
  <si>
    <t>Sum of point for negative separate opinions</t>
  </si>
  <si>
    <t>Sodnik soglasen</t>
  </si>
  <si>
    <t>Pozicija (IP) sodnika glede na medn dim</t>
  </si>
  <si>
    <t>Pri odločitvah z medn dimenzijo (3,4)</t>
  </si>
  <si>
    <t>Pri odločitvah brez medn dimenzije (1)</t>
  </si>
  <si>
    <t>Pri protivladnih odločitvah (1)</t>
  </si>
  <si>
    <t>Pri skladnih z mnenjem V/DZ (3,4)</t>
  </si>
  <si>
    <t>Pozicija (IP) glede na mednarodno dimenzijo</t>
  </si>
  <si>
    <t>Pozicija (IP) glede na vladno dimenzijo</t>
  </si>
  <si>
    <t>Odločitve z medn dimenzijo so manj liberalne (na EK in DRB)</t>
  </si>
  <si>
    <t>Protivladne odločitve so bolj liberalne na vseh dimenzijah.</t>
  </si>
  <si>
    <t>Več soglasja z medn.</t>
  </si>
  <si>
    <t>Pozicija (IP) sodnika glede na vladno dim</t>
  </si>
  <si>
    <t>Nesoglasje pri protivladnih</t>
  </si>
  <si>
    <t>Balance, weighted ((P5*1,5+P4)-(P2+P1*1,5))/sum of points</t>
  </si>
  <si>
    <t>Balance unanimous decisions, weighted</t>
  </si>
  <si>
    <t>Balance contested decision, weighted</t>
  </si>
  <si>
    <t>Balance unanimous decision, weighted</t>
  </si>
  <si>
    <t>Balance when dissenting, weighted</t>
  </si>
  <si>
    <t>Balance when negative separate opinions, weighted</t>
  </si>
  <si>
    <t>IP when negative separate opinions</t>
  </si>
  <si>
    <t>EKONOMSKA</t>
  </si>
  <si>
    <t xml:space="preserve">Vse </t>
  </si>
  <si>
    <t>Sodišče</t>
  </si>
  <si>
    <t>DRUŽBENA</t>
  </si>
  <si>
    <t>AVTORITARNA</t>
  </si>
  <si>
    <t>Vse=izračunano iz vseh sodb v vzorcu</t>
  </si>
  <si>
    <t>Nesogl=izračunano iz vseh nesoglasnih sodb (že obstoj PLM je nesoglasje, tudi če so vsi za)</t>
  </si>
  <si>
    <t>OLM=izračunano iz sodb, kjer je sodnik podal OLM</t>
  </si>
  <si>
    <t>Mediana</t>
  </si>
  <si>
    <t>EK</t>
  </si>
  <si>
    <t>DR</t>
  </si>
  <si>
    <t>AVT</t>
  </si>
  <si>
    <t>NL</t>
  </si>
  <si>
    <t>Zeleno=relativno liberalni sodniki (po IP pri EK v zgornji 25%, pri DR in AVT v spodnjih 25%)</t>
  </si>
  <si>
    <t>Rdeče=relativno neliberalni sodniki (po IP pri EK v spodnjih 25%, pri DR in AVT v zgornjih 25%)</t>
  </si>
  <si>
    <t>(NL)</t>
  </si>
  <si>
    <t>(LIB)</t>
  </si>
  <si>
    <t>RELATIVNA POZICIJA</t>
  </si>
  <si>
    <t>Točkovanje</t>
  </si>
  <si>
    <t>Sogl</t>
  </si>
  <si>
    <t>Nesogl</t>
  </si>
  <si>
    <t>Diss</t>
  </si>
  <si>
    <t>Sogl=izračunano iz vseh soglasnih sodb</t>
  </si>
  <si>
    <t>Diss=Izračunano iz sodb, kjer se sodnik ni strinjal (glasoval proti z ali brez LM, glasoval za in podal LM)</t>
  </si>
  <si>
    <t>EK: pozitivna=LIB, negativna=NL</t>
  </si>
  <si>
    <t>DR, AVT: pozitivna=NL, negativna=LIB</t>
  </si>
  <si>
    <t>Merilo: predznak pri Nesogl in Diss</t>
  </si>
  <si>
    <t>ABSOLUTNA POZICIJA</t>
  </si>
  <si>
    <t>Zeleno=relativno liberalni sodniki (po balance pri EK v zgornji 25%, pri DR in AVT v spodnjih 25%)</t>
  </si>
  <si>
    <t>Rdeče=relativno neliberalni sodniki (po balance pri EK v spodnjih 25%, pri DR in AVT v zgornjih 25%)</t>
  </si>
  <si>
    <t>Test</t>
  </si>
  <si>
    <t>Ude</t>
  </si>
  <si>
    <t>Wluk</t>
  </si>
  <si>
    <t>Čeb</t>
  </si>
  <si>
    <t>Jank</t>
  </si>
  <si>
    <t>Škrk</t>
  </si>
  <si>
    <t>Modr</t>
  </si>
  <si>
    <t>Fiš</t>
  </si>
  <si>
    <t>Rib</t>
  </si>
  <si>
    <t>KrK</t>
  </si>
  <si>
    <t>U-I-129/01 sklep</t>
  </si>
  <si>
    <t>U-I-312/97</t>
  </si>
  <si>
    <t>U-I-227/00</t>
  </si>
  <si>
    <t>U-I-92/01 1. točka izreka</t>
  </si>
  <si>
    <t>U-I-92/01 2. točka izreka</t>
  </si>
  <si>
    <t>U-I-92/01 3. točka izreka</t>
  </si>
  <si>
    <t>U-I-266/98</t>
  </si>
  <si>
    <t>Up-134/97</t>
  </si>
  <si>
    <t>U-I-92/96</t>
  </si>
  <si>
    <t>U-I-187/00</t>
  </si>
  <si>
    <t>U-I-224/00</t>
  </si>
  <si>
    <t>U-I-119/99</t>
  </si>
  <si>
    <t>U-I-130/01</t>
  </si>
  <si>
    <t>U-I-69/99</t>
  </si>
  <si>
    <t>U-I-392/98</t>
  </si>
  <si>
    <t>U-I-315/02</t>
  </si>
  <si>
    <t>U-I-135/00</t>
  </si>
  <si>
    <t>U-I-223/00</t>
  </si>
  <si>
    <t>U-I-346/02  1. sklep</t>
  </si>
  <si>
    <t>U-I-93/00</t>
  </si>
  <si>
    <t>Up-630/02</t>
  </si>
  <si>
    <t>Up-634/02</t>
  </si>
  <si>
    <t>U-I-108/01</t>
  </si>
  <si>
    <t>U-I-345/02</t>
  </si>
  <si>
    <t>U-I-346/02  2. sklep</t>
  </si>
  <si>
    <t>U-I-261/02</t>
  </si>
  <si>
    <t>Up-215/01</t>
  </si>
  <si>
    <t>U-I-90/99</t>
  </si>
  <si>
    <t>U-I-312/00</t>
  </si>
  <si>
    <t>U-I-149/99</t>
  </si>
  <si>
    <t>U-I-246/02</t>
  </si>
  <si>
    <t>Up-157/00</t>
  </si>
  <si>
    <t>U-I-272/98</t>
  </si>
  <si>
    <t>U-I-63/99</t>
  </si>
  <si>
    <t>U-II-2/03</t>
  </si>
  <si>
    <t>U-I-57/00</t>
  </si>
  <si>
    <t>U-I-255/99</t>
  </si>
  <si>
    <t>U-I-53/00</t>
  </si>
  <si>
    <t>U-I-346/02</t>
  </si>
  <si>
    <t>Up-10/03</t>
  </si>
  <si>
    <t>Up-547/02</t>
  </si>
  <si>
    <t>U-I-186/00</t>
  </si>
  <si>
    <t>U-I-217/02 sklep</t>
  </si>
  <si>
    <t>U-I-60/03</t>
  </si>
  <si>
    <t>U-I-137/01</t>
  </si>
  <si>
    <t>Up-286/01</t>
  </si>
  <si>
    <t>Up-729/03 sklep</t>
  </si>
  <si>
    <t>U-I-127/01</t>
  </si>
  <si>
    <t>Up-521/01</t>
  </si>
  <si>
    <t>U-II-1/04</t>
  </si>
  <si>
    <t>U-I-329/02</t>
  </si>
  <si>
    <t>Up-763/04</t>
  </si>
  <si>
    <t>U-II-3/04</t>
  </si>
  <si>
    <t>U-I-141/01</t>
  </si>
  <si>
    <t>U-I-296/02</t>
  </si>
  <si>
    <t>U-II-4/04</t>
  </si>
  <si>
    <t>U-I-131/04 sklep</t>
  </si>
  <si>
    <t>U-I-111/04</t>
  </si>
  <si>
    <t>U-I-187/04</t>
  </si>
  <si>
    <t>U-II-5/04</t>
  </si>
  <si>
    <t>U-I-356/02</t>
  </si>
  <si>
    <t>Up-472/02</t>
  </si>
  <si>
    <t>U-I-220/03</t>
  </si>
  <si>
    <t>Up-462/02</t>
  </si>
  <si>
    <t>U-I-199/02</t>
  </si>
  <si>
    <t>U-I-166/03</t>
  </si>
  <si>
    <t>U-I-273/01</t>
  </si>
  <si>
    <t>U-I-93/03</t>
  </si>
  <si>
    <t>U-I-355/04</t>
  </si>
  <si>
    <t>U-I-217/02</t>
  </si>
  <si>
    <t>U-I-316/04</t>
  </si>
  <si>
    <t>Up-422/02</t>
  </si>
  <si>
    <t>Up-599/04</t>
  </si>
  <si>
    <t>Up-762/03</t>
  </si>
  <si>
    <t>U-I-110/03, Up-631/03</t>
  </si>
  <si>
    <t xml:space="preserve">U-I-131/04 </t>
  </si>
  <si>
    <t>U-I-127/03</t>
  </si>
  <si>
    <t>U-I-294/04</t>
  </si>
  <si>
    <t>U-I-145/035</t>
  </si>
  <si>
    <t>U-I-196/03</t>
  </si>
  <si>
    <t>U-I-90/05</t>
  </si>
  <si>
    <t>U-I-176/05,Up-338/05</t>
  </si>
  <si>
    <t>U-I-65/05</t>
  </si>
  <si>
    <t>Up-357/03, U-I-351/04</t>
  </si>
  <si>
    <t>U-I-163/05</t>
  </si>
  <si>
    <t>U-I-298/04</t>
  </si>
  <si>
    <t>U-I-212/03</t>
  </si>
  <si>
    <t>Up-412-03</t>
  </si>
  <si>
    <t>Up-518/03</t>
  </si>
  <si>
    <t>U-I-116/03</t>
  </si>
  <si>
    <t>U-I-229/03</t>
  </si>
  <si>
    <t>U-II-1/06</t>
  </si>
  <si>
    <t>Up-719/03</t>
  </si>
  <si>
    <t>U-I-152/03</t>
  </si>
  <si>
    <t>Up-600/04</t>
  </si>
  <si>
    <t>U-I-218/04</t>
  </si>
  <si>
    <t>Up-555/03, Up-827/04</t>
  </si>
  <si>
    <t>Up-754/04</t>
  </si>
  <si>
    <t>Up-755/04</t>
  </si>
  <si>
    <t>U-I-40/06</t>
  </si>
  <si>
    <t>Up-77/04</t>
  </si>
  <si>
    <t>U-I-266/04</t>
  </si>
  <si>
    <t>U-I-98/04</t>
  </si>
  <si>
    <t>P-72/05-17, U-I-327/05</t>
  </si>
  <si>
    <t>U-I-238/06</t>
  </si>
  <si>
    <t>U-I-60/06, U-I-214/06, U-I-225/06</t>
  </si>
  <si>
    <t>Up-89/05</t>
  </si>
  <si>
    <t>U-I-69/06</t>
  </si>
  <si>
    <t>Up-412/03</t>
  </si>
  <si>
    <t>za DS ocena 1</t>
  </si>
  <si>
    <t>Vlada je sicer nasprotovala dokaj mlačno.</t>
  </si>
  <si>
    <t>tudi DZ. Za MNZ 2, za MP 4.</t>
  </si>
  <si>
    <t>Nelib sodne so bolj nesoglasne</t>
  </si>
  <si>
    <t>Enako</t>
  </si>
  <si>
    <t>Število točk na pozicij, ko se sodnik strinjal.</t>
  </si>
  <si>
    <t>Število točk na poziciji, ko se sodnik NI strinjal</t>
  </si>
  <si>
    <t>Modrijan</t>
  </si>
  <si>
    <t>Ribičič</t>
  </si>
  <si>
    <t>Wedam Lukič</t>
  </si>
  <si>
    <t>Janko</t>
  </si>
  <si>
    <t>Fišer</t>
  </si>
  <si>
    <t>Krisper Kramberge</t>
  </si>
  <si>
    <t>Čebulj</t>
  </si>
  <si>
    <t>Krisper Kramberger</t>
  </si>
  <si>
    <t>POZICIJA SODNIKA, KADAR SE SKLICUJE NA MEDNARODNO DIMENZIJO</t>
  </si>
  <si>
    <t>Sodnik soglasen, se sklicuje na mdn (3,4)</t>
  </si>
  <si>
    <t>BAL</t>
  </si>
  <si>
    <t>Sodnik soglasen, se ne sklicuje na mdn (1)</t>
  </si>
  <si>
    <t>Sodnik nesoglasen, se sklicuje na mdn (3,4)</t>
  </si>
  <si>
    <t>POZICIJA SODNIKA GLEDE NA ODNOS DO VLADE</t>
  </si>
  <si>
    <t>Sodnik soglasen, nasprotuje vladi (1)</t>
  </si>
  <si>
    <t>Sodnik soglasen, se strinja z vlado (3,4)</t>
  </si>
  <si>
    <t>Sodnik nesoglasen, nasprotuje vladi (1)</t>
  </si>
  <si>
    <t>Sodnik nesoglasen, se strinja z vlado (3,4)</t>
  </si>
  <si>
    <t>Število točk na pozicij, ko se je sodnik strinjal.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</si>
</sst>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0" xfId="0" applyFill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8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7" borderId="0" xfId="0" applyFill="1" applyAlignment="1">
      <alignment horizontal="center"/>
    </xf>
    <xf numFmtId="14" fontId="0" fillId="0" borderId="6" xfId="0" applyNumberForma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0" xfId="0" applyFill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0" xfId="0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Fill="1" applyBorder="1"/>
    <xf numFmtId="164" fontId="0" fillId="0" borderId="0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9" borderId="20" xfId="0" applyFill="1" applyBorder="1" applyAlignment="1">
      <alignment horizontal="left"/>
    </xf>
    <xf numFmtId="0" fontId="0" fillId="9" borderId="21" xfId="0" applyFill="1" applyBorder="1" applyAlignment="1">
      <alignment horizontal="left"/>
    </xf>
    <xf numFmtId="1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 horizontal="center"/>
    </xf>
    <xf numFmtId="164" fontId="0" fillId="0" borderId="17" xfId="0" applyNumberFormat="1" applyBorder="1" applyAlignment="1">
      <alignment horizontal="right"/>
    </xf>
    <xf numFmtId="164" fontId="1" fillId="0" borderId="1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164" fontId="0" fillId="0" borderId="17" xfId="0" applyNumberFormat="1" applyFont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9" borderId="19" xfId="0" applyNumberFormat="1" applyFill="1" applyBorder="1" applyAlignment="1">
      <alignment horizontal="center"/>
    </xf>
    <xf numFmtId="1" fontId="0" fillId="9" borderId="27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0" fillId="9" borderId="8" xfId="0" applyNumberFormat="1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164" fontId="0" fillId="0" borderId="19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Font="1" applyBorder="1"/>
    <xf numFmtId="0" fontId="0" fillId="0" borderId="8" xfId="0" applyFont="1" applyBorder="1"/>
    <xf numFmtId="164" fontId="0" fillId="0" borderId="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0" fillId="0" borderId="19" xfId="0" applyFill="1" applyBorder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8" xfId="0" applyFont="1" applyBorder="1"/>
    <xf numFmtId="0" fontId="0" fillId="12" borderId="0" xfId="0" applyFill="1"/>
    <xf numFmtId="0" fontId="0" fillId="13" borderId="0" xfId="0" applyFill="1"/>
    <xf numFmtId="0" fontId="0" fillId="10" borderId="0" xfId="0" applyFill="1"/>
    <xf numFmtId="0" fontId="0" fillId="14" borderId="1" xfId="0" applyFill="1" applyBorder="1"/>
    <xf numFmtId="0" fontId="0" fillId="0" borderId="16" xfId="0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6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1" fontId="0" fillId="0" borderId="19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2" fillId="0" borderId="0" xfId="1" applyFont="1"/>
    <xf numFmtId="0" fontId="0" fillId="0" borderId="5" xfId="0" applyFont="1" applyFill="1" applyBorder="1"/>
    <xf numFmtId="0" fontId="0" fillId="0" borderId="11" xfId="0" applyFont="1" applyBorder="1" applyAlignment="1">
      <alignment horizontal="center"/>
    </xf>
    <xf numFmtId="0" fontId="2" fillId="0" borderId="0" xfId="1" applyFont="1" applyFill="1"/>
    <xf numFmtId="0" fontId="0" fillId="0" borderId="28" xfId="0" applyBorder="1"/>
    <xf numFmtId="0" fontId="0" fillId="0" borderId="2" xfId="0" applyFill="1" applyBorder="1"/>
    <xf numFmtId="0" fontId="0" fillId="0" borderId="16" xfId="0" applyFill="1" applyBorder="1"/>
    <xf numFmtId="0" fontId="0" fillId="10" borderId="0" xfId="0" applyFill="1" applyBorder="1"/>
    <xf numFmtId="0" fontId="0" fillId="6" borderId="0" xfId="0" applyFill="1" applyBorder="1"/>
    <xf numFmtId="0" fontId="0" fillId="4" borderId="0" xfId="0" applyFill="1" applyBorder="1"/>
    <xf numFmtId="0" fontId="0" fillId="4" borderId="1" xfId="0" applyFill="1" applyBorder="1"/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8" xfId="0" applyNumberFormat="1" applyFont="1" applyBorder="1" applyAlignment="1">
      <alignment horizontal="center"/>
    </xf>
  </cellXfs>
  <cellStyles count="2">
    <cellStyle name="Navadno" xfId="0" builtinId="0"/>
    <cellStyle name="Pojasnjevalno besedilo" xfId="1" builtinId="53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FF6600"/>
      <rgbColor rgb="FF4A7EB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US!$L$11:$P$11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US!$L$138:$P$138</c:f>
              <c:numCache>
                <c:formatCode>0</c:formatCode>
                <c:ptCount val="5"/>
                <c:pt idx="0">
                  <c:v>13.157894736842104</c:v>
                </c:pt>
                <c:pt idx="1">
                  <c:v>21.052631578947366</c:v>
                </c:pt>
                <c:pt idx="2">
                  <c:v>28.947368421052634</c:v>
                </c:pt>
                <c:pt idx="3">
                  <c:v>21.052631578947366</c:v>
                </c:pt>
                <c:pt idx="4">
                  <c:v>15.789473684210526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4F-4042-9656-53F2527D7013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US!$N$139</c:f>
              <c:numCache>
                <c:formatCode>0.0</c:formatCode>
                <c:ptCount val="1"/>
                <c:pt idx="0">
                  <c:v>3.0526315789473686</c:v>
                </c:pt>
              </c:numCache>
            </c:numRef>
          </c:xVal>
          <c:yVal>
            <c:numRef>
              <c:f>US!$N$140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04F-4042-9656-53F2527D70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2169984"/>
        <c:axId val="142171520"/>
      </c:scatterChart>
      <c:valAx>
        <c:axId val="14216998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2171520"/>
        <c:crosses val="autoZero"/>
        <c:crossBetween val="midCat"/>
        <c:majorUnit val="1"/>
      </c:valAx>
      <c:valAx>
        <c:axId val="1421715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216998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US!$AE$154:$AH$154</c:f>
              <c:numCache>
                <c:formatCode>0</c:formatCode>
                <c:ptCount val="4"/>
                <c:pt idx="0">
                  <c:v>48.484848484848484</c:v>
                </c:pt>
                <c:pt idx="1">
                  <c:v>27.27272727272727</c:v>
                </c:pt>
                <c:pt idx="2">
                  <c:v>9.0909090909090917</c:v>
                </c:pt>
                <c:pt idx="3">
                  <c:v>15.151515151515152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531-4319-9B4C-14FCD50D8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6758016"/>
        <c:axId val="306759552"/>
      </c:barChart>
      <c:catAx>
        <c:axId val="3067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06759552"/>
        <c:crosses val="autoZero"/>
        <c:auto val="1"/>
        <c:lblAlgn val="ctr"/>
        <c:lblOffset val="100"/>
        <c:tickLblSkip val="1"/>
        <c:noMultiLvlLbl val="0"/>
      </c:catAx>
      <c:valAx>
        <c:axId val="30675955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0675801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Fiš!$AF$17:$AI$17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Fiš!$AJ$156:$AM$156</c:f>
              <c:numCache>
                <c:formatCode>0</c:formatCode>
                <c:ptCount val="4"/>
                <c:pt idx="0">
                  <c:v>88.888888888888886</c:v>
                </c:pt>
                <c:pt idx="1">
                  <c:v>0</c:v>
                </c:pt>
                <c:pt idx="2">
                  <c:v>11.111111111111111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843520"/>
        <c:axId val="358845056"/>
      </c:barChart>
      <c:catAx>
        <c:axId val="3588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845056"/>
        <c:crosses val="autoZero"/>
        <c:auto val="1"/>
        <c:lblAlgn val="ctr"/>
        <c:lblOffset val="100"/>
        <c:tickLblSkip val="1"/>
        <c:noMultiLvlLbl val="0"/>
      </c:catAx>
      <c:valAx>
        <c:axId val="3588450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84352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Fiš!$Q$17:$U$17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Fiš!$V$171:$Z$171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14.285714285714285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Fiš!$X$172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Fiš!$X$173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891904"/>
        <c:axId val="358893440"/>
      </c:scatterChart>
      <c:valAx>
        <c:axId val="35889190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893440"/>
        <c:crosses val="autoZero"/>
        <c:crossBetween val="midCat"/>
        <c:majorUnit val="1"/>
      </c:valAx>
      <c:valAx>
        <c:axId val="3588934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89190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Fiš!$Q$17:$U$17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Fiš!$AA$171:$AE$171</c:f>
              <c:numCache>
                <c:formatCode>0</c:formatCode>
                <c:ptCount val="5"/>
                <c:pt idx="0">
                  <c:v>28.571428571428569</c:v>
                </c:pt>
                <c:pt idx="1">
                  <c:v>14.285714285714285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28.571428571428569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Fiš!$AC$172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Fiš!$AC$173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11360"/>
        <c:axId val="359015552"/>
      </c:scatterChart>
      <c:valAx>
        <c:axId val="35891136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015552"/>
        <c:crosses val="autoZero"/>
        <c:crossBetween val="midCat"/>
        <c:majorUnit val="1"/>
      </c:valAx>
      <c:valAx>
        <c:axId val="35901555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91136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Fiš!$AF$17:$AI$17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Fiš!$AF$171:$AI$171</c:f>
              <c:numCache>
                <c:formatCode>0</c:formatCode>
                <c:ptCount val="4"/>
                <c:pt idx="0">
                  <c:v>66.666666666666657</c:v>
                </c:pt>
                <c:pt idx="1">
                  <c:v>33.333333333333329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031936"/>
        <c:axId val="359033472"/>
      </c:barChart>
      <c:catAx>
        <c:axId val="3590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033472"/>
        <c:crosses val="autoZero"/>
        <c:auto val="1"/>
        <c:lblAlgn val="ctr"/>
        <c:lblOffset val="100"/>
        <c:tickLblSkip val="1"/>
        <c:noMultiLvlLbl val="0"/>
      </c:catAx>
      <c:valAx>
        <c:axId val="3590334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03193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Fiš!$AF$17:$AI$17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Fiš!$AJ$171:$AM$171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058048"/>
        <c:axId val="359068032"/>
      </c:barChart>
      <c:catAx>
        <c:axId val="3590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068032"/>
        <c:crosses val="autoZero"/>
        <c:auto val="1"/>
        <c:lblAlgn val="ctr"/>
        <c:lblOffset val="100"/>
        <c:tickLblSkip val="1"/>
        <c:noMultiLvlLbl val="0"/>
      </c:catAx>
      <c:valAx>
        <c:axId val="3590680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05804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Fiš!$Q$17:$U$17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Fiš!$Q$171:$U$171</c:f>
              <c:numCache>
                <c:formatCode>0</c:formatCode>
                <c:ptCount val="5"/>
                <c:pt idx="0">
                  <c:v>0</c:v>
                </c:pt>
                <c:pt idx="1">
                  <c:v>33.333333333333329</c:v>
                </c:pt>
                <c:pt idx="2">
                  <c:v>33.333333333333329</c:v>
                </c:pt>
                <c:pt idx="3">
                  <c:v>33.333333333333329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Fiš!$S$172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Fiš!$S$173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9155584"/>
        <c:axId val="359157120"/>
      </c:scatterChart>
      <c:valAx>
        <c:axId val="35915558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157120"/>
        <c:crosses val="autoZero"/>
        <c:crossBetween val="midCat"/>
        <c:majorUnit val="1"/>
      </c:valAx>
      <c:valAx>
        <c:axId val="3591571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15558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Rib!$Q$17:$U$17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Rib!$Q$132:$U$132</c:f>
              <c:numCache>
                <c:formatCode>0</c:formatCode>
                <c:ptCount val="5"/>
                <c:pt idx="0">
                  <c:v>13.690476190476192</c:v>
                </c:pt>
                <c:pt idx="1">
                  <c:v>24.404761904761905</c:v>
                </c:pt>
                <c:pt idx="2">
                  <c:v>23.809523809523807</c:v>
                </c:pt>
                <c:pt idx="3">
                  <c:v>25</c:v>
                </c:pt>
                <c:pt idx="4">
                  <c:v>13.095238095238097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Rib!$S$133</c:f>
              <c:numCache>
                <c:formatCode>0.0</c:formatCode>
                <c:ptCount val="1"/>
                <c:pt idx="0">
                  <c:v>2.9940476190476191</c:v>
                </c:pt>
              </c:numCache>
            </c:numRef>
          </c:xVal>
          <c:yVal>
            <c:numRef>
              <c:f>Rib!$S$134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057856"/>
        <c:axId val="358059392"/>
      </c:scatterChart>
      <c:valAx>
        <c:axId val="35805785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059392"/>
        <c:crosses val="autoZero"/>
        <c:crossBetween val="midCat"/>
        <c:majorUnit val="1"/>
      </c:valAx>
      <c:valAx>
        <c:axId val="3580593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05785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Rib!$Q$17:$U$17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Rib!$V$132:$Z$132</c:f>
              <c:numCache>
                <c:formatCode>0</c:formatCode>
                <c:ptCount val="5"/>
                <c:pt idx="0">
                  <c:v>31.275720164609055</c:v>
                </c:pt>
                <c:pt idx="1">
                  <c:v>35.802469135802468</c:v>
                </c:pt>
                <c:pt idx="2">
                  <c:v>25.514403292181072</c:v>
                </c:pt>
                <c:pt idx="3">
                  <c:v>4.1152263374485596</c:v>
                </c:pt>
                <c:pt idx="4">
                  <c:v>3.2921810699588478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Rib!$X$133</c:f>
              <c:numCache>
                <c:formatCode>0.0</c:formatCode>
                <c:ptCount val="1"/>
                <c:pt idx="0">
                  <c:v>2.1234567901234569</c:v>
                </c:pt>
              </c:numCache>
            </c:numRef>
          </c:xVal>
          <c:yVal>
            <c:numRef>
              <c:f>Rib!$X$134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224640"/>
        <c:axId val="358226176"/>
      </c:scatterChart>
      <c:valAx>
        <c:axId val="35822464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226176"/>
        <c:crosses val="autoZero"/>
        <c:crossBetween val="midCat"/>
        <c:majorUnit val="1"/>
      </c:valAx>
      <c:valAx>
        <c:axId val="35822617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22464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Rib!$Q$17:$U$17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Rib!$AA$132:$AE$132</c:f>
              <c:numCache>
                <c:formatCode>0</c:formatCode>
                <c:ptCount val="5"/>
                <c:pt idx="0">
                  <c:v>28.35820895522388</c:v>
                </c:pt>
                <c:pt idx="1">
                  <c:v>35.394456289978677</c:v>
                </c:pt>
                <c:pt idx="2">
                  <c:v>20.042643923240938</c:v>
                </c:pt>
                <c:pt idx="3">
                  <c:v>10.23454157782516</c:v>
                </c:pt>
                <c:pt idx="4">
                  <c:v>5.9701492537313428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Rib!$AC$133</c:f>
              <c:numCache>
                <c:formatCode>0.0</c:formatCode>
                <c:ptCount val="1"/>
                <c:pt idx="0">
                  <c:v>2.3006396588486142</c:v>
                </c:pt>
              </c:numCache>
            </c:numRef>
          </c:xVal>
          <c:yVal>
            <c:numRef>
              <c:f>Rib!$S$134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268928"/>
        <c:axId val="358270464"/>
      </c:scatterChart>
      <c:valAx>
        <c:axId val="35826892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270464"/>
        <c:crosses val="autoZero"/>
        <c:crossBetween val="midCat"/>
        <c:majorUnit val="1"/>
      </c:valAx>
      <c:valAx>
        <c:axId val="3582704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26892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Rib!$AF$17:$AI$17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Rib!$AF$132:$AI$132</c:f>
              <c:numCache>
                <c:formatCode>0</c:formatCode>
                <c:ptCount val="4"/>
                <c:pt idx="0">
                  <c:v>58.333333333333336</c:v>
                </c:pt>
                <c:pt idx="1">
                  <c:v>15.625</c:v>
                </c:pt>
                <c:pt idx="2">
                  <c:v>14.583333333333334</c:v>
                </c:pt>
                <c:pt idx="3">
                  <c:v>11.458333333333332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217024"/>
        <c:axId val="359218560"/>
      </c:barChart>
      <c:catAx>
        <c:axId val="35921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218560"/>
        <c:crosses val="autoZero"/>
        <c:auto val="1"/>
        <c:lblAlgn val="ctr"/>
        <c:lblOffset val="100"/>
        <c:tickLblSkip val="1"/>
        <c:noMultiLvlLbl val="0"/>
      </c:catAx>
      <c:valAx>
        <c:axId val="3592185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21702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US!$L$11:$P$11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US!$L$170:$P$170</c:f>
              <c:numCache>
                <c:formatCode>0</c:formatCode>
                <c:ptCount val="5"/>
                <c:pt idx="0">
                  <c:v>11.76470588235294</c:v>
                </c:pt>
                <c:pt idx="1">
                  <c:v>23.52941176470588</c:v>
                </c:pt>
                <c:pt idx="2">
                  <c:v>23.52941176470588</c:v>
                </c:pt>
                <c:pt idx="3">
                  <c:v>17.647058823529413</c:v>
                </c:pt>
                <c:pt idx="4">
                  <c:v>23.52941176470588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47-4353-86A8-7D0AF1B7106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US!$N$171</c:f>
              <c:numCache>
                <c:formatCode>0.0</c:formatCode>
                <c:ptCount val="1"/>
                <c:pt idx="0">
                  <c:v>3.1764705882352939</c:v>
                </c:pt>
              </c:numCache>
            </c:numRef>
          </c:xVal>
          <c:yVal>
            <c:numRef>
              <c:f>US!$N$172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D47-4353-86A8-7D0AF1B710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06802048"/>
        <c:axId val="306807936"/>
      </c:scatterChart>
      <c:valAx>
        <c:axId val="3068020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06807936"/>
        <c:crosses val="autoZero"/>
        <c:crossBetween val="midCat"/>
        <c:majorUnit val="1"/>
      </c:valAx>
      <c:valAx>
        <c:axId val="3068079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068020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Rib!$AF$17:$AI$17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Rib!$AJ$132:$AM$132</c:f>
              <c:numCache>
                <c:formatCode>0</c:formatCode>
                <c:ptCount val="4"/>
                <c:pt idx="0">
                  <c:v>52.380952380952387</c:v>
                </c:pt>
                <c:pt idx="1">
                  <c:v>23.809523809523807</c:v>
                </c:pt>
                <c:pt idx="2">
                  <c:v>9.5238095238095237</c:v>
                </c:pt>
                <c:pt idx="3">
                  <c:v>14.285714285714285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246848"/>
        <c:axId val="359248640"/>
      </c:barChart>
      <c:catAx>
        <c:axId val="3592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248640"/>
        <c:crosses val="autoZero"/>
        <c:auto val="1"/>
        <c:lblAlgn val="ctr"/>
        <c:lblOffset val="100"/>
        <c:tickLblSkip val="1"/>
        <c:noMultiLvlLbl val="0"/>
      </c:catAx>
      <c:valAx>
        <c:axId val="3592486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24684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Rib!$Q$17:$U$17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Rib!$Q$156:$U$156</c:f>
              <c:numCache>
                <c:formatCode>0</c:formatCode>
                <c:ptCount val="5"/>
                <c:pt idx="0">
                  <c:v>12.903225806451612</c:v>
                </c:pt>
                <c:pt idx="1">
                  <c:v>25.806451612903224</c:v>
                </c:pt>
                <c:pt idx="2">
                  <c:v>19.35483870967742</c:v>
                </c:pt>
                <c:pt idx="3">
                  <c:v>35.483870967741936</c:v>
                </c:pt>
                <c:pt idx="4">
                  <c:v>6.4516129032258061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Rib!$S$157</c:f>
              <c:numCache>
                <c:formatCode>0.0</c:formatCode>
                <c:ptCount val="1"/>
                <c:pt idx="0">
                  <c:v>2.967741935483871</c:v>
                </c:pt>
              </c:numCache>
            </c:numRef>
          </c:xVal>
          <c:yVal>
            <c:numRef>
              <c:f>Rib!$S$158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9282944"/>
        <c:axId val="359284736"/>
      </c:scatterChart>
      <c:valAx>
        <c:axId val="3592829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284736"/>
        <c:crosses val="autoZero"/>
        <c:crossBetween val="midCat"/>
        <c:majorUnit val="1"/>
      </c:valAx>
      <c:valAx>
        <c:axId val="3592847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2829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Rib!$Q$17:$U$17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Rib!$V$156:$Z$156</c:f>
              <c:numCache>
                <c:formatCode>0</c:formatCode>
                <c:ptCount val="5"/>
                <c:pt idx="0">
                  <c:v>28.571428571428569</c:v>
                </c:pt>
                <c:pt idx="1">
                  <c:v>28.571428571428569</c:v>
                </c:pt>
                <c:pt idx="2">
                  <c:v>28.571428571428569</c:v>
                </c:pt>
                <c:pt idx="3">
                  <c:v>0</c:v>
                </c:pt>
                <c:pt idx="4">
                  <c:v>14.285714285714285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Rib!$X$157</c:f>
              <c:numCache>
                <c:formatCode>0.0</c:formatCode>
                <c:ptCount val="1"/>
                <c:pt idx="0">
                  <c:v>2.4285714285714284</c:v>
                </c:pt>
              </c:numCache>
            </c:numRef>
          </c:xVal>
          <c:yVal>
            <c:numRef>
              <c:f>Rib!$X$158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9314944"/>
        <c:axId val="359316480"/>
      </c:scatterChart>
      <c:valAx>
        <c:axId val="3593149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316480"/>
        <c:crosses val="autoZero"/>
        <c:crossBetween val="midCat"/>
        <c:majorUnit val="1"/>
      </c:valAx>
      <c:valAx>
        <c:axId val="3593164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3149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Rib!$Q$17:$U$17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Rib!$AA$156:$AE$156</c:f>
              <c:numCache>
                <c:formatCode>0</c:formatCode>
                <c:ptCount val="5"/>
                <c:pt idx="0">
                  <c:v>23.404255319148938</c:v>
                </c:pt>
                <c:pt idx="1">
                  <c:v>40.425531914893611</c:v>
                </c:pt>
                <c:pt idx="2">
                  <c:v>14.893617021276595</c:v>
                </c:pt>
                <c:pt idx="3">
                  <c:v>17.021276595744681</c:v>
                </c:pt>
                <c:pt idx="4">
                  <c:v>4.2553191489361701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Rib!$AC$157</c:f>
              <c:numCache>
                <c:formatCode>0.0</c:formatCode>
                <c:ptCount val="1"/>
                <c:pt idx="0">
                  <c:v>2.3829787234042552</c:v>
                </c:pt>
              </c:numCache>
            </c:numRef>
          </c:xVal>
          <c:yVal>
            <c:numRef>
              <c:f>Rib!$AC$158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9940864"/>
        <c:axId val="359942400"/>
      </c:scatterChart>
      <c:valAx>
        <c:axId val="35994086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942400"/>
        <c:crosses val="autoZero"/>
        <c:crossBetween val="midCat"/>
        <c:majorUnit val="1"/>
      </c:valAx>
      <c:valAx>
        <c:axId val="3599424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94086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Rib!$AF$17:$AI$17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Rib!$AF$156:$AI$156</c:f>
              <c:numCache>
                <c:formatCode>0</c:formatCode>
                <c:ptCount val="4"/>
                <c:pt idx="0">
                  <c:v>65</c:v>
                </c:pt>
                <c:pt idx="1">
                  <c:v>25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966976"/>
        <c:axId val="359985152"/>
      </c:barChart>
      <c:catAx>
        <c:axId val="3599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985152"/>
        <c:crosses val="autoZero"/>
        <c:auto val="1"/>
        <c:lblAlgn val="ctr"/>
        <c:lblOffset val="100"/>
        <c:tickLblSkip val="1"/>
        <c:noMultiLvlLbl val="0"/>
      </c:catAx>
      <c:valAx>
        <c:axId val="35998515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96697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Rib!$AF$17:$AI$17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Rib!$AJ$156:$AM$156</c:f>
              <c:numCache>
                <c:formatCode>0</c:formatCode>
                <c:ptCount val="4"/>
                <c:pt idx="0">
                  <c:v>75</c:v>
                </c:pt>
                <c:pt idx="1">
                  <c:v>16.666666666666664</c:v>
                </c:pt>
                <c:pt idx="2">
                  <c:v>0</c:v>
                </c:pt>
                <c:pt idx="3">
                  <c:v>8.3333333333333321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017920"/>
        <c:axId val="360019456"/>
      </c:barChart>
      <c:catAx>
        <c:axId val="360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019456"/>
        <c:crosses val="autoZero"/>
        <c:auto val="1"/>
        <c:lblAlgn val="ctr"/>
        <c:lblOffset val="100"/>
        <c:tickLblSkip val="1"/>
        <c:noMultiLvlLbl val="0"/>
      </c:catAx>
      <c:valAx>
        <c:axId val="3600194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01792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Rib!$Q$17:$U$17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Rib!$V$171:$Z$171</c:f>
              <c:numCache>
                <c:formatCode>0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40</c:v>
                </c:pt>
                <c:pt idx="3">
                  <c:v>0</c:v>
                </c:pt>
                <c:pt idx="4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Rib!$X$172</c:f>
              <c:numCache>
                <c:formatCode>0.0</c:formatCode>
                <c:ptCount val="1"/>
                <c:pt idx="0">
                  <c:v>3</c:v>
                </c:pt>
              </c:numCache>
            </c:numRef>
          </c:xVal>
          <c:yVal>
            <c:numRef>
              <c:f>Rib!$X$173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0053760"/>
        <c:axId val="360133376"/>
      </c:scatterChart>
      <c:valAx>
        <c:axId val="36005376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133376"/>
        <c:crosses val="autoZero"/>
        <c:crossBetween val="midCat"/>
        <c:majorUnit val="1"/>
      </c:valAx>
      <c:valAx>
        <c:axId val="36013337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05376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Rib!$Q$17:$U$17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Rib!$AA$171:$AE$171</c:f>
              <c:numCache>
                <c:formatCode>0</c:formatCode>
                <c:ptCount val="5"/>
                <c:pt idx="0">
                  <c:v>20</c:v>
                </c:pt>
                <c:pt idx="1">
                  <c:v>50</c:v>
                </c:pt>
                <c:pt idx="2">
                  <c:v>10</c:v>
                </c:pt>
                <c:pt idx="3">
                  <c:v>20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Rib!$AC$172</c:f>
              <c:numCache>
                <c:formatCode>General</c:formatCode>
                <c:ptCount val="1"/>
                <c:pt idx="0">
                  <c:v>2.2999999999999998</c:v>
                </c:pt>
              </c:numCache>
            </c:numRef>
          </c:xVal>
          <c:yVal>
            <c:numRef>
              <c:f>Rib!$AC$173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0159488"/>
        <c:axId val="360169472"/>
      </c:scatterChart>
      <c:valAx>
        <c:axId val="36015948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169472"/>
        <c:crosses val="autoZero"/>
        <c:crossBetween val="midCat"/>
        <c:majorUnit val="1"/>
      </c:valAx>
      <c:valAx>
        <c:axId val="3601694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15948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Rib!$AF$17:$AI$17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Rib!$AF$171:$AI$171</c:f>
              <c:numCache>
                <c:formatCode>0</c:formatCode>
                <c:ptCount val="4"/>
                <c:pt idx="0">
                  <c:v>77.777777777777786</c:v>
                </c:pt>
                <c:pt idx="1">
                  <c:v>11.111111111111111</c:v>
                </c:pt>
                <c:pt idx="2">
                  <c:v>0</c:v>
                </c:pt>
                <c:pt idx="3">
                  <c:v>11.111111111111111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394752"/>
        <c:axId val="360396288"/>
      </c:barChart>
      <c:catAx>
        <c:axId val="3603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396288"/>
        <c:crosses val="autoZero"/>
        <c:auto val="1"/>
        <c:lblAlgn val="ctr"/>
        <c:lblOffset val="100"/>
        <c:tickLblSkip val="1"/>
        <c:noMultiLvlLbl val="0"/>
      </c:catAx>
      <c:valAx>
        <c:axId val="3603962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39475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Rib!$AF$17:$AI$17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Rib!$AJ$171:$AM$171</c:f>
              <c:numCache>
                <c:formatCode>0</c:formatCode>
                <c:ptCount val="4"/>
                <c:pt idx="0">
                  <c:v>57.142857142857139</c:v>
                </c:pt>
                <c:pt idx="1">
                  <c:v>28.571428571428569</c:v>
                </c:pt>
                <c:pt idx="2">
                  <c:v>0</c:v>
                </c:pt>
                <c:pt idx="3">
                  <c:v>14.285714285714285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429056"/>
        <c:axId val="360430592"/>
      </c:barChart>
      <c:catAx>
        <c:axId val="3604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430592"/>
        <c:crosses val="autoZero"/>
        <c:auto val="1"/>
        <c:lblAlgn val="ctr"/>
        <c:lblOffset val="100"/>
        <c:tickLblSkip val="1"/>
        <c:noMultiLvlLbl val="0"/>
      </c:catAx>
      <c:valAx>
        <c:axId val="3604305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42905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US!$Q$11:$U$11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US!$Q$170:$U$170</c:f>
              <c:numCache>
                <c:formatCode>0</c:formatCode>
                <c:ptCount val="5"/>
                <c:pt idx="0">
                  <c:v>32.142857142857146</c:v>
                </c:pt>
                <c:pt idx="1">
                  <c:v>60.714285714285708</c:v>
                </c:pt>
                <c:pt idx="2">
                  <c:v>7.1428571428571423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8A-4EAF-9DE6-3C1FE2546563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US!$S$171</c:f>
              <c:numCache>
                <c:formatCode>0.0</c:formatCode>
                <c:ptCount val="1"/>
                <c:pt idx="0">
                  <c:v>1.75</c:v>
                </c:pt>
              </c:numCache>
            </c:numRef>
          </c:xVal>
          <c:yVal>
            <c:numRef>
              <c:f>US!$S$172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58A-4EAF-9DE6-3C1FE25465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06829952"/>
        <c:axId val="306831744"/>
      </c:scatterChart>
      <c:valAx>
        <c:axId val="30682995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06831744"/>
        <c:crosses val="autoZero"/>
        <c:crossBetween val="midCat"/>
        <c:majorUnit val="1"/>
      </c:valAx>
      <c:valAx>
        <c:axId val="3068317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0682995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Rib!$Q$17:$U$17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Rib!$Q$171:$U$171</c:f>
              <c:numCache>
                <c:formatCode>0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Rib!$S$172</c:f>
              <c:numCache>
                <c:formatCode>General</c:formatCode>
                <c:ptCount val="1"/>
                <c:pt idx="0">
                  <c:v>2.25</c:v>
                </c:pt>
              </c:numCache>
            </c:numRef>
          </c:xVal>
          <c:yVal>
            <c:numRef>
              <c:f>Rib!$S$173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0456960"/>
        <c:axId val="360458496"/>
      </c:scatterChart>
      <c:valAx>
        <c:axId val="36045696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458496"/>
        <c:crosses val="autoZero"/>
        <c:crossBetween val="midCat"/>
        <c:majorUnit val="1"/>
      </c:valAx>
      <c:valAx>
        <c:axId val="3604584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45696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KK!$Q$132:$U$132</c:f>
              <c:numCache>
                <c:formatCode>0</c:formatCode>
                <c:ptCount val="5"/>
                <c:pt idx="0">
                  <c:v>18.604651162790699</c:v>
                </c:pt>
                <c:pt idx="1">
                  <c:v>23.255813953488371</c:v>
                </c:pt>
                <c:pt idx="2">
                  <c:v>21.705426356589147</c:v>
                </c:pt>
                <c:pt idx="3">
                  <c:v>24.031007751937985</c:v>
                </c:pt>
                <c:pt idx="4">
                  <c:v>12.403100775193799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KK!$S$133</c:f>
              <c:numCache>
                <c:formatCode>0.0</c:formatCode>
                <c:ptCount val="1"/>
                <c:pt idx="0">
                  <c:v>2.8837209302325579</c:v>
                </c:pt>
              </c:numCache>
            </c:numRef>
          </c:xVal>
          <c:yVal>
            <c:numRef>
              <c:f>KK!$S$134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5803520"/>
        <c:axId val="355805056"/>
      </c:scatterChart>
      <c:valAx>
        <c:axId val="35580352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5805056"/>
        <c:crosses val="autoZero"/>
        <c:crossBetween val="midCat"/>
        <c:majorUnit val="1"/>
      </c:valAx>
      <c:valAx>
        <c:axId val="3558050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580352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KK!$V$132:$Z$132</c:f>
              <c:numCache>
                <c:formatCode>0</c:formatCode>
                <c:ptCount val="5"/>
                <c:pt idx="0">
                  <c:v>31.632653061224492</c:v>
                </c:pt>
                <c:pt idx="1">
                  <c:v>32.142857142857146</c:v>
                </c:pt>
                <c:pt idx="2">
                  <c:v>24.489795918367346</c:v>
                </c:pt>
                <c:pt idx="3">
                  <c:v>8.6734693877551017</c:v>
                </c:pt>
                <c:pt idx="4">
                  <c:v>3.0612244897959182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KK!$X$133</c:f>
              <c:numCache>
                <c:formatCode>0.0</c:formatCode>
                <c:ptCount val="1"/>
                <c:pt idx="0">
                  <c:v>2.193877551020408</c:v>
                </c:pt>
              </c:numCache>
            </c:numRef>
          </c:xVal>
          <c:yVal>
            <c:numRef>
              <c:f>KK!$X$134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5851648"/>
        <c:axId val="355853440"/>
      </c:scatterChart>
      <c:valAx>
        <c:axId val="3558516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5853440"/>
        <c:crosses val="autoZero"/>
        <c:crossBetween val="midCat"/>
        <c:majorUnit val="1"/>
      </c:valAx>
      <c:valAx>
        <c:axId val="3558534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58516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KK!$AA$132:$AE$132</c:f>
              <c:numCache>
                <c:formatCode>0</c:formatCode>
                <c:ptCount val="5"/>
                <c:pt idx="0">
                  <c:v>25.333333333333336</c:v>
                </c:pt>
                <c:pt idx="1">
                  <c:v>28.266666666666669</c:v>
                </c:pt>
                <c:pt idx="2">
                  <c:v>20.533333333333335</c:v>
                </c:pt>
                <c:pt idx="3">
                  <c:v>15.2</c:v>
                </c:pt>
                <c:pt idx="4">
                  <c:v>10.666666666666668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KK!$AC$133</c:f>
              <c:numCache>
                <c:formatCode>0.0</c:formatCode>
                <c:ptCount val="1"/>
                <c:pt idx="0">
                  <c:v>2.5760000000000001</c:v>
                </c:pt>
              </c:numCache>
            </c:numRef>
          </c:xVal>
          <c:yVal>
            <c:numRef>
              <c:f>KK!$S$134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0540800"/>
        <c:axId val="360550784"/>
      </c:scatterChart>
      <c:valAx>
        <c:axId val="36054080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550784"/>
        <c:crosses val="autoZero"/>
        <c:crossBetween val="midCat"/>
        <c:majorUnit val="1"/>
      </c:valAx>
      <c:valAx>
        <c:axId val="3605507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54080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KK!$AF$132:$AI$132</c:f>
              <c:numCache>
                <c:formatCode>0</c:formatCode>
                <c:ptCount val="4"/>
                <c:pt idx="0">
                  <c:v>57.333333333333336</c:v>
                </c:pt>
                <c:pt idx="1">
                  <c:v>14.666666666666666</c:v>
                </c:pt>
                <c:pt idx="2">
                  <c:v>17.333333333333336</c:v>
                </c:pt>
                <c:pt idx="3">
                  <c:v>10.666666666666668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571648"/>
        <c:axId val="360573184"/>
      </c:barChart>
      <c:catAx>
        <c:axId val="3605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573184"/>
        <c:crosses val="autoZero"/>
        <c:auto val="1"/>
        <c:lblAlgn val="ctr"/>
        <c:lblOffset val="100"/>
        <c:tickLblSkip val="1"/>
        <c:noMultiLvlLbl val="0"/>
      </c:catAx>
      <c:valAx>
        <c:axId val="3605731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57164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KK!$AJ$132:$AM$132</c:f>
              <c:numCache>
                <c:formatCode>0</c:formatCode>
                <c:ptCount val="4"/>
                <c:pt idx="0">
                  <c:v>57.142857142857139</c:v>
                </c:pt>
                <c:pt idx="1">
                  <c:v>16.326530612244898</c:v>
                </c:pt>
                <c:pt idx="2">
                  <c:v>6.1224489795918364</c:v>
                </c:pt>
                <c:pt idx="3">
                  <c:v>20.408163265306122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667008"/>
        <c:axId val="360668544"/>
      </c:barChart>
      <c:catAx>
        <c:axId val="36066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668544"/>
        <c:crosses val="autoZero"/>
        <c:auto val="1"/>
        <c:lblAlgn val="ctr"/>
        <c:lblOffset val="100"/>
        <c:tickLblSkip val="1"/>
        <c:noMultiLvlLbl val="0"/>
      </c:catAx>
      <c:valAx>
        <c:axId val="3606685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66700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KK!$Q$156:$U$156</c:f>
              <c:numCache>
                <c:formatCode>0</c:formatCode>
                <c:ptCount val="5"/>
                <c:pt idx="0">
                  <c:v>38.461538461538467</c:v>
                </c:pt>
                <c:pt idx="1">
                  <c:v>23.076923076923077</c:v>
                </c:pt>
                <c:pt idx="2">
                  <c:v>7.6923076923076925</c:v>
                </c:pt>
                <c:pt idx="3">
                  <c:v>30.76923076923077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KK!$S$157</c:f>
              <c:numCache>
                <c:formatCode>0.0</c:formatCode>
                <c:ptCount val="1"/>
                <c:pt idx="0">
                  <c:v>2.3076923076923075</c:v>
                </c:pt>
              </c:numCache>
            </c:numRef>
          </c:xVal>
          <c:yVal>
            <c:numRef>
              <c:f>KK!$S$158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0694912"/>
        <c:axId val="360696448"/>
      </c:scatterChart>
      <c:valAx>
        <c:axId val="36069491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696448"/>
        <c:crosses val="autoZero"/>
        <c:crossBetween val="midCat"/>
        <c:majorUnit val="1"/>
      </c:valAx>
      <c:valAx>
        <c:axId val="3606964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69491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KK!$V$156:$Z$156</c:f>
              <c:numCache>
                <c:formatCode>0</c:formatCode>
                <c:ptCount val="5"/>
                <c:pt idx="0">
                  <c:v>58.82352941176471</c:v>
                </c:pt>
                <c:pt idx="1">
                  <c:v>11.76470588235294</c:v>
                </c:pt>
                <c:pt idx="2">
                  <c:v>5.8823529411764701</c:v>
                </c:pt>
                <c:pt idx="3">
                  <c:v>23.52941176470588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KK!$X$157</c:f>
              <c:numCache>
                <c:formatCode>0.0</c:formatCode>
                <c:ptCount val="1"/>
                <c:pt idx="0">
                  <c:v>1.9411764705882353</c:v>
                </c:pt>
              </c:numCache>
            </c:numRef>
          </c:xVal>
          <c:yVal>
            <c:numRef>
              <c:f>KK!$X$158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0751488"/>
        <c:axId val="360753024"/>
      </c:scatterChart>
      <c:valAx>
        <c:axId val="36075148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753024"/>
        <c:crosses val="autoZero"/>
        <c:crossBetween val="midCat"/>
        <c:majorUnit val="1"/>
      </c:valAx>
      <c:valAx>
        <c:axId val="3607530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75148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KK!$AA$156:$AE$156</c:f>
              <c:numCache>
                <c:formatCode>0</c:formatCode>
                <c:ptCount val="5"/>
                <c:pt idx="0">
                  <c:v>17.021276595744681</c:v>
                </c:pt>
                <c:pt idx="1">
                  <c:v>4.2553191489361701</c:v>
                </c:pt>
                <c:pt idx="2">
                  <c:v>14.893617021276595</c:v>
                </c:pt>
                <c:pt idx="3">
                  <c:v>38.297872340425535</c:v>
                </c:pt>
                <c:pt idx="4">
                  <c:v>25.531914893617021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KK!$AC$157</c:f>
              <c:numCache>
                <c:formatCode>0.0</c:formatCode>
                <c:ptCount val="1"/>
                <c:pt idx="0">
                  <c:v>3.5106382978723403</c:v>
                </c:pt>
              </c:numCache>
            </c:numRef>
          </c:xVal>
          <c:yVal>
            <c:numRef>
              <c:f>KK!$AC$158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1045376"/>
        <c:axId val="361055360"/>
      </c:scatterChart>
      <c:valAx>
        <c:axId val="36104537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055360"/>
        <c:crosses val="autoZero"/>
        <c:crossBetween val="midCat"/>
        <c:majorUnit val="1"/>
      </c:valAx>
      <c:valAx>
        <c:axId val="3610553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04537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KK!$AF$156:$AI$156</c:f>
              <c:numCache>
                <c:formatCode>0</c:formatCode>
                <c:ptCount val="4"/>
                <c:pt idx="0">
                  <c:v>70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079936"/>
        <c:axId val="361081472"/>
      </c:barChart>
      <c:catAx>
        <c:axId val="3610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081472"/>
        <c:crosses val="autoZero"/>
        <c:auto val="1"/>
        <c:lblAlgn val="ctr"/>
        <c:lblOffset val="100"/>
        <c:tickLblSkip val="1"/>
        <c:noMultiLvlLbl val="0"/>
      </c:catAx>
      <c:valAx>
        <c:axId val="3610814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07993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US!$V$11:$Z$11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US!$V$170:$Z$170</c:f>
              <c:numCache>
                <c:formatCode>0</c:formatCode>
                <c:ptCount val="5"/>
                <c:pt idx="0">
                  <c:v>34</c:v>
                </c:pt>
                <c:pt idx="1">
                  <c:v>46</c:v>
                </c:pt>
                <c:pt idx="2">
                  <c:v>8</c:v>
                </c:pt>
                <c:pt idx="3">
                  <c:v>4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A0-454D-A359-9D1A50E6ECA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US!$X$171</c:f>
              <c:numCache>
                <c:formatCode>0.0</c:formatCode>
                <c:ptCount val="1"/>
                <c:pt idx="0">
                  <c:v>2.06</c:v>
                </c:pt>
              </c:numCache>
            </c:numRef>
          </c:xVal>
          <c:yVal>
            <c:numRef>
              <c:f>US!$X$172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0A0-454D-A359-9D1A50E6EC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06870144"/>
        <c:axId val="306871680"/>
      </c:scatterChart>
      <c:valAx>
        <c:axId val="3068701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06871680"/>
        <c:crosses val="autoZero"/>
        <c:crossBetween val="midCat"/>
        <c:majorUnit val="1"/>
      </c:valAx>
      <c:valAx>
        <c:axId val="3068716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068701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KK!$AJ$156:$AM$156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110144"/>
        <c:axId val="361116032"/>
      </c:barChart>
      <c:catAx>
        <c:axId val="3611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116032"/>
        <c:crosses val="autoZero"/>
        <c:auto val="1"/>
        <c:lblAlgn val="ctr"/>
        <c:lblOffset val="100"/>
        <c:tickLblSkip val="1"/>
        <c:noMultiLvlLbl val="0"/>
      </c:catAx>
      <c:valAx>
        <c:axId val="3611160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11014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KK!$V$171:$Z$171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KK!$X$172</c:f>
              <c:numCache>
                <c:formatCode>0.00</c:formatCode>
                <c:ptCount val="1"/>
                <c:pt idx="0">
                  <c:v>4</c:v>
                </c:pt>
              </c:numCache>
            </c:numRef>
          </c:xVal>
          <c:yVal>
            <c:numRef>
              <c:f>KK!$X$173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1142144"/>
        <c:axId val="361143680"/>
      </c:scatterChart>
      <c:valAx>
        <c:axId val="3611421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143680"/>
        <c:crosses val="autoZero"/>
        <c:crossBetween val="midCat"/>
        <c:majorUnit val="1"/>
      </c:valAx>
      <c:valAx>
        <c:axId val="3611436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1421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KK!$AA$171:$AE$171</c:f>
              <c:numCache>
                <c:formatCode>0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KK!$AC$172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KK!$AC$173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1313408"/>
        <c:axId val="361314944"/>
      </c:scatterChart>
      <c:valAx>
        <c:axId val="3613134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314944"/>
        <c:crosses val="autoZero"/>
        <c:crossBetween val="midCat"/>
        <c:majorUnit val="1"/>
      </c:valAx>
      <c:valAx>
        <c:axId val="3613149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31340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KK!$AF$171:$AI$171</c:f>
              <c:numCache>
                <c:formatCode>0</c:formatCode>
                <c:ptCount val="4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347712"/>
        <c:axId val="361353600"/>
      </c:barChart>
      <c:catAx>
        <c:axId val="3613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353600"/>
        <c:crosses val="autoZero"/>
        <c:auto val="1"/>
        <c:lblAlgn val="ctr"/>
        <c:lblOffset val="100"/>
        <c:tickLblSkip val="1"/>
        <c:noMultiLvlLbl val="0"/>
      </c:catAx>
      <c:valAx>
        <c:axId val="3613536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34771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KK!$AJ$171:$AM$171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509248"/>
        <c:axId val="361510784"/>
      </c:barChart>
      <c:catAx>
        <c:axId val="3615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510784"/>
        <c:crosses val="autoZero"/>
        <c:auto val="1"/>
        <c:lblAlgn val="ctr"/>
        <c:lblOffset val="100"/>
        <c:tickLblSkip val="1"/>
        <c:noMultiLvlLbl val="0"/>
      </c:catAx>
      <c:valAx>
        <c:axId val="3615107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50924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KK!$Q$171:$U$171</c:f>
              <c:numCache>
                <c:formatCode>0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KK!$S$172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KK!$S$173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1545088"/>
        <c:axId val="361555072"/>
      </c:scatterChart>
      <c:valAx>
        <c:axId val="36154508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555072"/>
        <c:crosses val="autoZero"/>
        <c:crossBetween val="midCat"/>
        <c:majorUnit val="1"/>
      </c:valAx>
      <c:valAx>
        <c:axId val="3615550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54508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Trat!$Q$17:$U$17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Trat!$Q$132:$U$132</c:f>
              <c:numCache>
                <c:formatCode>0</c:formatCode>
                <c:ptCount val="5"/>
                <c:pt idx="0">
                  <c:v>16.666666666666664</c:v>
                </c:pt>
                <c:pt idx="1">
                  <c:v>26</c:v>
                </c:pt>
                <c:pt idx="2">
                  <c:v>24.666666666666668</c:v>
                </c:pt>
                <c:pt idx="3">
                  <c:v>19.333333333333332</c:v>
                </c:pt>
                <c:pt idx="4">
                  <c:v>13.333333333333334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Trat!$S$133</c:f>
              <c:numCache>
                <c:formatCode>0.0</c:formatCode>
                <c:ptCount val="1"/>
                <c:pt idx="0">
                  <c:v>2.8666666666666667</c:v>
                </c:pt>
              </c:numCache>
            </c:numRef>
          </c:xVal>
          <c:yVal>
            <c:numRef>
              <c:f>Trat!$S$134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1606144"/>
        <c:axId val="361607936"/>
      </c:scatterChart>
      <c:valAx>
        <c:axId val="3616061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607936"/>
        <c:crosses val="autoZero"/>
        <c:crossBetween val="midCat"/>
        <c:majorUnit val="1"/>
      </c:valAx>
      <c:valAx>
        <c:axId val="3616079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6061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Trat!$Q$17:$U$17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Trat!$V$132:$Z$132</c:f>
              <c:numCache>
                <c:formatCode>0</c:formatCode>
                <c:ptCount val="5"/>
                <c:pt idx="0">
                  <c:v>30.803571428571431</c:v>
                </c:pt>
                <c:pt idx="1">
                  <c:v>33.928571428571431</c:v>
                </c:pt>
                <c:pt idx="2">
                  <c:v>23.660714285714285</c:v>
                </c:pt>
                <c:pt idx="3">
                  <c:v>6.6964285714285712</c:v>
                </c:pt>
                <c:pt idx="4">
                  <c:v>4.9107142857142856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Trat!$X$133</c:f>
              <c:numCache>
                <c:formatCode>0.0</c:formatCode>
                <c:ptCount val="1"/>
                <c:pt idx="0">
                  <c:v>2.2098214285714284</c:v>
                </c:pt>
              </c:numCache>
            </c:numRef>
          </c:xVal>
          <c:yVal>
            <c:numRef>
              <c:f>Trat!$X$134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1679104"/>
        <c:axId val="361680896"/>
      </c:scatterChart>
      <c:valAx>
        <c:axId val="36167910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680896"/>
        <c:crosses val="autoZero"/>
        <c:crossBetween val="midCat"/>
        <c:majorUnit val="1"/>
      </c:valAx>
      <c:valAx>
        <c:axId val="3616808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67910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Trat!$Q$17:$U$17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Trat!$AA$132:$AE$132</c:f>
              <c:numCache>
                <c:formatCode>0</c:formatCode>
                <c:ptCount val="5"/>
                <c:pt idx="0">
                  <c:v>26.515151515151516</c:v>
                </c:pt>
                <c:pt idx="1">
                  <c:v>32.070707070707073</c:v>
                </c:pt>
                <c:pt idx="2">
                  <c:v>20.707070707070706</c:v>
                </c:pt>
                <c:pt idx="3">
                  <c:v>11.363636363636363</c:v>
                </c:pt>
                <c:pt idx="4">
                  <c:v>9.3434343434343443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Trat!$AC$133</c:f>
              <c:numCache>
                <c:formatCode>0.0</c:formatCode>
                <c:ptCount val="1"/>
                <c:pt idx="0">
                  <c:v>2.4494949494949494</c:v>
                </c:pt>
              </c:numCache>
            </c:numRef>
          </c:xVal>
          <c:yVal>
            <c:numRef>
              <c:f>Trat!$S$134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1899520"/>
        <c:axId val="361901056"/>
      </c:scatterChart>
      <c:valAx>
        <c:axId val="36189952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901056"/>
        <c:crosses val="autoZero"/>
        <c:crossBetween val="midCat"/>
        <c:majorUnit val="1"/>
      </c:valAx>
      <c:valAx>
        <c:axId val="3619010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89952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Trat!$AF$17:$AI$17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Trat!$AF$132:$AI$132</c:f>
              <c:numCache>
                <c:formatCode>0</c:formatCode>
                <c:ptCount val="4"/>
                <c:pt idx="0">
                  <c:v>56.164383561643838</c:v>
                </c:pt>
                <c:pt idx="1">
                  <c:v>13.698630136986301</c:v>
                </c:pt>
                <c:pt idx="2">
                  <c:v>19.17808219178082</c:v>
                </c:pt>
                <c:pt idx="3">
                  <c:v>10.95890410958904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930112"/>
        <c:axId val="361936000"/>
      </c:barChart>
      <c:catAx>
        <c:axId val="3619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936000"/>
        <c:crosses val="autoZero"/>
        <c:auto val="1"/>
        <c:lblAlgn val="ctr"/>
        <c:lblOffset val="100"/>
        <c:tickLblSkip val="1"/>
        <c:noMultiLvlLbl val="0"/>
      </c:catAx>
      <c:valAx>
        <c:axId val="3619360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93011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US!$AA$170:$AD$170</c:f>
              <c:numCache>
                <c:formatCode>0</c:formatCode>
                <c:ptCount val="4"/>
                <c:pt idx="0">
                  <c:v>60.416666666666664</c:v>
                </c:pt>
                <c:pt idx="1">
                  <c:v>8.3333333333333321</c:v>
                </c:pt>
                <c:pt idx="2">
                  <c:v>16.666666666666664</c:v>
                </c:pt>
                <c:pt idx="3">
                  <c:v>14.583333333333334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704-46FA-9509-8EDCD0D7DF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6896256"/>
        <c:axId val="315368576"/>
      </c:barChart>
      <c:catAx>
        <c:axId val="3068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15368576"/>
        <c:crosses val="autoZero"/>
        <c:auto val="1"/>
        <c:lblAlgn val="ctr"/>
        <c:lblOffset val="100"/>
        <c:tickLblSkip val="1"/>
        <c:noMultiLvlLbl val="0"/>
      </c:catAx>
      <c:valAx>
        <c:axId val="31536857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0689625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Trat!$AF$17:$AI$17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Trat!$AJ$132:$AM$132</c:f>
              <c:numCache>
                <c:formatCode>0</c:formatCode>
                <c:ptCount val="4"/>
                <c:pt idx="0">
                  <c:v>57.407407407407405</c:v>
                </c:pt>
                <c:pt idx="1">
                  <c:v>18.518518518518519</c:v>
                </c:pt>
                <c:pt idx="2">
                  <c:v>9.2592592592592595</c:v>
                </c:pt>
                <c:pt idx="3">
                  <c:v>14.814814814814813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2812160"/>
        <c:axId val="362813696"/>
      </c:barChart>
      <c:catAx>
        <c:axId val="3628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813696"/>
        <c:crosses val="autoZero"/>
        <c:auto val="1"/>
        <c:lblAlgn val="ctr"/>
        <c:lblOffset val="100"/>
        <c:tickLblSkip val="1"/>
        <c:noMultiLvlLbl val="0"/>
      </c:catAx>
      <c:valAx>
        <c:axId val="3628136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81216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Trat!$Q$17:$U$17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Trat!$Q$156:$U$156</c:f>
              <c:numCache>
                <c:formatCode>0</c:formatCode>
                <c:ptCount val="5"/>
                <c:pt idx="0">
                  <c:v>28.571428571428569</c:v>
                </c:pt>
                <c:pt idx="1">
                  <c:v>28.571428571428569</c:v>
                </c:pt>
                <c:pt idx="2">
                  <c:v>21.428571428571427</c:v>
                </c:pt>
                <c:pt idx="3">
                  <c:v>7.1428571428571423</c:v>
                </c:pt>
                <c:pt idx="4">
                  <c:v>14.285714285714285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Trat!$S$157</c:f>
              <c:numCache>
                <c:formatCode>0.0</c:formatCode>
                <c:ptCount val="1"/>
                <c:pt idx="0">
                  <c:v>2.5</c:v>
                </c:pt>
              </c:numCache>
            </c:numRef>
          </c:xVal>
          <c:yVal>
            <c:numRef>
              <c:f>Trat!$S$158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2848256"/>
        <c:axId val="362849792"/>
      </c:scatterChart>
      <c:valAx>
        <c:axId val="36284825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849792"/>
        <c:crosses val="autoZero"/>
        <c:crossBetween val="midCat"/>
        <c:majorUnit val="1"/>
      </c:valAx>
      <c:valAx>
        <c:axId val="3628497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84825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Trat!$Q$17:$U$17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Trat!$V$156:$Z$156</c:f>
              <c:numCache>
                <c:formatCode>0</c:formatCode>
                <c:ptCount val="5"/>
                <c:pt idx="0">
                  <c:v>21.052631578947366</c:v>
                </c:pt>
                <c:pt idx="1">
                  <c:v>15.789473684210526</c:v>
                </c:pt>
                <c:pt idx="2">
                  <c:v>10.526315789473683</c:v>
                </c:pt>
                <c:pt idx="3">
                  <c:v>26.315789473684209</c:v>
                </c:pt>
                <c:pt idx="4">
                  <c:v>26.315789473684209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Trat!$X$157</c:f>
              <c:numCache>
                <c:formatCode>0.0</c:formatCode>
                <c:ptCount val="1"/>
                <c:pt idx="0">
                  <c:v>3.2105263157894739</c:v>
                </c:pt>
              </c:numCache>
            </c:numRef>
          </c:xVal>
          <c:yVal>
            <c:numRef>
              <c:f>Trat!$X$158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2892288"/>
        <c:axId val="362898176"/>
      </c:scatterChart>
      <c:valAx>
        <c:axId val="36289228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898176"/>
        <c:crosses val="autoZero"/>
        <c:crossBetween val="midCat"/>
        <c:majorUnit val="1"/>
      </c:valAx>
      <c:valAx>
        <c:axId val="36289817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89228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Trat!$Q$17:$U$17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Trat!$AA$156:$AE$156</c:f>
              <c:numCache>
                <c:formatCode>0</c:formatCode>
                <c:ptCount val="5"/>
                <c:pt idx="0">
                  <c:v>13.953488372093023</c:v>
                </c:pt>
                <c:pt idx="1">
                  <c:v>18.604651162790699</c:v>
                </c:pt>
                <c:pt idx="2">
                  <c:v>9.3023255813953494</c:v>
                </c:pt>
                <c:pt idx="3">
                  <c:v>27.906976744186046</c:v>
                </c:pt>
                <c:pt idx="4">
                  <c:v>30.232558139534881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Trat!$AC$157</c:f>
              <c:numCache>
                <c:formatCode>0.0</c:formatCode>
                <c:ptCount val="1"/>
                <c:pt idx="0">
                  <c:v>3.4186046511627906</c:v>
                </c:pt>
              </c:numCache>
            </c:numRef>
          </c:xVal>
          <c:yVal>
            <c:numRef>
              <c:f>Trat!$AC$158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2940672"/>
        <c:axId val="362950656"/>
      </c:scatterChart>
      <c:valAx>
        <c:axId val="36294067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950656"/>
        <c:crosses val="autoZero"/>
        <c:crossBetween val="midCat"/>
        <c:majorUnit val="1"/>
      </c:valAx>
      <c:valAx>
        <c:axId val="3629506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9406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Trat!$AF$17:$AI$17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Trat!$AF$156:$AI$156</c:f>
              <c:numCache>
                <c:formatCode>0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2971136"/>
        <c:axId val="362972672"/>
      </c:barChart>
      <c:catAx>
        <c:axId val="3629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972672"/>
        <c:crosses val="autoZero"/>
        <c:auto val="1"/>
        <c:lblAlgn val="ctr"/>
        <c:lblOffset val="100"/>
        <c:tickLblSkip val="1"/>
        <c:noMultiLvlLbl val="0"/>
      </c:catAx>
      <c:valAx>
        <c:axId val="3629726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97113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Trat!$AF$17:$AI$17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Trat!$AJ$156:$AM$156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3005440"/>
        <c:axId val="363006976"/>
      </c:barChart>
      <c:catAx>
        <c:axId val="3630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006976"/>
        <c:crosses val="autoZero"/>
        <c:auto val="1"/>
        <c:lblAlgn val="ctr"/>
        <c:lblOffset val="100"/>
        <c:tickLblSkip val="1"/>
        <c:noMultiLvlLbl val="0"/>
      </c:catAx>
      <c:valAx>
        <c:axId val="36300697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00544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Trat!$Q$17:$U$17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Trat!$V$171:$Z$171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Trat!$X$172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Trat!$X$173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3037440"/>
        <c:axId val="363038976"/>
      </c:scatterChart>
      <c:valAx>
        <c:axId val="36303744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038976"/>
        <c:crosses val="autoZero"/>
        <c:crossBetween val="midCat"/>
        <c:majorUnit val="1"/>
      </c:valAx>
      <c:valAx>
        <c:axId val="36303897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03744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Trat!$Q$17:$U$17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Trat!$AA$171:$AE$171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Trat!$AC$172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Trat!$AC$173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3067648"/>
        <c:axId val="362288640"/>
      </c:scatterChart>
      <c:valAx>
        <c:axId val="3630676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288640"/>
        <c:crosses val="autoZero"/>
        <c:crossBetween val="midCat"/>
        <c:majorUnit val="1"/>
      </c:valAx>
      <c:valAx>
        <c:axId val="3622886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0676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Trat!$AF$17:$AI$17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Trat!$AF$171:$AI$171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2309120"/>
        <c:axId val="362310656"/>
      </c:barChart>
      <c:catAx>
        <c:axId val="3623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310656"/>
        <c:crosses val="autoZero"/>
        <c:auto val="1"/>
        <c:lblAlgn val="ctr"/>
        <c:lblOffset val="100"/>
        <c:tickLblSkip val="1"/>
        <c:noMultiLvlLbl val="0"/>
      </c:catAx>
      <c:valAx>
        <c:axId val="3623106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30912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Trat!$AF$17:$AI$17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Trat!$AJ$171:$AM$171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2331136"/>
        <c:axId val="362353408"/>
      </c:barChart>
      <c:catAx>
        <c:axId val="3623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353408"/>
        <c:crosses val="autoZero"/>
        <c:auto val="1"/>
        <c:lblAlgn val="ctr"/>
        <c:lblOffset val="100"/>
        <c:tickLblSkip val="1"/>
        <c:noMultiLvlLbl val="0"/>
      </c:catAx>
      <c:valAx>
        <c:axId val="3623534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33113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US!$AE$170:$AH$170</c:f>
              <c:numCache>
                <c:formatCode>0</c:formatCode>
                <c:ptCount val="4"/>
                <c:pt idx="0">
                  <c:v>55.555555555555557</c:v>
                </c:pt>
                <c:pt idx="1">
                  <c:v>16.666666666666664</c:v>
                </c:pt>
                <c:pt idx="2">
                  <c:v>8.3333333333333321</c:v>
                </c:pt>
                <c:pt idx="3">
                  <c:v>19.444444444444446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6B1-41A2-B97D-D16D06D70A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5376768"/>
        <c:axId val="315378304"/>
      </c:barChart>
      <c:catAx>
        <c:axId val="3153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15378304"/>
        <c:crosses val="autoZero"/>
        <c:auto val="1"/>
        <c:lblAlgn val="ctr"/>
        <c:lblOffset val="100"/>
        <c:tickLblSkip val="1"/>
        <c:noMultiLvlLbl val="0"/>
      </c:catAx>
      <c:valAx>
        <c:axId val="31537830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1537676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Trat!$Q$17:$U$17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Trat!$Q$171:$U$171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Trat!$S$172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Trat!$S$173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2379520"/>
        <c:axId val="362389504"/>
      </c:scatterChart>
      <c:valAx>
        <c:axId val="36237952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389504"/>
        <c:crosses val="autoZero"/>
        <c:crossBetween val="midCat"/>
        <c:majorUnit val="1"/>
      </c:valAx>
      <c:valAx>
        <c:axId val="36238950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37952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Test!$Q$49:$U$49</c:f>
              <c:numCache>
                <c:formatCode>0</c:formatCode>
                <c:ptCount val="5"/>
                <c:pt idx="0">
                  <c:v>0</c:v>
                </c:pt>
                <c:pt idx="1">
                  <c:v>5.2631578947368416</c:v>
                </c:pt>
                <c:pt idx="2">
                  <c:v>31.578947368421051</c:v>
                </c:pt>
                <c:pt idx="3">
                  <c:v>42.105263157894733</c:v>
                </c:pt>
                <c:pt idx="4">
                  <c:v>21.052631578947366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Test!$S$50</c:f>
              <c:numCache>
                <c:formatCode>0.0</c:formatCode>
                <c:ptCount val="1"/>
                <c:pt idx="0">
                  <c:v>3.7894736842105261</c:v>
                </c:pt>
              </c:numCache>
            </c:numRef>
          </c:xVal>
          <c:yVal>
            <c:numRef>
              <c:f>Test!$S$51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2194816"/>
        <c:axId val="362196352"/>
      </c:scatterChart>
      <c:valAx>
        <c:axId val="36219481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196352"/>
        <c:crosses val="autoZero"/>
        <c:crossBetween val="midCat"/>
        <c:majorUnit val="1"/>
      </c:valAx>
      <c:valAx>
        <c:axId val="36219635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19481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Test!$V$49:$Z$49</c:f>
              <c:numCache>
                <c:formatCode>0</c:formatCode>
                <c:ptCount val="5"/>
                <c:pt idx="0">
                  <c:v>23.076923076923077</c:v>
                </c:pt>
                <c:pt idx="1">
                  <c:v>46.153846153846153</c:v>
                </c:pt>
                <c:pt idx="2">
                  <c:v>23.076923076923077</c:v>
                </c:pt>
                <c:pt idx="3">
                  <c:v>7.6923076923076925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Test!$X$50</c:f>
              <c:numCache>
                <c:formatCode>0.0</c:formatCode>
                <c:ptCount val="1"/>
                <c:pt idx="0">
                  <c:v>2.1538461538461537</c:v>
                </c:pt>
              </c:numCache>
            </c:numRef>
          </c:xVal>
          <c:yVal>
            <c:numRef>
              <c:f>Test!$X$51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2116992"/>
        <c:axId val="362117760"/>
      </c:scatterChart>
      <c:valAx>
        <c:axId val="36211699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117760"/>
        <c:crosses val="autoZero"/>
        <c:crossBetween val="midCat"/>
        <c:majorUnit val="1"/>
      </c:valAx>
      <c:valAx>
        <c:axId val="3621177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11699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Test!$AA$49:$AE$49</c:f>
              <c:numCache>
                <c:formatCode>0</c:formatCode>
                <c:ptCount val="5"/>
                <c:pt idx="0">
                  <c:v>17.142857142857142</c:v>
                </c:pt>
                <c:pt idx="1">
                  <c:v>24.285714285714285</c:v>
                </c:pt>
                <c:pt idx="2">
                  <c:v>28.571428571428569</c:v>
                </c:pt>
                <c:pt idx="3">
                  <c:v>21.428571428571427</c:v>
                </c:pt>
                <c:pt idx="4">
                  <c:v>8.5714285714285712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Test!$AC$50</c:f>
              <c:numCache>
                <c:formatCode>0.0</c:formatCode>
                <c:ptCount val="1"/>
                <c:pt idx="0">
                  <c:v>2.8</c:v>
                </c:pt>
              </c:numCache>
            </c:numRef>
          </c:xVal>
          <c:yVal>
            <c:numRef>
              <c:f>Test!$S$51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2480000"/>
        <c:axId val="362481536"/>
      </c:scatterChart>
      <c:valAx>
        <c:axId val="36248000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481536"/>
        <c:crosses val="autoZero"/>
        <c:crossBetween val="midCat"/>
        <c:majorUnit val="1"/>
      </c:valAx>
      <c:valAx>
        <c:axId val="3624815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48000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Test!$AF$49:$AI$49</c:f>
              <c:numCache>
                <c:formatCode>0</c:formatCode>
                <c:ptCount val="4"/>
                <c:pt idx="0">
                  <c:v>61.53846153846154</c:v>
                </c:pt>
                <c:pt idx="1">
                  <c:v>30.76923076923077</c:v>
                </c:pt>
                <c:pt idx="2">
                  <c:v>7.6923076923076925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2514688"/>
        <c:axId val="362516480"/>
      </c:barChart>
      <c:catAx>
        <c:axId val="3625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516480"/>
        <c:crosses val="autoZero"/>
        <c:auto val="1"/>
        <c:lblAlgn val="ctr"/>
        <c:lblOffset val="100"/>
        <c:tickLblSkip val="1"/>
        <c:noMultiLvlLbl val="0"/>
      </c:catAx>
      <c:valAx>
        <c:axId val="3625164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51468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Test!$AJ$49:$AM$49</c:f>
              <c:numCache>
                <c:formatCode>0</c:formatCode>
                <c:ptCount val="4"/>
                <c:pt idx="0">
                  <c:v>36.363636363636367</c:v>
                </c:pt>
                <c:pt idx="1">
                  <c:v>27.27272727272727</c:v>
                </c:pt>
                <c:pt idx="2">
                  <c:v>18.181818181818183</c:v>
                </c:pt>
                <c:pt idx="3">
                  <c:v>18.181818181818183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2536320"/>
        <c:axId val="363218048"/>
      </c:barChart>
      <c:catAx>
        <c:axId val="3625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218048"/>
        <c:crosses val="autoZero"/>
        <c:auto val="1"/>
        <c:lblAlgn val="ctr"/>
        <c:lblOffset val="100"/>
        <c:tickLblSkip val="1"/>
        <c:noMultiLvlLbl val="0"/>
      </c:catAx>
      <c:valAx>
        <c:axId val="3632180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53632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Test!$Q$73:$U$73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Test!$S$74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Test!$S$75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3231872"/>
        <c:axId val="363241856"/>
      </c:scatterChart>
      <c:valAx>
        <c:axId val="36323187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241856"/>
        <c:crosses val="autoZero"/>
        <c:crossBetween val="midCat"/>
        <c:majorUnit val="1"/>
      </c:valAx>
      <c:valAx>
        <c:axId val="3632418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2318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Test!$V$73:$Z$73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Test!$X$74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Test!$X$75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3276160"/>
        <c:axId val="363277696"/>
      </c:scatterChart>
      <c:valAx>
        <c:axId val="36327616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277696"/>
        <c:crosses val="autoZero"/>
        <c:crossBetween val="midCat"/>
        <c:majorUnit val="1"/>
      </c:valAx>
      <c:valAx>
        <c:axId val="3632776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27616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Test!$AA$73:$AE$73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Test!$AC$74</c:f>
              <c:numCache>
                <c:formatCode>0.0</c:formatCode>
                <c:ptCount val="1"/>
                <c:pt idx="0">
                  <c:v>4</c:v>
                </c:pt>
              </c:numCache>
            </c:numRef>
          </c:xVal>
          <c:yVal>
            <c:numRef>
              <c:f>Test!$AC$75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3304064"/>
        <c:axId val="363305600"/>
      </c:scatterChart>
      <c:valAx>
        <c:axId val="36330406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305600"/>
        <c:crosses val="autoZero"/>
        <c:crossBetween val="midCat"/>
        <c:majorUnit val="1"/>
      </c:valAx>
      <c:valAx>
        <c:axId val="3633056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30406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Test!$AF$73:$AI$73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3870848"/>
        <c:axId val="363876736"/>
      </c:barChart>
      <c:catAx>
        <c:axId val="3638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876736"/>
        <c:crosses val="autoZero"/>
        <c:auto val="1"/>
        <c:lblAlgn val="ctr"/>
        <c:lblOffset val="100"/>
        <c:tickLblSkip val="1"/>
        <c:noMultiLvlLbl val="0"/>
      </c:catAx>
      <c:valAx>
        <c:axId val="3638767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87084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WL!$Q$17:$U$17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WL!$Q$132:$U$132</c:f>
              <c:numCache>
                <c:formatCode>0</c:formatCode>
                <c:ptCount val="5"/>
                <c:pt idx="0">
                  <c:v>11.920529801324504</c:v>
                </c:pt>
                <c:pt idx="1">
                  <c:v>21.85430463576159</c:v>
                </c:pt>
                <c:pt idx="2">
                  <c:v>24.503311258278146</c:v>
                </c:pt>
                <c:pt idx="3">
                  <c:v>25.827814569536422</c:v>
                </c:pt>
                <c:pt idx="4">
                  <c:v>15.894039735099339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WL!$S$133</c:f>
              <c:numCache>
                <c:formatCode>0.0</c:formatCode>
                <c:ptCount val="1"/>
                <c:pt idx="0">
                  <c:v>3.1192052980132452</c:v>
                </c:pt>
              </c:numCache>
            </c:numRef>
          </c:xVal>
          <c:yVal>
            <c:numRef>
              <c:f>WL!$S$134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3081728"/>
        <c:axId val="343083264"/>
      </c:scatterChart>
      <c:valAx>
        <c:axId val="34308172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083264"/>
        <c:crosses val="autoZero"/>
        <c:crossBetween val="midCat"/>
        <c:majorUnit val="1"/>
      </c:valAx>
      <c:valAx>
        <c:axId val="3430832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08172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Test!$AJ$73:$AM$73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3893120"/>
        <c:axId val="363894656"/>
      </c:barChart>
      <c:catAx>
        <c:axId val="3638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894656"/>
        <c:crosses val="autoZero"/>
        <c:auto val="1"/>
        <c:lblAlgn val="ctr"/>
        <c:lblOffset val="100"/>
        <c:tickLblSkip val="1"/>
        <c:noMultiLvlLbl val="0"/>
      </c:catAx>
      <c:valAx>
        <c:axId val="3638946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89312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Test!$V$88:$Z$88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Test!$X$89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Test!$X$90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3928960"/>
        <c:axId val="363951232"/>
      </c:scatterChart>
      <c:valAx>
        <c:axId val="36392896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951232"/>
        <c:crosses val="autoZero"/>
        <c:crossBetween val="midCat"/>
        <c:majorUnit val="1"/>
      </c:valAx>
      <c:valAx>
        <c:axId val="3639512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92896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Test!$AA$88:$AE$88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Test!$AC$89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Test!$AC$90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3997824"/>
        <c:axId val="363999616"/>
      </c:scatterChart>
      <c:valAx>
        <c:axId val="36399782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999616"/>
        <c:crosses val="autoZero"/>
        <c:crossBetween val="midCat"/>
        <c:majorUnit val="1"/>
      </c:valAx>
      <c:valAx>
        <c:axId val="3639996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99782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Test!$AF$88:$AI$88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024192"/>
        <c:axId val="364025728"/>
      </c:barChart>
      <c:catAx>
        <c:axId val="3640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025728"/>
        <c:crosses val="autoZero"/>
        <c:auto val="1"/>
        <c:lblAlgn val="ctr"/>
        <c:lblOffset val="100"/>
        <c:tickLblSkip val="1"/>
        <c:noMultiLvlLbl val="0"/>
      </c:catAx>
      <c:valAx>
        <c:axId val="36402572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02419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Test!$AF$17:$AI$17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Test!$AJ$88:$AM$88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046208"/>
        <c:axId val="364047744"/>
      </c:barChart>
      <c:catAx>
        <c:axId val="3640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047744"/>
        <c:crosses val="autoZero"/>
        <c:auto val="1"/>
        <c:lblAlgn val="ctr"/>
        <c:lblOffset val="100"/>
        <c:tickLblSkip val="1"/>
        <c:noMultiLvlLbl val="0"/>
      </c:catAx>
      <c:valAx>
        <c:axId val="3640477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04620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Test!$Q$17:$U$17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Test!$Q$88:$U$88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Test!$S$89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Test!$S$90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4225664"/>
        <c:axId val="364227200"/>
      </c:scatterChart>
      <c:valAx>
        <c:axId val="36422566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227200"/>
        <c:crosses val="autoZero"/>
        <c:crossBetween val="midCat"/>
        <c:majorUnit val="1"/>
      </c:valAx>
      <c:valAx>
        <c:axId val="3642272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22566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Ude!$Q$47:$U$47</c:f>
              <c:numCache>
                <c:formatCode>0</c:formatCode>
                <c:ptCount val="5"/>
                <c:pt idx="0">
                  <c:v>0</c:v>
                </c:pt>
                <c:pt idx="1">
                  <c:v>23.809523809523807</c:v>
                </c:pt>
                <c:pt idx="2">
                  <c:v>19.047619047619047</c:v>
                </c:pt>
                <c:pt idx="3">
                  <c:v>28.571428571428569</c:v>
                </c:pt>
                <c:pt idx="4">
                  <c:v>28.571428571428569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Ude!$S$48</c:f>
              <c:numCache>
                <c:formatCode>0.0</c:formatCode>
                <c:ptCount val="1"/>
                <c:pt idx="0">
                  <c:v>3.6190476190476191</c:v>
                </c:pt>
              </c:numCache>
            </c:numRef>
          </c:xVal>
          <c:yVal>
            <c:numRef>
              <c:f>Ude!$S$49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4630784"/>
        <c:axId val="364632320"/>
      </c:scatterChart>
      <c:valAx>
        <c:axId val="36463078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632320"/>
        <c:crosses val="autoZero"/>
        <c:crossBetween val="midCat"/>
        <c:majorUnit val="1"/>
      </c:valAx>
      <c:valAx>
        <c:axId val="3646323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63078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Ude!$V$47:$Z$47</c:f>
              <c:numCache>
                <c:formatCode>0</c:formatCode>
                <c:ptCount val="5"/>
                <c:pt idx="0">
                  <c:v>23.076923076923077</c:v>
                </c:pt>
                <c:pt idx="1">
                  <c:v>46.153846153846153</c:v>
                </c:pt>
                <c:pt idx="2">
                  <c:v>23.076923076923077</c:v>
                </c:pt>
                <c:pt idx="3">
                  <c:v>7.6923076923076925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Ude!$X$48</c:f>
              <c:numCache>
                <c:formatCode>0.0</c:formatCode>
                <c:ptCount val="1"/>
                <c:pt idx="0">
                  <c:v>2.1538461538461537</c:v>
                </c:pt>
              </c:numCache>
            </c:numRef>
          </c:xVal>
          <c:yVal>
            <c:numRef>
              <c:f>Ude!$X$49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5450880"/>
        <c:axId val="355452416"/>
      </c:scatterChart>
      <c:valAx>
        <c:axId val="35545088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5452416"/>
        <c:crosses val="autoZero"/>
        <c:crossBetween val="midCat"/>
        <c:majorUnit val="1"/>
      </c:valAx>
      <c:valAx>
        <c:axId val="3554524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545088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Ude!$AA$47:$AE$47</c:f>
              <c:numCache>
                <c:formatCode>0</c:formatCode>
                <c:ptCount val="5"/>
                <c:pt idx="0">
                  <c:v>30.76923076923077</c:v>
                </c:pt>
                <c:pt idx="1">
                  <c:v>27.692307692307693</c:v>
                </c:pt>
                <c:pt idx="2">
                  <c:v>26.153846153846157</c:v>
                </c:pt>
                <c:pt idx="3">
                  <c:v>12.307692307692308</c:v>
                </c:pt>
                <c:pt idx="4">
                  <c:v>3.0769230769230771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Ude!$AC$48</c:f>
              <c:numCache>
                <c:formatCode>0.0</c:formatCode>
                <c:ptCount val="1"/>
                <c:pt idx="0">
                  <c:v>2.2923076923076922</c:v>
                </c:pt>
              </c:numCache>
            </c:numRef>
          </c:xVal>
          <c:yVal>
            <c:numRef>
              <c:f>Ude!$S$49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5466240"/>
        <c:axId val="362050304"/>
      </c:scatterChart>
      <c:valAx>
        <c:axId val="35546624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050304"/>
        <c:crosses val="autoZero"/>
        <c:crossBetween val="midCat"/>
        <c:majorUnit val="1"/>
      </c:valAx>
      <c:valAx>
        <c:axId val="36205030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546624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Ude!$AF$47:$AI$47</c:f>
              <c:numCache>
                <c:formatCode>0</c:formatCode>
                <c:ptCount val="4"/>
                <c:pt idx="0">
                  <c:v>76.923076923076934</c:v>
                </c:pt>
                <c:pt idx="1">
                  <c:v>23.076923076923077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670912"/>
        <c:axId val="359672448"/>
      </c:barChart>
      <c:catAx>
        <c:axId val="3596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672448"/>
        <c:crosses val="autoZero"/>
        <c:auto val="1"/>
        <c:lblAlgn val="ctr"/>
        <c:lblOffset val="100"/>
        <c:tickLblSkip val="1"/>
        <c:noMultiLvlLbl val="0"/>
      </c:catAx>
      <c:valAx>
        <c:axId val="3596724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67091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WL!$Q$17:$U$17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WL!$V$132:$Z$132</c:f>
              <c:numCache>
                <c:formatCode>0</c:formatCode>
                <c:ptCount val="5"/>
                <c:pt idx="0">
                  <c:v>32.653061224489797</c:v>
                </c:pt>
                <c:pt idx="1">
                  <c:v>36.326530612244902</c:v>
                </c:pt>
                <c:pt idx="2">
                  <c:v>22.448979591836736</c:v>
                </c:pt>
                <c:pt idx="3">
                  <c:v>4.4897959183673466</c:v>
                </c:pt>
                <c:pt idx="4">
                  <c:v>4.0816326530612246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WL!$X$133</c:f>
              <c:numCache>
                <c:formatCode>0.0</c:formatCode>
                <c:ptCount val="1"/>
                <c:pt idx="0">
                  <c:v>2.1102040816326531</c:v>
                </c:pt>
              </c:numCache>
            </c:numRef>
          </c:xVal>
          <c:yVal>
            <c:numRef>
              <c:f>WL!$X$134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3134208"/>
        <c:axId val="343135744"/>
      </c:scatterChart>
      <c:valAx>
        <c:axId val="3431342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135744"/>
        <c:crosses val="autoZero"/>
        <c:crossBetween val="midCat"/>
        <c:majorUnit val="1"/>
      </c:valAx>
      <c:valAx>
        <c:axId val="3431357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13420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Ude!$AJ$47:$AM$47</c:f>
              <c:numCache>
                <c:formatCode>0</c:formatCode>
                <c:ptCount val="4"/>
                <c:pt idx="0">
                  <c:v>72.727272727272734</c:v>
                </c:pt>
                <c:pt idx="1">
                  <c:v>18.181818181818183</c:v>
                </c:pt>
                <c:pt idx="2">
                  <c:v>9.0909090909090917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680256"/>
        <c:axId val="359706624"/>
      </c:barChart>
      <c:catAx>
        <c:axId val="3596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706624"/>
        <c:crosses val="autoZero"/>
        <c:auto val="1"/>
        <c:lblAlgn val="ctr"/>
        <c:lblOffset val="100"/>
        <c:tickLblSkip val="1"/>
        <c:noMultiLvlLbl val="0"/>
      </c:catAx>
      <c:valAx>
        <c:axId val="3597066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68025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Ude!$Q$71:$U$71</c:f>
              <c:numCache>
                <c:formatCode>0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Ude!$S$72</c:f>
              <c:numCache>
                <c:formatCode>0.0</c:formatCode>
                <c:ptCount val="1"/>
                <c:pt idx="0">
                  <c:v>3.5</c:v>
                </c:pt>
              </c:numCache>
            </c:numRef>
          </c:xVal>
          <c:yVal>
            <c:numRef>
              <c:f>Ude!$S$73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4652032"/>
        <c:axId val="364653568"/>
      </c:scatterChart>
      <c:valAx>
        <c:axId val="3646520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653568"/>
        <c:crosses val="autoZero"/>
        <c:crossBetween val="midCat"/>
        <c:majorUnit val="1"/>
      </c:valAx>
      <c:valAx>
        <c:axId val="3646535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6520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Ude!$V$71:$Z$71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Ude!$X$72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Ude!$X$73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4684032"/>
        <c:axId val="364685568"/>
      </c:scatterChart>
      <c:valAx>
        <c:axId val="3646840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685568"/>
        <c:crosses val="autoZero"/>
        <c:crossBetween val="midCat"/>
        <c:majorUnit val="1"/>
      </c:valAx>
      <c:valAx>
        <c:axId val="3646855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6840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Ude!$AA$71:$AE$71</c:f>
              <c:numCache>
                <c:formatCode>0</c:formatCode>
                <c:ptCount val="5"/>
                <c:pt idx="0">
                  <c:v>40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Ude!$AC$72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xVal>
          <c:yVal>
            <c:numRef>
              <c:f>Ude!$AC$73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4814336"/>
        <c:axId val="364815872"/>
      </c:scatterChart>
      <c:valAx>
        <c:axId val="36481433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815872"/>
        <c:crosses val="autoZero"/>
        <c:crossBetween val="midCat"/>
        <c:majorUnit val="1"/>
      </c:valAx>
      <c:valAx>
        <c:axId val="3648158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81433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Ude!$AF$71:$AI$71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836352"/>
        <c:axId val="364837888"/>
      </c:barChart>
      <c:catAx>
        <c:axId val="36483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837888"/>
        <c:crosses val="autoZero"/>
        <c:auto val="1"/>
        <c:lblAlgn val="ctr"/>
        <c:lblOffset val="100"/>
        <c:tickLblSkip val="1"/>
        <c:noMultiLvlLbl val="0"/>
      </c:catAx>
      <c:valAx>
        <c:axId val="3648378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83635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Ude!$AJ$71:$AM$71</c:f>
              <c:numCache>
                <c:formatCode>0</c:formatCode>
                <c:ptCount val="4"/>
                <c:pt idx="0">
                  <c:v>80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928000"/>
        <c:axId val="364929792"/>
      </c:barChart>
      <c:catAx>
        <c:axId val="3649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929792"/>
        <c:crosses val="autoZero"/>
        <c:auto val="1"/>
        <c:lblAlgn val="ctr"/>
        <c:lblOffset val="100"/>
        <c:tickLblSkip val="1"/>
        <c:noMultiLvlLbl val="0"/>
      </c:catAx>
      <c:valAx>
        <c:axId val="3649297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92800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Ude!$V$86:$Z$86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Ude!$X$87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Ude!$X$88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4964096"/>
        <c:axId val="365178880"/>
      </c:scatterChart>
      <c:valAx>
        <c:axId val="36496409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5178880"/>
        <c:crosses val="autoZero"/>
        <c:crossBetween val="midCat"/>
        <c:majorUnit val="1"/>
      </c:valAx>
      <c:valAx>
        <c:axId val="3651788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96409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Ude!$AA$86:$AE$86</c:f>
              <c:numCache>
                <c:formatCode>0</c:formatCode>
                <c:ptCount val="5"/>
                <c:pt idx="0">
                  <c:v>50</c:v>
                </c:pt>
                <c:pt idx="1">
                  <c:v>25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Ude!$AC$87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Ude!$AC$88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5221376"/>
        <c:axId val="365222912"/>
      </c:scatterChart>
      <c:valAx>
        <c:axId val="36522137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5222912"/>
        <c:crosses val="autoZero"/>
        <c:crossBetween val="midCat"/>
        <c:majorUnit val="1"/>
      </c:valAx>
      <c:valAx>
        <c:axId val="3652229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522137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Ude!$AF$86:$AI$86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378560"/>
        <c:axId val="365384448"/>
      </c:barChart>
      <c:catAx>
        <c:axId val="3653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5384448"/>
        <c:crosses val="autoZero"/>
        <c:auto val="1"/>
        <c:lblAlgn val="ctr"/>
        <c:lblOffset val="100"/>
        <c:tickLblSkip val="1"/>
        <c:noMultiLvlLbl val="0"/>
      </c:catAx>
      <c:valAx>
        <c:axId val="3653844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537856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Ude!$AJ$86:$AM$86</c:f>
              <c:numCache>
                <c:formatCode>0</c:formatCode>
                <c:ptCount val="4"/>
                <c:pt idx="0">
                  <c:v>75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404928"/>
        <c:axId val="365406464"/>
      </c:barChart>
      <c:catAx>
        <c:axId val="3654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5406464"/>
        <c:crosses val="autoZero"/>
        <c:auto val="1"/>
        <c:lblAlgn val="ctr"/>
        <c:lblOffset val="100"/>
        <c:tickLblSkip val="1"/>
        <c:noMultiLvlLbl val="0"/>
      </c:catAx>
      <c:valAx>
        <c:axId val="3654064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540492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WL!$Q$17:$U$17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WL!$AA$132:$AE$132</c:f>
              <c:numCache>
                <c:formatCode>0</c:formatCode>
                <c:ptCount val="5"/>
                <c:pt idx="0">
                  <c:v>27.533039647577091</c:v>
                </c:pt>
                <c:pt idx="1">
                  <c:v>33.920704845814981</c:v>
                </c:pt>
                <c:pt idx="2">
                  <c:v>22.466960352422909</c:v>
                </c:pt>
                <c:pt idx="3">
                  <c:v>9.4713656387665193</c:v>
                </c:pt>
                <c:pt idx="4">
                  <c:v>6.607929515418502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WL!$AC$133</c:f>
              <c:numCache>
                <c:formatCode>0.0</c:formatCode>
                <c:ptCount val="1"/>
                <c:pt idx="0">
                  <c:v>2.3370044052863435</c:v>
                </c:pt>
              </c:numCache>
            </c:numRef>
          </c:xVal>
          <c:yVal>
            <c:numRef>
              <c:f>WL!$S$134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3202816"/>
        <c:axId val="343212800"/>
      </c:scatterChart>
      <c:valAx>
        <c:axId val="34320281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212800"/>
        <c:crosses val="autoZero"/>
        <c:crossBetween val="midCat"/>
        <c:majorUnit val="1"/>
      </c:valAx>
      <c:valAx>
        <c:axId val="3432128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20281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Ude!$Q$86:$U$86</c:f>
              <c:numCache>
                <c:formatCode>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Ude!$S$87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Ude!$S$88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5506560"/>
        <c:axId val="365508096"/>
      </c:scatterChart>
      <c:valAx>
        <c:axId val="36550656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5508096"/>
        <c:crosses val="autoZero"/>
        <c:crossBetween val="midCat"/>
        <c:majorUnit val="1"/>
      </c:valAx>
      <c:valAx>
        <c:axId val="3655080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550656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WL!$AF$17:$AI$17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WL!$AF$132:$AI$132</c:f>
              <c:numCache>
                <c:formatCode>0</c:formatCode>
                <c:ptCount val="4"/>
                <c:pt idx="0">
                  <c:v>60.869565217391312</c:v>
                </c:pt>
                <c:pt idx="1">
                  <c:v>13.043478260869565</c:v>
                </c:pt>
                <c:pt idx="2">
                  <c:v>14.130434782608695</c:v>
                </c:pt>
                <c:pt idx="3">
                  <c:v>11.956521739130435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3229568"/>
        <c:axId val="343231104"/>
      </c:barChart>
      <c:catAx>
        <c:axId val="3432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231104"/>
        <c:crosses val="autoZero"/>
        <c:auto val="1"/>
        <c:lblAlgn val="ctr"/>
        <c:lblOffset val="100"/>
        <c:tickLblSkip val="1"/>
        <c:noMultiLvlLbl val="0"/>
      </c:catAx>
      <c:valAx>
        <c:axId val="34323110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22956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US!$L$11:$P$11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US!$Q$138:$U$138</c:f>
              <c:numCache>
                <c:formatCode>0</c:formatCode>
                <c:ptCount val="5"/>
                <c:pt idx="0">
                  <c:v>23.076923076923077</c:v>
                </c:pt>
                <c:pt idx="1">
                  <c:v>53.846153846153847</c:v>
                </c:pt>
                <c:pt idx="2">
                  <c:v>17.307692307692307</c:v>
                </c:pt>
                <c:pt idx="3">
                  <c:v>3.8461538461538463</c:v>
                </c:pt>
                <c:pt idx="4">
                  <c:v>1.9230769230769231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62-405E-AB94-62DEC4BFE490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US!$S$139</c:f>
              <c:numCache>
                <c:formatCode>0.0</c:formatCode>
                <c:ptCount val="1"/>
                <c:pt idx="0">
                  <c:v>2.0769230769230771</c:v>
                </c:pt>
              </c:numCache>
            </c:numRef>
          </c:xVal>
          <c:yVal>
            <c:numRef>
              <c:f>US!$S$140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C62-405E-AB94-62DEC4BFE4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2189696"/>
        <c:axId val="142191232"/>
      </c:scatterChart>
      <c:valAx>
        <c:axId val="14218969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2191232"/>
        <c:crosses val="autoZero"/>
        <c:crossBetween val="midCat"/>
        <c:majorUnit val="1"/>
      </c:valAx>
      <c:valAx>
        <c:axId val="1421912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218969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WL!$AF$17:$AI$17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WL!$AJ$132:$AM$132</c:f>
              <c:numCache>
                <c:formatCode>0</c:formatCode>
                <c:ptCount val="4"/>
                <c:pt idx="0">
                  <c:v>58.064516129032263</c:v>
                </c:pt>
                <c:pt idx="1">
                  <c:v>17.741935483870968</c:v>
                </c:pt>
                <c:pt idx="2">
                  <c:v>11.29032258064516</c:v>
                </c:pt>
                <c:pt idx="3">
                  <c:v>12.903225806451612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3279872"/>
        <c:axId val="343285760"/>
      </c:barChart>
      <c:catAx>
        <c:axId val="3432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285760"/>
        <c:crosses val="autoZero"/>
        <c:auto val="1"/>
        <c:lblAlgn val="ctr"/>
        <c:lblOffset val="100"/>
        <c:tickLblSkip val="1"/>
        <c:noMultiLvlLbl val="0"/>
      </c:catAx>
      <c:valAx>
        <c:axId val="3432857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27987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WL!$Q$17:$U$17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WL!$Q$156:$U$156</c:f>
              <c:numCache>
                <c:formatCode>0</c:formatCode>
                <c:ptCount val="5"/>
                <c:pt idx="0">
                  <c:v>17.647058823529413</c:v>
                </c:pt>
                <c:pt idx="1">
                  <c:v>29.411764705882355</c:v>
                </c:pt>
                <c:pt idx="2">
                  <c:v>17.647058823529413</c:v>
                </c:pt>
                <c:pt idx="3">
                  <c:v>23.52941176470588</c:v>
                </c:pt>
                <c:pt idx="4">
                  <c:v>11.76470588235294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WL!$S$157</c:f>
              <c:numCache>
                <c:formatCode>0.0</c:formatCode>
                <c:ptCount val="1"/>
                <c:pt idx="0">
                  <c:v>2.8235294117647061</c:v>
                </c:pt>
              </c:numCache>
            </c:numRef>
          </c:xVal>
          <c:yVal>
            <c:numRef>
              <c:f>WL!$S$158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3307776"/>
        <c:axId val="343309312"/>
      </c:scatterChart>
      <c:valAx>
        <c:axId val="34330777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309312"/>
        <c:crosses val="autoZero"/>
        <c:crossBetween val="midCat"/>
        <c:majorUnit val="1"/>
      </c:valAx>
      <c:valAx>
        <c:axId val="3433093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30777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WL!$Q$17:$U$17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WL!$V$156:$Z$156</c:f>
              <c:numCache>
                <c:formatCode>0</c:formatCode>
                <c:ptCount val="5"/>
                <c:pt idx="0">
                  <c:v>34.482758620689658</c:v>
                </c:pt>
                <c:pt idx="1">
                  <c:v>34.482758620689658</c:v>
                </c:pt>
                <c:pt idx="2">
                  <c:v>17.241379310344829</c:v>
                </c:pt>
                <c:pt idx="3">
                  <c:v>0</c:v>
                </c:pt>
                <c:pt idx="4">
                  <c:v>13.793103448275861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WL!$X$157</c:f>
              <c:numCache>
                <c:formatCode>0.0</c:formatCode>
                <c:ptCount val="1"/>
                <c:pt idx="0">
                  <c:v>2.2413793103448274</c:v>
                </c:pt>
              </c:numCache>
            </c:numRef>
          </c:xVal>
          <c:yVal>
            <c:numRef>
              <c:f>WL!$X$158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3507712"/>
        <c:axId val="343509248"/>
      </c:scatterChart>
      <c:valAx>
        <c:axId val="34350771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509248"/>
        <c:crosses val="autoZero"/>
        <c:crossBetween val="midCat"/>
        <c:majorUnit val="1"/>
      </c:valAx>
      <c:valAx>
        <c:axId val="3435092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50771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WL!$Q$17:$U$17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WL!$AA$156:$AE$156</c:f>
              <c:numCache>
                <c:formatCode>0</c:formatCode>
                <c:ptCount val="5"/>
                <c:pt idx="0">
                  <c:v>21.53846153846154</c:v>
                </c:pt>
                <c:pt idx="1">
                  <c:v>40</c:v>
                </c:pt>
                <c:pt idx="2">
                  <c:v>27.692307692307693</c:v>
                </c:pt>
                <c:pt idx="3">
                  <c:v>4.6153846153846159</c:v>
                </c:pt>
                <c:pt idx="4">
                  <c:v>6.1538461538461542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WL!$AC$157</c:f>
              <c:numCache>
                <c:formatCode>0.0</c:formatCode>
                <c:ptCount val="1"/>
                <c:pt idx="0">
                  <c:v>2.3384615384615386</c:v>
                </c:pt>
              </c:numCache>
            </c:numRef>
          </c:xVal>
          <c:yVal>
            <c:numRef>
              <c:f>WL!$AC$158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3605248"/>
        <c:axId val="343606784"/>
      </c:scatterChart>
      <c:valAx>
        <c:axId val="3436052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606784"/>
        <c:crosses val="autoZero"/>
        <c:crossBetween val="midCat"/>
        <c:majorUnit val="1"/>
      </c:valAx>
      <c:valAx>
        <c:axId val="3436067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6052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WL!$AF$17:$AI$17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WL!$AF$156:$AI$156</c:f>
              <c:numCache>
                <c:formatCode>0</c:formatCode>
                <c:ptCount val="4"/>
                <c:pt idx="0">
                  <c:v>60</c:v>
                </c:pt>
                <c:pt idx="1">
                  <c:v>26.666666666666668</c:v>
                </c:pt>
                <c:pt idx="2">
                  <c:v>6.666666666666667</c:v>
                </c:pt>
                <c:pt idx="3">
                  <c:v>6.666666666666667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3643648"/>
        <c:axId val="343645184"/>
      </c:barChart>
      <c:catAx>
        <c:axId val="3436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645184"/>
        <c:crosses val="autoZero"/>
        <c:auto val="1"/>
        <c:lblAlgn val="ctr"/>
        <c:lblOffset val="100"/>
        <c:tickLblSkip val="1"/>
        <c:noMultiLvlLbl val="0"/>
      </c:catAx>
      <c:valAx>
        <c:axId val="3436451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64364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WL!$AF$17:$AI$17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WL!$AJ$156:$AM$156</c:f>
              <c:numCache>
                <c:formatCode>0</c:formatCode>
                <c:ptCount val="4"/>
                <c:pt idx="0">
                  <c:v>81.818181818181827</c:v>
                </c:pt>
                <c:pt idx="1">
                  <c:v>0</c:v>
                </c:pt>
                <c:pt idx="2">
                  <c:v>18.181818181818183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3661568"/>
        <c:axId val="343737088"/>
      </c:barChart>
      <c:catAx>
        <c:axId val="3436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737088"/>
        <c:crosses val="autoZero"/>
        <c:auto val="1"/>
        <c:lblAlgn val="ctr"/>
        <c:lblOffset val="100"/>
        <c:tickLblSkip val="1"/>
        <c:noMultiLvlLbl val="0"/>
      </c:catAx>
      <c:valAx>
        <c:axId val="3437370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66156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WL!$Q$17:$U$17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WL!$V$171:$Z$171</c:f>
              <c:numCache>
                <c:formatCode>0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25</c:v>
                </c:pt>
                <c:pt idx="3">
                  <c:v>0</c:v>
                </c:pt>
                <c:pt idx="4">
                  <c:v>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WL!$X$172</c:f>
              <c:numCache>
                <c:formatCode>0.0</c:formatCode>
                <c:ptCount val="1"/>
                <c:pt idx="0">
                  <c:v>3</c:v>
                </c:pt>
              </c:numCache>
            </c:numRef>
          </c:xVal>
          <c:yVal>
            <c:numRef>
              <c:f>WL!$X$173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3767296"/>
        <c:axId val="343769088"/>
      </c:scatterChart>
      <c:valAx>
        <c:axId val="34376729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43769088"/>
        <c:crosses val="autoZero"/>
        <c:crossBetween val="midCat"/>
        <c:majorUnit val="1"/>
      </c:valAx>
      <c:valAx>
        <c:axId val="3437690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4376729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WL!$Q$17:$U$17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WL!$AA$171:$AE$171</c:f>
              <c:numCache>
                <c:formatCode>0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WL!$AC$172</c:f>
              <c:numCache>
                <c:formatCode>General</c:formatCode>
                <c:ptCount val="1"/>
                <c:pt idx="0">
                  <c:v>2.4</c:v>
                </c:pt>
              </c:numCache>
            </c:numRef>
          </c:xVal>
          <c:yVal>
            <c:numRef>
              <c:f>WL!$AC$173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2257536"/>
        <c:axId val="352259072"/>
      </c:scatterChart>
      <c:valAx>
        <c:axId val="35225753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2259072"/>
        <c:crosses val="autoZero"/>
        <c:crossBetween val="midCat"/>
        <c:majorUnit val="1"/>
      </c:valAx>
      <c:valAx>
        <c:axId val="3522590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225753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WL!$AF$17:$AI$17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WL!$AF$171:$AI$171</c:f>
              <c:numCache>
                <c:formatCode>0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271360"/>
        <c:axId val="352293632"/>
      </c:barChart>
      <c:catAx>
        <c:axId val="3522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2293632"/>
        <c:crosses val="autoZero"/>
        <c:auto val="1"/>
        <c:lblAlgn val="ctr"/>
        <c:lblOffset val="100"/>
        <c:tickLblSkip val="1"/>
        <c:noMultiLvlLbl val="0"/>
      </c:catAx>
      <c:valAx>
        <c:axId val="3522936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227136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WL!$AF$17:$AI$17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WL!$AJ$171:$AM$171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314112"/>
        <c:axId val="352315648"/>
      </c:barChart>
      <c:catAx>
        <c:axId val="3523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2315648"/>
        <c:crosses val="autoZero"/>
        <c:auto val="1"/>
        <c:lblAlgn val="ctr"/>
        <c:lblOffset val="100"/>
        <c:tickLblSkip val="1"/>
        <c:noMultiLvlLbl val="0"/>
      </c:catAx>
      <c:valAx>
        <c:axId val="3523156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231411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US!$V$11:$Z$11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US!$V$138:$Z$138</c:f>
              <c:numCache>
                <c:formatCode>0</c:formatCode>
                <c:ptCount val="5"/>
                <c:pt idx="0">
                  <c:v>26.851851851851855</c:v>
                </c:pt>
                <c:pt idx="1">
                  <c:v>37.962962962962962</c:v>
                </c:pt>
                <c:pt idx="2">
                  <c:v>15.74074074074074</c:v>
                </c:pt>
                <c:pt idx="3">
                  <c:v>10.185185185185185</c:v>
                </c:pt>
                <c:pt idx="4">
                  <c:v>9.2592592592592595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8C-4BC4-9283-7423A6C555F6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US!$X$139</c:f>
              <c:numCache>
                <c:formatCode>0.0</c:formatCode>
                <c:ptCount val="1"/>
                <c:pt idx="0">
                  <c:v>2.3703703703703702</c:v>
                </c:pt>
              </c:numCache>
            </c:numRef>
          </c:xVal>
          <c:yVal>
            <c:numRef>
              <c:f>US!$X$140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68C-4BC4-9283-7423A6C55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2217600"/>
        <c:axId val="142219136"/>
      </c:scatterChart>
      <c:valAx>
        <c:axId val="14221760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2219136"/>
        <c:crosses val="autoZero"/>
        <c:crossBetween val="midCat"/>
        <c:majorUnit val="1"/>
      </c:valAx>
      <c:valAx>
        <c:axId val="1422191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221760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WL!$Q$17:$U$17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WL!$Q$171:$U$171</c:f>
              <c:numCache>
                <c:formatCode>0</c:formatCode>
                <c:ptCount val="5"/>
                <c:pt idx="0">
                  <c:v>0</c:v>
                </c:pt>
                <c:pt idx="1">
                  <c:v>33.333333333333329</c:v>
                </c:pt>
                <c:pt idx="2">
                  <c:v>0</c:v>
                </c:pt>
                <c:pt idx="3">
                  <c:v>33.333333333333329</c:v>
                </c:pt>
                <c:pt idx="4">
                  <c:v>33.333333333333329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WL!$S$172</c:f>
              <c:numCache>
                <c:formatCode>0.0</c:formatCode>
                <c:ptCount val="1"/>
                <c:pt idx="0">
                  <c:v>3.6666666666666665</c:v>
                </c:pt>
              </c:numCache>
            </c:numRef>
          </c:xVal>
          <c:yVal>
            <c:numRef>
              <c:f>WL!$S$173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2415744"/>
        <c:axId val="352417280"/>
      </c:scatterChart>
      <c:valAx>
        <c:axId val="3524157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2417280"/>
        <c:crosses val="autoZero"/>
        <c:crossBetween val="midCat"/>
        <c:majorUnit val="1"/>
      </c:valAx>
      <c:valAx>
        <c:axId val="3524172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24157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Čeb!$Q$17:$U$17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Čeb!$Q$132:$U$132</c:f>
              <c:numCache>
                <c:formatCode>0</c:formatCode>
                <c:ptCount val="5"/>
                <c:pt idx="0">
                  <c:v>18.390804597701148</c:v>
                </c:pt>
                <c:pt idx="1">
                  <c:v>21.264367816091951</c:v>
                </c:pt>
                <c:pt idx="2">
                  <c:v>20.689655172413794</c:v>
                </c:pt>
                <c:pt idx="3">
                  <c:v>24.712643678160919</c:v>
                </c:pt>
                <c:pt idx="4">
                  <c:v>14.942528735632186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Čeb!$S$133</c:f>
              <c:numCache>
                <c:formatCode>0.0</c:formatCode>
                <c:ptCount val="1"/>
                <c:pt idx="0">
                  <c:v>2.9655172413793105</c:v>
                </c:pt>
              </c:numCache>
            </c:numRef>
          </c:xVal>
          <c:yVal>
            <c:numRef>
              <c:f>Čeb!$S$134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2808320"/>
        <c:axId val="352826496"/>
      </c:scatterChart>
      <c:valAx>
        <c:axId val="35280832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2826496"/>
        <c:crosses val="autoZero"/>
        <c:crossBetween val="midCat"/>
        <c:majorUnit val="1"/>
      </c:valAx>
      <c:valAx>
        <c:axId val="3528264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280832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Čeb!$Q$17:$U$17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Čeb!$V$132:$Z$132</c:f>
              <c:numCache>
                <c:formatCode>0</c:formatCode>
                <c:ptCount val="5"/>
                <c:pt idx="0">
                  <c:v>28.806584362139919</c:v>
                </c:pt>
                <c:pt idx="1">
                  <c:v>34.979423868312757</c:v>
                </c:pt>
                <c:pt idx="2">
                  <c:v>21.399176954732511</c:v>
                </c:pt>
                <c:pt idx="3">
                  <c:v>9.8765432098765427</c:v>
                </c:pt>
                <c:pt idx="4">
                  <c:v>4.9382716049382713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Čeb!$X$133</c:f>
              <c:numCache>
                <c:formatCode>0.0</c:formatCode>
                <c:ptCount val="1"/>
                <c:pt idx="0">
                  <c:v>2.2716049382716048</c:v>
                </c:pt>
              </c:numCache>
            </c:numRef>
          </c:xVal>
          <c:yVal>
            <c:numRef>
              <c:f>Čeb!$X$134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2987776"/>
        <c:axId val="352989568"/>
      </c:scatterChart>
      <c:valAx>
        <c:axId val="35298777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2989568"/>
        <c:crosses val="autoZero"/>
        <c:crossBetween val="midCat"/>
        <c:majorUnit val="1"/>
      </c:valAx>
      <c:valAx>
        <c:axId val="3529895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298777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Čeb!$Q$17:$U$17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Čeb!$AA$132:$AE$132</c:f>
              <c:numCache>
                <c:formatCode>0</c:formatCode>
                <c:ptCount val="5"/>
                <c:pt idx="0">
                  <c:v>25.465838509316768</c:v>
                </c:pt>
                <c:pt idx="1">
                  <c:v>30.434782608695656</c:v>
                </c:pt>
                <c:pt idx="2">
                  <c:v>19.875776397515526</c:v>
                </c:pt>
                <c:pt idx="3">
                  <c:v>14.285714285714285</c:v>
                </c:pt>
                <c:pt idx="4">
                  <c:v>9.9378881987577632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Čeb!$AC$133</c:f>
              <c:numCache>
                <c:formatCode>0.0</c:formatCode>
                <c:ptCount val="1"/>
                <c:pt idx="0">
                  <c:v>2.5279503105590062</c:v>
                </c:pt>
              </c:numCache>
            </c:numRef>
          </c:xVal>
          <c:yVal>
            <c:numRef>
              <c:f>Čeb!$S$134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3032064"/>
        <c:axId val="353033600"/>
      </c:scatterChart>
      <c:valAx>
        <c:axId val="35303206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3033600"/>
        <c:crosses val="autoZero"/>
        <c:crossBetween val="midCat"/>
        <c:majorUnit val="1"/>
      </c:valAx>
      <c:valAx>
        <c:axId val="3530336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303206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Čeb!$AF$17:$AI$17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Čeb!$AF$132:$AI$132</c:f>
              <c:numCache>
                <c:formatCode>0</c:formatCode>
                <c:ptCount val="4"/>
                <c:pt idx="0">
                  <c:v>58.064516129032263</c:v>
                </c:pt>
                <c:pt idx="1">
                  <c:v>15.053763440860216</c:v>
                </c:pt>
                <c:pt idx="2">
                  <c:v>16.129032258064516</c:v>
                </c:pt>
                <c:pt idx="3">
                  <c:v>10.75268817204301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3087488"/>
        <c:axId val="353089024"/>
      </c:barChart>
      <c:catAx>
        <c:axId val="3530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3089024"/>
        <c:crosses val="autoZero"/>
        <c:auto val="1"/>
        <c:lblAlgn val="ctr"/>
        <c:lblOffset val="100"/>
        <c:tickLblSkip val="1"/>
        <c:noMultiLvlLbl val="0"/>
      </c:catAx>
      <c:valAx>
        <c:axId val="3530890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308748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Čeb!$AF$17:$AI$17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Čeb!$AJ$132:$AM$132</c:f>
              <c:numCache>
                <c:formatCode>0</c:formatCode>
                <c:ptCount val="4"/>
                <c:pt idx="0">
                  <c:v>51.5625</c:v>
                </c:pt>
                <c:pt idx="1">
                  <c:v>21.875</c:v>
                </c:pt>
                <c:pt idx="2">
                  <c:v>9.375</c:v>
                </c:pt>
                <c:pt idx="3">
                  <c:v>17.1875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3105024"/>
        <c:axId val="353106560"/>
      </c:barChart>
      <c:catAx>
        <c:axId val="3531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3106560"/>
        <c:crosses val="autoZero"/>
        <c:auto val="1"/>
        <c:lblAlgn val="ctr"/>
        <c:lblOffset val="100"/>
        <c:tickLblSkip val="1"/>
        <c:noMultiLvlLbl val="0"/>
      </c:catAx>
      <c:valAx>
        <c:axId val="3531065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310502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Čeb!$Q$17:$U$17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Čeb!$Q$156:$U$156</c:f>
              <c:numCache>
                <c:formatCode>0</c:formatCode>
                <c:ptCount val="5"/>
                <c:pt idx="0">
                  <c:v>36.363636363636367</c:v>
                </c:pt>
                <c:pt idx="1">
                  <c:v>21.212121212121211</c:v>
                </c:pt>
                <c:pt idx="2">
                  <c:v>6.0606060606060606</c:v>
                </c:pt>
                <c:pt idx="3">
                  <c:v>30.303030303030305</c:v>
                </c:pt>
                <c:pt idx="4">
                  <c:v>6.0606060606060606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Čeb!$S$157</c:f>
              <c:numCache>
                <c:formatCode>0.0</c:formatCode>
                <c:ptCount val="1"/>
                <c:pt idx="0">
                  <c:v>2.4848484848484849</c:v>
                </c:pt>
              </c:numCache>
            </c:numRef>
          </c:xVal>
          <c:yVal>
            <c:numRef>
              <c:f>Čeb!$S$158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3411456"/>
        <c:axId val="353412992"/>
      </c:scatterChart>
      <c:valAx>
        <c:axId val="35341145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3412992"/>
        <c:crosses val="autoZero"/>
        <c:crossBetween val="midCat"/>
        <c:majorUnit val="1"/>
      </c:valAx>
      <c:valAx>
        <c:axId val="3534129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341145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Čeb!$Q$17:$U$17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Čeb!$V$156:$Z$156</c:f>
              <c:numCache>
                <c:formatCode>0</c:formatCode>
                <c:ptCount val="5"/>
                <c:pt idx="0">
                  <c:v>10.714285714285714</c:v>
                </c:pt>
                <c:pt idx="1">
                  <c:v>14.285714285714285</c:v>
                </c:pt>
                <c:pt idx="2">
                  <c:v>7.1428571428571423</c:v>
                </c:pt>
                <c:pt idx="3">
                  <c:v>39.285714285714285</c:v>
                </c:pt>
                <c:pt idx="4">
                  <c:v>28.571428571428569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Čeb!$X$157</c:f>
              <c:numCache>
                <c:formatCode>0.0</c:formatCode>
                <c:ptCount val="1"/>
                <c:pt idx="0">
                  <c:v>3.6071428571428572</c:v>
                </c:pt>
              </c:numCache>
            </c:numRef>
          </c:xVal>
          <c:yVal>
            <c:numRef>
              <c:f>Čeb!$X$158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3447296"/>
        <c:axId val="353481856"/>
      </c:scatterChart>
      <c:valAx>
        <c:axId val="35344729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3481856"/>
        <c:crosses val="autoZero"/>
        <c:crossBetween val="midCat"/>
        <c:majorUnit val="1"/>
      </c:valAx>
      <c:valAx>
        <c:axId val="3534818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344729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Čeb!$Q$17:$U$17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Čeb!$AA$156:$AE$156</c:f>
              <c:numCache>
                <c:formatCode>0</c:formatCode>
                <c:ptCount val="5"/>
                <c:pt idx="0">
                  <c:v>16.071428571428573</c:v>
                </c:pt>
                <c:pt idx="1">
                  <c:v>12.5</c:v>
                </c:pt>
                <c:pt idx="2">
                  <c:v>5.3571428571428568</c:v>
                </c:pt>
                <c:pt idx="3">
                  <c:v>41.071428571428569</c:v>
                </c:pt>
                <c:pt idx="4">
                  <c:v>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Čeb!$AC$157</c:f>
              <c:numCache>
                <c:formatCode>0.0</c:formatCode>
                <c:ptCount val="1"/>
                <c:pt idx="0">
                  <c:v>3.4642857142857144</c:v>
                </c:pt>
              </c:numCache>
            </c:numRef>
          </c:xVal>
          <c:yVal>
            <c:numRef>
              <c:f>Čeb!$AC$158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4048640"/>
        <c:axId val="354070912"/>
      </c:scatterChart>
      <c:valAx>
        <c:axId val="35404864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4070912"/>
        <c:crosses val="autoZero"/>
        <c:crossBetween val="midCat"/>
        <c:majorUnit val="1"/>
      </c:valAx>
      <c:valAx>
        <c:axId val="3540709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404864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Čeb!$AF$17:$AI$17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Čeb!$AF$156:$AI$156</c:f>
              <c:numCache>
                <c:formatCode>0</c:formatCode>
                <c:ptCount val="4"/>
                <c:pt idx="0">
                  <c:v>83.333333333333343</c:v>
                </c:pt>
                <c:pt idx="1">
                  <c:v>16.666666666666664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6057472"/>
        <c:axId val="356059008"/>
      </c:barChart>
      <c:catAx>
        <c:axId val="3560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6059008"/>
        <c:crosses val="autoZero"/>
        <c:auto val="1"/>
        <c:lblAlgn val="ctr"/>
        <c:lblOffset val="100"/>
        <c:tickLblSkip val="1"/>
        <c:noMultiLvlLbl val="0"/>
      </c:catAx>
      <c:valAx>
        <c:axId val="3560590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605747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US!$AA$138:$AD$138</c:f>
              <c:numCache>
                <c:formatCode>0</c:formatCode>
                <c:ptCount val="4"/>
                <c:pt idx="0">
                  <c:v>58.82352941176471</c:v>
                </c:pt>
                <c:pt idx="1">
                  <c:v>14.705882352941178</c:v>
                </c:pt>
                <c:pt idx="2">
                  <c:v>16.666666666666664</c:v>
                </c:pt>
                <c:pt idx="3">
                  <c:v>9.8039215686274517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F04-4564-A5D8-2845D099A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227328"/>
        <c:axId val="142228864"/>
      </c:barChart>
      <c:catAx>
        <c:axId val="14222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2228864"/>
        <c:crosses val="autoZero"/>
        <c:auto val="1"/>
        <c:lblAlgn val="ctr"/>
        <c:lblOffset val="100"/>
        <c:tickLblSkip val="1"/>
        <c:noMultiLvlLbl val="0"/>
      </c:catAx>
      <c:valAx>
        <c:axId val="1422288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222732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Čeb!$AF$17:$AI$17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Čeb!$AJ$156:$AM$156</c:f>
              <c:numCache>
                <c:formatCode>0</c:formatCode>
                <c:ptCount val="4"/>
                <c:pt idx="0">
                  <c:v>50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6083584"/>
        <c:axId val="356085120"/>
      </c:barChart>
      <c:catAx>
        <c:axId val="3560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6085120"/>
        <c:crosses val="autoZero"/>
        <c:auto val="1"/>
        <c:lblAlgn val="ctr"/>
        <c:lblOffset val="100"/>
        <c:tickLblSkip val="1"/>
        <c:noMultiLvlLbl val="0"/>
      </c:catAx>
      <c:valAx>
        <c:axId val="3560851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608358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Čeb!$Q$17:$U$17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Čeb!$V$171:$Z$171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Čeb!$X$172</c:f>
              <c:numCache>
                <c:formatCode>0.00</c:formatCode>
                <c:ptCount val="1"/>
                <c:pt idx="0">
                  <c:v>4</c:v>
                </c:pt>
              </c:numCache>
            </c:numRef>
          </c:xVal>
          <c:yVal>
            <c:numRef>
              <c:f>Čeb!$X$173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119680"/>
        <c:axId val="356121216"/>
      </c:scatterChart>
      <c:valAx>
        <c:axId val="35611968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6121216"/>
        <c:crosses val="autoZero"/>
        <c:crossBetween val="midCat"/>
        <c:majorUnit val="1"/>
      </c:valAx>
      <c:valAx>
        <c:axId val="3561212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611968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Čeb!$Q$17:$U$17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Čeb!$AA$171:$AE$171</c:f>
              <c:numCache>
                <c:formatCode>0</c:formatCode>
                <c:ptCount val="5"/>
                <c:pt idx="0">
                  <c:v>33.333333333333329</c:v>
                </c:pt>
                <c:pt idx="1">
                  <c:v>16.666666666666664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Čeb!$AC$172</c:f>
              <c:numCache>
                <c:formatCode>General</c:formatCode>
                <c:ptCount val="1"/>
                <c:pt idx="0">
                  <c:v>2.6666666666666665</c:v>
                </c:pt>
              </c:numCache>
            </c:numRef>
          </c:xVal>
          <c:yVal>
            <c:numRef>
              <c:f>Čeb!$AC$173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7994880"/>
        <c:axId val="357996416"/>
      </c:scatterChart>
      <c:valAx>
        <c:axId val="35799488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7996416"/>
        <c:crosses val="autoZero"/>
        <c:crossBetween val="midCat"/>
        <c:majorUnit val="1"/>
      </c:valAx>
      <c:valAx>
        <c:axId val="3579964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799488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Čeb!$AF$17:$AI$17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Čeb!$AF$171:$AI$171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020992"/>
        <c:axId val="358022528"/>
      </c:barChart>
      <c:catAx>
        <c:axId val="3580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022528"/>
        <c:crosses val="autoZero"/>
        <c:auto val="1"/>
        <c:lblAlgn val="ctr"/>
        <c:lblOffset val="100"/>
        <c:tickLblSkip val="1"/>
        <c:noMultiLvlLbl val="0"/>
      </c:catAx>
      <c:valAx>
        <c:axId val="35802252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02099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Čeb!$AF$17:$AI$17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Čeb!$AJ$171:$AM$171</c:f>
              <c:numCache>
                <c:formatCode>0</c:formatCode>
                <c:ptCount val="4"/>
                <c:pt idx="0">
                  <c:v>50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456704"/>
        <c:axId val="358466688"/>
      </c:barChart>
      <c:catAx>
        <c:axId val="3584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466688"/>
        <c:crosses val="autoZero"/>
        <c:auto val="1"/>
        <c:lblAlgn val="ctr"/>
        <c:lblOffset val="100"/>
        <c:tickLblSkip val="1"/>
        <c:noMultiLvlLbl val="0"/>
      </c:catAx>
      <c:valAx>
        <c:axId val="3584666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45670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Čeb!$Q$17:$U$17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Čeb!$Q$171:$U$171</c:f>
              <c:numCache>
                <c:formatCode>0</c:formatCode>
                <c:ptCount val="5"/>
                <c:pt idx="0">
                  <c:v>33.333333333333329</c:v>
                </c:pt>
                <c:pt idx="1">
                  <c:v>0</c:v>
                </c:pt>
                <c:pt idx="2">
                  <c:v>0</c:v>
                </c:pt>
                <c:pt idx="3">
                  <c:v>66.666666666666657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Čeb!$S$172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Čeb!$S$173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697600"/>
        <c:axId val="358699392"/>
      </c:scatterChart>
      <c:valAx>
        <c:axId val="35869760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699392"/>
        <c:crosses val="autoZero"/>
        <c:crossBetween val="midCat"/>
        <c:majorUnit val="1"/>
      </c:valAx>
      <c:valAx>
        <c:axId val="3586993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69760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Jank!$Q$132:$U$132</c:f>
              <c:numCache>
                <c:formatCode>0</c:formatCode>
                <c:ptCount val="5"/>
                <c:pt idx="0">
                  <c:v>14.3646408839779</c:v>
                </c:pt>
                <c:pt idx="1">
                  <c:v>22.651933701657459</c:v>
                </c:pt>
                <c:pt idx="2">
                  <c:v>25.966850828729282</c:v>
                </c:pt>
                <c:pt idx="3">
                  <c:v>22.651933701657459</c:v>
                </c:pt>
                <c:pt idx="4">
                  <c:v>14.3646408839779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Jank!$S$133</c:f>
              <c:numCache>
                <c:formatCode>0.0</c:formatCode>
                <c:ptCount val="1"/>
                <c:pt idx="0">
                  <c:v>3</c:v>
                </c:pt>
              </c:numCache>
            </c:numRef>
          </c:xVal>
          <c:yVal>
            <c:numRef>
              <c:f>Jank!$S$134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9336192"/>
        <c:axId val="359342080"/>
      </c:scatterChart>
      <c:valAx>
        <c:axId val="35933619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342080"/>
        <c:crosses val="autoZero"/>
        <c:crossBetween val="midCat"/>
        <c:majorUnit val="1"/>
      </c:valAx>
      <c:valAx>
        <c:axId val="3593420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33619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Jank!$V$132:$Z$132</c:f>
              <c:numCache>
                <c:formatCode>0</c:formatCode>
                <c:ptCount val="5"/>
                <c:pt idx="0">
                  <c:v>28.806584362139919</c:v>
                </c:pt>
                <c:pt idx="1">
                  <c:v>35.802469135802468</c:v>
                </c:pt>
                <c:pt idx="2">
                  <c:v>24.691358024691358</c:v>
                </c:pt>
                <c:pt idx="3">
                  <c:v>7.4074074074074066</c:v>
                </c:pt>
                <c:pt idx="4">
                  <c:v>3.2921810699588478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Jank!$X$133</c:f>
              <c:numCache>
                <c:formatCode>0.0</c:formatCode>
                <c:ptCount val="1"/>
                <c:pt idx="0">
                  <c:v>2.2057613168724282</c:v>
                </c:pt>
              </c:numCache>
            </c:numRef>
          </c:xVal>
          <c:yVal>
            <c:numRef>
              <c:f>Jank!$X$134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9372288"/>
        <c:axId val="359373824"/>
      </c:scatterChart>
      <c:valAx>
        <c:axId val="35937228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373824"/>
        <c:crosses val="autoZero"/>
        <c:crossBetween val="midCat"/>
        <c:majorUnit val="1"/>
      </c:valAx>
      <c:valAx>
        <c:axId val="3593738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37228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Jank!$AA$132:$AE$132</c:f>
              <c:numCache>
                <c:formatCode>0</c:formatCode>
                <c:ptCount val="5"/>
                <c:pt idx="0">
                  <c:v>24.203821656050955</c:v>
                </c:pt>
                <c:pt idx="1">
                  <c:v>30.573248407643312</c:v>
                </c:pt>
                <c:pt idx="2">
                  <c:v>22.717622080679405</c:v>
                </c:pt>
                <c:pt idx="3">
                  <c:v>12.738853503184714</c:v>
                </c:pt>
                <c:pt idx="4">
                  <c:v>9.766454352441615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Jank!$AC$133</c:f>
              <c:numCache>
                <c:formatCode>0.0</c:formatCode>
                <c:ptCount val="1"/>
                <c:pt idx="0">
                  <c:v>2.5329087048832273</c:v>
                </c:pt>
              </c:numCache>
            </c:numRef>
          </c:xVal>
          <c:yVal>
            <c:numRef>
              <c:f>Jank!$S$134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9420672"/>
        <c:axId val="359422208"/>
      </c:scatterChart>
      <c:valAx>
        <c:axId val="35942067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422208"/>
        <c:crosses val="autoZero"/>
        <c:crossBetween val="midCat"/>
        <c:majorUnit val="1"/>
      </c:valAx>
      <c:valAx>
        <c:axId val="3594222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4206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Jank!$AF$132:$AI$132</c:f>
              <c:numCache>
                <c:formatCode>0</c:formatCode>
                <c:ptCount val="4"/>
                <c:pt idx="0">
                  <c:v>57.142857142857139</c:v>
                </c:pt>
                <c:pt idx="1">
                  <c:v>15.384615384615385</c:v>
                </c:pt>
                <c:pt idx="2">
                  <c:v>17.582417582417584</c:v>
                </c:pt>
                <c:pt idx="3">
                  <c:v>9.8901098901098905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451264"/>
        <c:axId val="359747968"/>
      </c:barChart>
      <c:catAx>
        <c:axId val="35945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747968"/>
        <c:crosses val="autoZero"/>
        <c:auto val="1"/>
        <c:lblAlgn val="ctr"/>
        <c:lblOffset val="100"/>
        <c:tickLblSkip val="1"/>
        <c:noMultiLvlLbl val="0"/>
      </c:catAx>
      <c:valAx>
        <c:axId val="3597479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45126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US!$AE$138:$AH$138</c:f>
              <c:numCache>
                <c:formatCode>0</c:formatCode>
                <c:ptCount val="4"/>
                <c:pt idx="0">
                  <c:v>52.173913043478258</c:v>
                </c:pt>
                <c:pt idx="1">
                  <c:v>21.739130434782609</c:v>
                </c:pt>
                <c:pt idx="2">
                  <c:v>8.695652173913043</c:v>
                </c:pt>
                <c:pt idx="3">
                  <c:v>17.391304347826086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A8C-41DF-BCE4-0ADD475D5B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237696"/>
        <c:axId val="142239232"/>
      </c:barChart>
      <c:catAx>
        <c:axId val="1422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2239232"/>
        <c:crosses val="autoZero"/>
        <c:auto val="1"/>
        <c:lblAlgn val="ctr"/>
        <c:lblOffset val="100"/>
        <c:tickLblSkip val="1"/>
        <c:noMultiLvlLbl val="0"/>
      </c:catAx>
      <c:valAx>
        <c:axId val="1422392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223769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Jank!$AJ$132:$AM$132</c:f>
              <c:numCache>
                <c:formatCode>0</c:formatCode>
                <c:ptCount val="4"/>
                <c:pt idx="0">
                  <c:v>53.968253968253968</c:v>
                </c:pt>
                <c:pt idx="1">
                  <c:v>20.634920634920633</c:v>
                </c:pt>
                <c:pt idx="2">
                  <c:v>7.9365079365079358</c:v>
                </c:pt>
                <c:pt idx="3">
                  <c:v>17.460317460317459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772160"/>
        <c:axId val="359773696"/>
      </c:barChart>
      <c:catAx>
        <c:axId val="3597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9773696"/>
        <c:crosses val="autoZero"/>
        <c:auto val="1"/>
        <c:lblAlgn val="ctr"/>
        <c:lblOffset val="100"/>
        <c:tickLblSkip val="1"/>
        <c:noMultiLvlLbl val="0"/>
      </c:catAx>
      <c:valAx>
        <c:axId val="3597736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977216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Jank!$Q$156:$U$156</c:f>
              <c:numCache>
                <c:formatCode>0</c:formatCode>
                <c:ptCount val="5"/>
                <c:pt idx="0">
                  <c:v>18.181818181818183</c:v>
                </c:pt>
                <c:pt idx="1">
                  <c:v>18.181818181818183</c:v>
                </c:pt>
                <c:pt idx="2">
                  <c:v>27.27272727272727</c:v>
                </c:pt>
                <c:pt idx="3">
                  <c:v>18.181818181818183</c:v>
                </c:pt>
                <c:pt idx="4">
                  <c:v>18.181818181818183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Jank!$S$157</c:f>
              <c:numCache>
                <c:formatCode>0.0</c:formatCode>
                <c:ptCount val="1"/>
                <c:pt idx="0">
                  <c:v>3</c:v>
                </c:pt>
              </c:numCache>
            </c:numRef>
          </c:xVal>
          <c:yVal>
            <c:numRef>
              <c:f>Jank!$S$158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0586240"/>
        <c:axId val="360588032"/>
      </c:scatterChart>
      <c:valAx>
        <c:axId val="36058624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588032"/>
        <c:crosses val="autoZero"/>
        <c:crossBetween val="midCat"/>
        <c:majorUnit val="1"/>
      </c:valAx>
      <c:valAx>
        <c:axId val="3605880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58624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Jank!$V$156:$Z$156</c:f>
              <c:numCache>
                <c:formatCode>0</c:formatCode>
                <c:ptCount val="5"/>
                <c:pt idx="0">
                  <c:v>22.222222222222221</c:v>
                </c:pt>
                <c:pt idx="1">
                  <c:v>22.222222222222221</c:v>
                </c:pt>
                <c:pt idx="2">
                  <c:v>11.111111111111111</c:v>
                </c:pt>
                <c:pt idx="3">
                  <c:v>22.222222222222221</c:v>
                </c:pt>
                <c:pt idx="4">
                  <c:v>22.222222222222221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Jank!$X$157</c:f>
              <c:numCache>
                <c:formatCode>0.0</c:formatCode>
                <c:ptCount val="1"/>
                <c:pt idx="0">
                  <c:v>3</c:v>
                </c:pt>
              </c:numCache>
            </c:numRef>
          </c:xVal>
          <c:yVal>
            <c:numRef>
              <c:f>Jank!$X$158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0614144"/>
        <c:axId val="360615936"/>
      </c:scatterChart>
      <c:valAx>
        <c:axId val="3606141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615936"/>
        <c:crosses val="autoZero"/>
        <c:crossBetween val="midCat"/>
        <c:majorUnit val="1"/>
      </c:valAx>
      <c:valAx>
        <c:axId val="3606159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6141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Jank!$AA$156:$AE$156</c:f>
              <c:numCache>
                <c:formatCode>0</c:formatCode>
                <c:ptCount val="5"/>
                <c:pt idx="0">
                  <c:v>0</c:v>
                </c:pt>
                <c:pt idx="1">
                  <c:v>4.3478260869565215</c:v>
                </c:pt>
                <c:pt idx="2">
                  <c:v>13.043478260869565</c:v>
                </c:pt>
                <c:pt idx="3">
                  <c:v>39.130434782608695</c:v>
                </c:pt>
                <c:pt idx="4">
                  <c:v>43.478260869565219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Jank!$AC$157</c:f>
              <c:numCache>
                <c:formatCode>0.0</c:formatCode>
                <c:ptCount val="1"/>
                <c:pt idx="0">
                  <c:v>4.2173913043478262</c:v>
                </c:pt>
              </c:numCache>
            </c:numRef>
          </c:xVal>
          <c:yVal>
            <c:numRef>
              <c:f>Jank!$AC$158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0642048"/>
        <c:axId val="360643584"/>
      </c:scatterChart>
      <c:valAx>
        <c:axId val="3606420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643584"/>
        <c:crosses val="autoZero"/>
        <c:crossBetween val="midCat"/>
        <c:majorUnit val="1"/>
      </c:valAx>
      <c:valAx>
        <c:axId val="3606435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6420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Jank!$AF$156:$AI$156</c:f>
              <c:numCache>
                <c:formatCode>0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832000"/>
        <c:axId val="360973056"/>
      </c:barChart>
      <c:catAx>
        <c:axId val="3608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973056"/>
        <c:crosses val="autoZero"/>
        <c:auto val="1"/>
        <c:lblAlgn val="ctr"/>
        <c:lblOffset val="100"/>
        <c:tickLblSkip val="1"/>
        <c:noMultiLvlLbl val="0"/>
      </c:catAx>
      <c:valAx>
        <c:axId val="3609730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83200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Jank!$AJ$156:$AM$156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997632"/>
        <c:axId val="360999168"/>
      </c:barChart>
      <c:catAx>
        <c:axId val="3609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0999168"/>
        <c:crosses val="autoZero"/>
        <c:auto val="1"/>
        <c:lblAlgn val="ctr"/>
        <c:lblOffset val="100"/>
        <c:tickLblSkip val="1"/>
        <c:noMultiLvlLbl val="0"/>
      </c:catAx>
      <c:valAx>
        <c:axId val="3609991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099763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Jank!$V$171:$Z$171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Jank!$X$172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Jank!$X$173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1029632"/>
        <c:axId val="361031168"/>
      </c:scatterChart>
      <c:valAx>
        <c:axId val="3610296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031168"/>
        <c:crosses val="autoZero"/>
        <c:crossBetween val="midCat"/>
        <c:majorUnit val="1"/>
      </c:valAx>
      <c:valAx>
        <c:axId val="3610311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0296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Jank!$AA$171:$AE$171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Jank!$AC$172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Jank!$AC$173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1196544"/>
        <c:axId val="361202432"/>
      </c:scatterChart>
      <c:valAx>
        <c:axId val="3611965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202432"/>
        <c:crosses val="autoZero"/>
        <c:crossBetween val="midCat"/>
        <c:majorUnit val="1"/>
      </c:valAx>
      <c:valAx>
        <c:axId val="3612024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1965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Jank!$AF$171:$AI$171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231104"/>
        <c:axId val="361232640"/>
      </c:barChart>
      <c:catAx>
        <c:axId val="3612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232640"/>
        <c:crosses val="autoZero"/>
        <c:auto val="1"/>
        <c:lblAlgn val="ctr"/>
        <c:lblOffset val="100"/>
        <c:tickLblSkip val="1"/>
        <c:noMultiLvlLbl val="0"/>
      </c:catAx>
      <c:valAx>
        <c:axId val="3612326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23110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Jank!$AJ$171:$AM$171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453824"/>
        <c:axId val="361459712"/>
      </c:barChart>
      <c:catAx>
        <c:axId val="3614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459712"/>
        <c:crosses val="autoZero"/>
        <c:auto val="1"/>
        <c:lblAlgn val="ctr"/>
        <c:lblOffset val="100"/>
        <c:tickLblSkip val="1"/>
        <c:noMultiLvlLbl val="0"/>
      </c:catAx>
      <c:valAx>
        <c:axId val="3614597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45382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US!$L$11:$P$11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US!$L$154:$P$154</c:f>
              <c:numCache>
                <c:formatCode>0</c:formatCode>
                <c:ptCount val="5"/>
                <c:pt idx="0">
                  <c:v>14.285714285714285</c:v>
                </c:pt>
                <c:pt idx="1">
                  <c:v>19.047619047619047</c:v>
                </c:pt>
                <c:pt idx="2">
                  <c:v>33.333333333333329</c:v>
                </c:pt>
                <c:pt idx="3">
                  <c:v>23.809523809523807</c:v>
                </c:pt>
                <c:pt idx="4">
                  <c:v>9.5238095238095237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B-4221-A5A5-35184CBB6C2F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US!$N$155</c:f>
              <c:numCache>
                <c:formatCode>0.0</c:formatCode>
                <c:ptCount val="1"/>
                <c:pt idx="0">
                  <c:v>2.9523809523809526</c:v>
                </c:pt>
              </c:numCache>
            </c:numRef>
          </c:xVal>
          <c:yVal>
            <c:numRef>
              <c:f>US!$N$156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AFB-4221-A5A5-35184CBB6C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2252672"/>
        <c:axId val="142254464"/>
      </c:scatterChart>
      <c:valAx>
        <c:axId val="14225267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2254464"/>
        <c:crosses val="autoZero"/>
        <c:crossBetween val="midCat"/>
        <c:majorUnit val="1"/>
      </c:valAx>
      <c:valAx>
        <c:axId val="1422544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22526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Jank!$Q$171:$U$171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Jank!$S$172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Jank!$S$173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1702912"/>
        <c:axId val="361704448"/>
      </c:scatterChart>
      <c:valAx>
        <c:axId val="36170291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704448"/>
        <c:crosses val="autoZero"/>
        <c:crossBetween val="midCat"/>
        <c:majorUnit val="1"/>
      </c:valAx>
      <c:valAx>
        <c:axId val="3617044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170291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Škrk!$Q$17:$U$17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Škrk!$Q$132:$U$132</c:f>
              <c:numCache>
                <c:formatCode>0</c:formatCode>
                <c:ptCount val="5"/>
                <c:pt idx="0">
                  <c:v>14.838709677419354</c:v>
                </c:pt>
                <c:pt idx="1">
                  <c:v>24.516129032258064</c:v>
                </c:pt>
                <c:pt idx="2">
                  <c:v>25.806451612903224</c:v>
                </c:pt>
                <c:pt idx="3">
                  <c:v>21.935483870967744</c:v>
                </c:pt>
                <c:pt idx="4">
                  <c:v>12.903225806451612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Škrk!$S$133</c:f>
              <c:numCache>
                <c:formatCode>0.0</c:formatCode>
                <c:ptCount val="1"/>
                <c:pt idx="0">
                  <c:v>2.935483870967742</c:v>
                </c:pt>
              </c:numCache>
            </c:numRef>
          </c:xVal>
          <c:yVal>
            <c:numRef>
              <c:f>Škrk!$S$134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2628224"/>
        <c:axId val="362629760"/>
      </c:scatterChart>
      <c:valAx>
        <c:axId val="36262822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629760"/>
        <c:crosses val="autoZero"/>
        <c:crossBetween val="midCat"/>
        <c:majorUnit val="1"/>
      </c:valAx>
      <c:valAx>
        <c:axId val="3626297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62822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Škrk!$Q$17:$U$17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Škrk!$V$132:$Z$132</c:f>
              <c:numCache>
                <c:formatCode>0</c:formatCode>
                <c:ptCount val="5"/>
                <c:pt idx="0">
                  <c:v>33.830845771144283</c:v>
                </c:pt>
                <c:pt idx="1">
                  <c:v>39.800995024875625</c:v>
                </c:pt>
                <c:pt idx="2">
                  <c:v>20.8955223880597</c:v>
                </c:pt>
                <c:pt idx="3">
                  <c:v>2.9850746268656714</c:v>
                </c:pt>
                <c:pt idx="4">
                  <c:v>2.4875621890547266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Škrk!$X$133</c:f>
              <c:numCache>
                <c:formatCode>0.0</c:formatCode>
                <c:ptCount val="1"/>
                <c:pt idx="0">
                  <c:v>2.0049751243781095</c:v>
                </c:pt>
              </c:numCache>
            </c:numRef>
          </c:xVal>
          <c:yVal>
            <c:numRef>
              <c:f>Škrk!$X$134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2660224"/>
        <c:axId val="362661760"/>
      </c:scatterChart>
      <c:valAx>
        <c:axId val="36266022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2661760"/>
        <c:crosses val="autoZero"/>
        <c:crossBetween val="midCat"/>
        <c:majorUnit val="1"/>
      </c:valAx>
      <c:valAx>
        <c:axId val="3626617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266022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Škrk!$Q$17:$U$17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Škrk!$AA$132:$AE$132</c:f>
              <c:numCache>
                <c:formatCode>0</c:formatCode>
                <c:ptCount val="5"/>
                <c:pt idx="0">
                  <c:v>26.267281105990779</c:v>
                </c:pt>
                <c:pt idx="1">
                  <c:v>29.953917050691242</c:v>
                </c:pt>
                <c:pt idx="2">
                  <c:v>21.428571428571427</c:v>
                </c:pt>
                <c:pt idx="3">
                  <c:v>12.903225806451612</c:v>
                </c:pt>
                <c:pt idx="4">
                  <c:v>9.4470046082949306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Škrk!$AC$133</c:f>
              <c:numCache>
                <c:formatCode>0.0</c:formatCode>
                <c:ptCount val="1"/>
                <c:pt idx="0">
                  <c:v>2.4930875576036868</c:v>
                </c:pt>
              </c:numCache>
            </c:numRef>
          </c:xVal>
          <c:yVal>
            <c:numRef>
              <c:f>Škrk!$S$134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3089280"/>
        <c:axId val="363091072"/>
      </c:scatterChart>
      <c:valAx>
        <c:axId val="36308928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091072"/>
        <c:crosses val="autoZero"/>
        <c:crossBetween val="midCat"/>
        <c:majorUnit val="1"/>
      </c:valAx>
      <c:valAx>
        <c:axId val="3630910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08928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Škrk!$AF$17:$AI$17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Škrk!$AF$132:$AI$132</c:f>
              <c:numCache>
                <c:formatCode>0</c:formatCode>
                <c:ptCount val="4"/>
                <c:pt idx="0">
                  <c:v>58.82352941176471</c:v>
                </c:pt>
                <c:pt idx="1">
                  <c:v>11.76470588235294</c:v>
                </c:pt>
                <c:pt idx="2">
                  <c:v>15.294117647058824</c:v>
                </c:pt>
                <c:pt idx="3">
                  <c:v>14.117647058823529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3120128"/>
        <c:axId val="363121664"/>
      </c:barChart>
      <c:catAx>
        <c:axId val="3631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121664"/>
        <c:crosses val="autoZero"/>
        <c:auto val="1"/>
        <c:lblAlgn val="ctr"/>
        <c:lblOffset val="100"/>
        <c:tickLblSkip val="1"/>
        <c:noMultiLvlLbl val="0"/>
      </c:catAx>
      <c:valAx>
        <c:axId val="3631216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12012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Škrk!$AF$17:$AI$17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Škrk!$AJ$132:$AM$132</c:f>
              <c:numCache>
                <c:formatCode>0</c:formatCode>
                <c:ptCount val="4"/>
                <c:pt idx="0">
                  <c:v>55.932203389830505</c:v>
                </c:pt>
                <c:pt idx="1">
                  <c:v>18.64406779661017</c:v>
                </c:pt>
                <c:pt idx="2">
                  <c:v>8.4745762711864394</c:v>
                </c:pt>
                <c:pt idx="3">
                  <c:v>16.949152542372879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3420288"/>
        <c:axId val="363438464"/>
      </c:barChart>
      <c:catAx>
        <c:axId val="3634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438464"/>
        <c:crosses val="autoZero"/>
        <c:auto val="1"/>
        <c:lblAlgn val="ctr"/>
        <c:lblOffset val="100"/>
        <c:tickLblSkip val="1"/>
        <c:noMultiLvlLbl val="0"/>
      </c:catAx>
      <c:valAx>
        <c:axId val="3634384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42028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Škrk!$Q$17:$U$17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Škrk!$Q$156:$U$156</c:f>
              <c:numCache>
                <c:formatCode>0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Škrk!$S$157</c:f>
              <c:numCache>
                <c:formatCode>0.0</c:formatCode>
                <c:ptCount val="1"/>
                <c:pt idx="0">
                  <c:v>2.4</c:v>
                </c:pt>
              </c:numCache>
            </c:numRef>
          </c:xVal>
          <c:yVal>
            <c:numRef>
              <c:f>Škrk!$S$158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4263296"/>
        <c:axId val="364264832"/>
      </c:scatterChart>
      <c:valAx>
        <c:axId val="36426329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264832"/>
        <c:crosses val="autoZero"/>
        <c:crossBetween val="midCat"/>
        <c:majorUnit val="1"/>
      </c:valAx>
      <c:valAx>
        <c:axId val="3642648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26329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Škrk!$Q$17:$U$17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Škrk!$V$156:$Z$156</c:f>
              <c:numCache>
                <c:formatCode>0</c:formatCode>
                <c:ptCount val="5"/>
                <c:pt idx="0">
                  <c:v>25.806451612903224</c:v>
                </c:pt>
                <c:pt idx="1">
                  <c:v>38.70967741935484</c:v>
                </c:pt>
                <c:pt idx="2">
                  <c:v>12.903225806451612</c:v>
                </c:pt>
                <c:pt idx="3">
                  <c:v>6.4516129032258061</c:v>
                </c:pt>
                <c:pt idx="4">
                  <c:v>16.129032258064516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Škrk!$X$157</c:f>
              <c:numCache>
                <c:formatCode>0.0</c:formatCode>
                <c:ptCount val="1"/>
                <c:pt idx="0">
                  <c:v>2.4838709677419355</c:v>
                </c:pt>
              </c:numCache>
            </c:numRef>
          </c:xVal>
          <c:yVal>
            <c:numRef>
              <c:f>Škrk!$X$158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4287104"/>
        <c:axId val="364288640"/>
      </c:scatterChart>
      <c:valAx>
        <c:axId val="36428710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288640"/>
        <c:crosses val="autoZero"/>
        <c:crossBetween val="midCat"/>
        <c:majorUnit val="1"/>
      </c:valAx>
      <c:valAx>
        <c:axId val="3642886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28710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Škrk!$Q$17:$U$17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Škrk!$AA$156:$AE$156</c:f>
              <c:numCache>
                <c:formatCode>0</c:formatCode>
                <c:ptCount val="5"/>
                <c:pt idx="0">
                  <c:v>11.538461538461538</c:v>
                </c:pt>
                <c:pt idx="1">
                  <c:v>9.6153846153846168</c:v>
                </c:pt>
                <c:pt idx="2">
                  <c:v>21.153846153846153</c:v>
                </c:pt>
                <c:pt idx="3">
                  <c:v>32.692307692307693</c:v>
                </c:pt>
                <c:pt idx="4">
                  <c:v>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Škrk!$AC$157</c:f>
              <c:numCache>
                <c:formatCode>0.0</c:formatCode>
                <c:ptCount val="1"/>
                <c:pt idx="0">
                  <c:v>3.5</c:v>
                </c:pt>
              </c:numCache>
            </c:numRef>
          </c:xVal>
          <c:yVal>
            <c:numRef>
              <c:f>Škrk!$AC$158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4724608"/>
        <c:axId val="364726144"/>
      </c:scatterChart>
      <c:valAx>
        <c:axId val="3647246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726144"/>
        <c:crosses val="autoZero"/>
        <c:crossBetween val="midCat"/>
        <c:majorUnit val="1"/>
      </c:valAx>
      <c:valAx>
        <c:axId val="3647261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72460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Škrk!$AF$17:$AI$17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Škrk!$AF$156:$AI$156</c:f>
              <c:numCache>
                <c:formatCode>0</c:formatCode>
                <c:ptCount val="4"/>
                <c:pt idx="0">
                  <c:v>30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750720"/>
        <c:axId val="364752256"/>
      </c:barChart>
      <c:catAx>
        <c:axId val="3647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752256"/>
        <c:crosses val="autoZero"/>
        <c:auto val="1"/>
        <c:lblAlgn val="ctr"/>
        <c:lblOffset val="100"/>
        <c:tickLblSkip val="1"/>
        <c:noMultiLvlLbl val="0"/>
      </c:catAx>
      <c:valAx>
        <c:axId val="3647522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75072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US!$Q$11:$U$11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US!$Q$154:$U$154</c:f>
              <c:numCache>
                <c:formatCode>0</c:formatCode>
                <c:ptCount val="5"/>
                <c:pt idx="0">
                  <c:v>12.5</c:v>
                </c:pt>
                <c:pt idx="1">
                  <c:v>45.833333333333329</c:v>
                </c:pt>
                <c:pt idx="2">
                  <c:v>29.166666666666668</c:v>
                </c:pt>
                <c:pt idx="3">
                  <c:v>8.3333333333333321</c:v>
                </c:pt>
                <c:pt idx="4">
                  <c:v>4.1666666666666661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85-4119-A6C3-E8CC6C7CF8D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US!$S$155</c:f>
              <c:numCache>
                <c:formatCode>0.0</c:formatCode>
                <c:ptCount val="1"/>
                <c:pt idx="0">
                  <c:v>2.4583333333333335</c:v>
                </c:pt>
              </c:numCache>
            </c:numRef>
          </c:xVal>
          <c:yVal>
            <c:numRef>
              <c:f>US!$S$156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085-4119-A6C3-E8CC6C7CF8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2268288"/>
        <c:axId val="142269824"/>
      </c:scatterChart>
      <c:valAx>
        <c:axId val="14226828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2269824"/>
        <c:crosses val="autoZero"/>
        <c:crossBetween val="midCat"/>
        <c:majorUnit val="1"/>
      </c:valAx>
      <c:valAx>
        <c:axId val="1422698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226828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Škrk!$AF$17:$AI$17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Škrk!$AJ$156:$AM$156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571456"/>
        <c:axId val="365581440"/>
      </c:barChart>
      <c:catAx>
        <c:axId val="3655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5581440"/>
        <c:crosses val="autoZero"/>
        <c:auto val="1"/>
        <c:lblAlgn val="ctr"/>
        <c:lblOffset val="100"/>
        <c:tickLblSkip val="1"/>
        <c:noMultiLvlLbl val="0"/>
      </c:catAx>
      <c:valAx>
        <c:axId val="3655814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557145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Škrk!$Q$17:$U$17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Škrk!$V$171:$Z$171</c:f>
              <c:numCache>
                <c:formatCode>0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Škrk!$X$172</c:f>
              <c:numCache>
                <c:formatCode>0.00</c:formatCode>
                <c:ptCount val="1"/>
                <c:pt idx="0">
                  <c:v>3.5</c:v>
                </c:pt>
              </c:numCache>
            </c:numRef>
          </c:xVal>
          <c:yVal>
            <c:numRef>
              <c:f>Škrk!$X$173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5759104"/>
        <c:axId val="365764992"/>
      </c:scatterChart>
      <c:valAx>
        <c:axId val="36575910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5764992"/>
        <c:crosses val="autoZero"/>
        <c:crossBetween val="midCat"/>
        <c:majorUnit val="1"/>
      </c:valAx>
      <c:valAx>
        <c:axId val="3657649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575910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Škrk!$Q$17:$U$17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Škrk!$AA$171:$AE$171</c:f>
              <c:numCache>
                <c:formatCode>0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0</c:v>
                </c:pt>
                <c:pt idx="4">
                  <c:v>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Škrk!$AC$172</c:f>
              <c:numCache>
                <c:formatCode>General</c:formatCode>
                <c:ptCount val="1"/>
                <c:pt idx="0">
                  <c:v>3.25</c:v>
                </c:pt>
              </c:numCache>
            </c:numRef>
          </c:xVal>
          <c:yVal>
            <c:numRef>
              <c:f>Škrk!$AC$173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5803392"/>
        <c:axId val="365804928"/>
      </c:scatterChart>
      <c:valAx>
        <c:axId val="36580339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5804928"/>
        <c:crosses val="autoZero"/>
        <c:crossBetween val="midCat"/>
        <c:majorUnit val="1"/>
      </c:valAx>
      <c:valAx>
        <c:axId val="36580492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580339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Škrk!$AF$17:$AI$17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Škrk!$AF$171:$AI$171</c:f>
              <c:numCache>
                <c:formatCode>0</c:formatCode>
                <c:ptCount val="4"/>
                <c:pt idx="0">
                  <c:v>33.333333333333329</c:v>
                </c:pt>
                <c:pt idx="1">
                  <c:v>0</c:v>
                </c:pt>
                <c:pt idx="2">
                  <c:v>0</c:v>
                </c:pt>
                <c:pt idx="3">
                  <c:v>66.666666666666657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817216"/>
        <c:axId val="366023808"/>
      </c:barChart>
      <c:catAx>
        <c:axId val="36581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6023808"/>
        <c:crosses val="autoZero"/>
        <c:auto val="1"/>
        <c:lblAlgn val="ctr"/>
        <c:lblOffset val="100"/>
        <c:tickLblSkip val="1"/>
        <c:noMultiLvlLbl val="0"/>
      </c:catAx>
      <c:valAx>
        <c:axId val="3660238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581721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Škrk!$AF$17:$AI$17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Škrk!$AJ$171:$AM$171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048384"/>
        <c:axId val="366049920"/>
      </c:barChart>
      <c:catAx>
        <c:axId val="3660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6049920"/>
        <c:crosses val="autoZero"/>
        <c:auto val="1"/>
        <c:lblAlgn val="ctr"/>
        <c:lblOffset val="100"/>
        <c:tickLblSkip val="1"/>
        <c:noMultiLvlLbl val="0"/>
      </c:catAx>
      <c:valAx>
        <c:axId val="3660499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604838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Škrk!$Q$17:$U$17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Škrk!$Q$171:$U$171</c:f>
              <c:numCache>
                <c:formatCode>0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Škrk!$S$172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Škrk!$S$173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6236032"/>
        <c:axId val="366237568"/>
      </c:scatterChart>
      <c:valAx>
        <c:axId val="3662360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6237568"/>
        <c:crosses val="autoZero"/>
        <c:crossBetween val="midCat"/>
        <c:majorUnit val="1"/>
      </c:valAx>
      <c:valAx>
        <c:axId val="3662375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62360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Modr!$Q$17:$U$17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Modr!$Q$132:$U$132</c:f>
              <c:numCache>
                <c:formatCode>0</c:formatCode>
                <c:ptCount val="5"/>
                <c:pt idx="0">
                  <c:v>14.52513966480447</c:v>
                </c:pt>
                <c:pt idx="1">
                  <c:v>20.670391061452513</c:v>
                </c:pt>
                <c:pt idx="2">
                  <c:v>25.139664804469277</c:v>
                </c:pt>
                <c:pt idx="3">
                  <c:v>26.256983240223462</c:v>
                </c:pt>
                <c:pt idx="4">
                  <c:v>13.407821229050279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Modr!$S$133</c:f>
              <c:numCache>
                <c:formatCode>0.0</c:formatCode>
                <c:ptCount val="1"/>
                <c:pt idx="0">
                  <c:v>3.0335195530726256</c:v>
                </c:pt>
              </c:numCache>
            </c:numRef>
          </c:xVal>
          <c:yVal>
            <c:numRef>
              <c:f>Modr!$S$134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6436352"/>
        <c:axId val="366437888"/>
      </c:scatterChart>
      <c:valAx>
        <c:axId val="36643635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6437888"/>
        <c:crosses val="autoZero"/>
        <c:crossBetween val="midCat"/>
        <c:majorUnit val="1"/>
      </c:valAx>
      <c:valAx>
        <c:axId val="3664378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643635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Modr!$Q$17:$U$17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Modr!$V$132:$Z$132</c:f>
              <c:numCache>
                <c:formatCode>0</c:formatCode>
                <c:ptCount val="5"/>
                <c:pt idx="0">
                  <c:v>28.806584362139919</c:v>
                </c:pt>
                <c:pt idx="1">
                  <c:v>35.390946502057616</c:v>
                </c:pt>
                <c:pt idx="2">
                  <c:v>22.633744855967077</c:v>
                </c:pt>
                <c:pt idx="3">
                  <c:v>7.4074074074074066</c:v>
                </c:pt>
                <c:pt idx="4">
                  <c:v>5.761316872427984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Modr!$X$133</c:f>
              <c:numCache>
                <c:formatCode>0.0</c:formatCode>
                <c:ptCount val="1"/>
                <c:pt idx="0">
                  <c:v>2.2592592592592591</c:v>
                </c:pt>
              </c:numCache>
            </c:numRef>
          </c:xVal>
          <c:yVal>
            <c:numRef>
              <c:f>Modr!$X$134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9523712"/>
        <c:axId val="369533696"/>
      </c:scatterChart>
      <c:valAx>
        <c:axId val="36952371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9533696"/>
        <c:crosses val="autoZero"/>
        <c:crossBetween val="midCat"/>
        <c:majorUnit val="1"/>
      </c:valAx>
      <c:valAx>
        <c:axId val="3695336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952371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Modr!$Q$17:$U$17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Modr!$AA$132:$AE$132</c:f>
              <c:numCache>
                <c:formatCode>0</c:formatCode>
                <c:ptCount val="5"/>
                <c:pt idx="0">
                  <c:v>24.680851063829788</c:v>
                </c:pt>
                <c:pt idx="1">
                  <c:v>30</c:v>
                </c:pt>
                <c:pt idx="2">
                  <c:v>22.76595744680851</c:v>
                </c:pt>
                <c:pt idx="3">
                  <c:v>11.063829787234042</c:v>
                </c:pt>
                <c:pt idx="4">
                  <c:v>11.48936170212766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Modr!$AC$133</c:f>
              <c:numCache>
                <c:formatCode>0.0</c:formatCode>
                <c:ptCount val="1"/>
                <c:pt idx="0">
                  <c:v>2.5468085106382978</c:v>
                </c:pt>
              </c:numCache>
            </c:numRef>
          </c:xVal>
          <c:yVal>
            <c:numRef>
              <c:f>Modr!$S$134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9641728"/>
        <c:axId val="369643520"/>
      </c:scatterChart>
      <c:valAx>
        <c:axId val="36964172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9643520"/>
        <c:crosses val="autoZero"/>
        <c:crossBetween val="midCat"/>
        <c:majorUnit val="1"/>
      </c:valAx>
      <c:valAx>
        <c:axId val="3696435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964172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Modr!$AF$17:$AI$17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Modr!$AF$132:$AI$132</c:f>
              <c:numCache>
                <c:formatCode>0</c:formatCode>
                <c:ptCount val="4"/>
                <c:pt idx="0">
                  <c:v>55.434782608695656</c:v>
                </c:pt>
                <c:pt idx="1">
                  <c:v>17.391304347826086</c:v>
                </c:pt>
                <c:pt idx="2">
                  <c:v>16.304347826086957</c:v>
                </c:pt>
                <c:pt idx="3">
                  <c:v>10.869565217391305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9664384"/>
        <c:axId val="369665920"/>
      </c:barChart>
      <c:catAx>
        <c:axId val="3696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9665920"/>
        <c:crosses val="autoZero"/>
        <c:auto val="1"/>
        <c:lblAlgn val="ctr"/>
        <c:lblOffset val="100"/>
        <c:tickLblSkip val="1"/>
        <c:noMultiLvlLbl val="0"/>
      </c:catAx>
      <c:valAx>
        <c:axId val="3696659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966438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US!$V$11:$Z$11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US!$V$154:$Z$154</c:f>
              <c:numCache>
                <c:formatCode>0</c:formatCode>
                <c:ptCount val="5"/>
                <c:pt idx="0">
                  <c:v>20.689655172413794</c:v>
                </c:pt>
                <c:pt idx="1">
                  <c:v>31.03448275862069</c:v>
                </c:pt>
                <c:pt idx="2">
                  <c:v>22.413793103448278</c:v>
                </c:pt>
                <c:pt idx="3">
                  <c:v>15.517241379310345</c:v>
                </c:pt>
                <c:pt idx="4">
                  <c:v>10.344827586206897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B3-49DB-898C-25F539BCEC7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US!$X$155</c:f>
              <c:numCache>
                <c:formatCode>0.0</c:formatCode>
                <c:ptCount val="1"/>
                <c:pt idx="0">
                  <c:v>2.6379310344827585</c:v>
                </c:pt>
              </c:numCache>
            </c:numRef>
          </c:xVal>
          <c:yVal>
            <c:numRef>
              <c:f>US!$X$156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9B3-49DB-898C-25F539BCEC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05570944"/>
        <c:axId val="305572480"/>
      </c:scatterChart>
      <c:valAx>
        <c:axId val="3055709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05572480"/>
        <c:crosses val="autoZero"/>
        <c:crossBetween val="midCat"/>
        <c:majorUnit val="1"/>
      </c:valAx>
      <c:valAx>
        <c:axId val="3055724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055709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Modr!$AF$17:$AI$17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Modr!$AJ$132:$AM$132</c:f>
              <c:numCache>
                <c:formatCode>0</c:formatCode>
                <c:ptCount val="4"/>
                <c:pt idx="0">
                  <c:v>55.555555555555557</c:v>
                </c:pt>
                <c:pt idx="1">
                  <c:v>23.809523809523807</c:v>
                </c:pt>
                <c:pt idx="2">
                  <c:v>6.3492063492063489</c:v>
                </c:pt>
                <c:pt idx="3">
                  <c:v>14.285714285714285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9710592"/>
        <c:axId val="369712128"/>
      </c:barChart>
      <c:catAx>
        <c:axId val="3697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9712128"/>
        <c:crosses val="autoZero"/>
        <c:auto val="1"/>
        <c:lblAlgn val="ctr"/>
        <c:lblOffset val="100"/>
        <c:tickLblSkip val="1"/>
        <c:noMultiLvlLbl val="0"/>
      </c:catAx>
      <c:valAx>
        <c:axId val="36971212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971059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Modr!$Q$17:$U$17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Modr!$Q$156:$U$156</c:f>
              <c:numCache>
                <c:formatCode>0</c:formatCode>
                <c:ptCount val="5"/>
                <c:pt idx="0">
                  <c:v>11.428571428571429</c:v>
                </c:pt>
                <c:pt idx="1">
                  <c:v>14.285714285714285</c:v>
                </c:pt>
                <c:pt idx="2">
                  <c:v>28.571428571428569</c:v>
                </c:pt>
                <c:pt idx="3">
                  <c:v>40</c:v>
                </c:pt>
                <c:pt idx="4">
                  <c:v>5.7142857142857144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Modr!$S$157</c:f>
              <c:numCache>
                <c:formatCode>0.0</c:formatCode>
                <c:ptCount val="1"/>
                <c:pt idx="0">
                  <c:v>3.1428571428571428</c:v>
                </c:pt>
              </c:numCache>
            </c:numRef>
          </c:xVal>
          <c:yVal>
            <c:numRef>
              <c:f>Modr!$S$158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9746688"/>
        <c:axId val="369748224"/>
      </c:scatterChart>
      <c:valAx>
        <c:axId val="36974668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9748224"/>
        <c:crosses val="autoZero"/>
        <c:crossBetween val="midCat"/>
        <c:majorUnit val="1"/>
      </c:valAx>
      <c:valAx>
        <c:axId val="3697482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974668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Modr!$Q$17:$U$17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Modr!$V$156:$Z$156</c:f>
              <c:numCache>
                <c:formatCode>0</c:formatCode>
                <c:ptCount val="5"/>
                <c:pt idx="0">
                  <c:v>12.903225806451612</c:v>
                </c:pt>
                <c:pt idx="1">
                  <c:v>25.806451612903224</c:v>
                </c:pt>
                <c:pt idx="2">
                  <c:v>16.129032258064516</c:v>
                </c:pt>
                <c:pt idx="3">
                  <c:v>19.35483870967742</c:v>
                </c:pt>
                <c:pt idx="4">
                  <c:v>25.806451612903224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Modr!$X$157</c:f>
              <c:numCache>
                <c:formatCode>0.0</c:formatCode>
                <c:ptCount val="1"/>
                <c:pt idx="0">
                  <c:v>3.193548387096774</c:v>
                </c:pt>
              </c:numCache>
            </c:numRef>
          </c:xVal>
          <c:yVal>
            <c:numRef>
              <c:f>Modr!$X$158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9868800"/>
        <c:axId val="369870336"/>
      </c:scatterChart>
      <c:valAx>
        <c:axId val="36986880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9870336"/>
        <c:crosses val="autoZero"/>
        <c:crossBetween val="midCat"/>
        <c:majorUnit val="1"/>
      </c:valAx>
      <c:valAx>
        <c:axId val="3698703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986880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Modr!$Q$17:$U$17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Modr!$AA$156:$AE$156</c:f>
              <c:numCache>
                <c:formatCode>0</c:formatCode>
                <c:ptCount val="5"/>
                <c:pt idx="0">
                  <c:v>10.16949152542373</c:v>
                </c:pt>
                <c:pt idx="1">
                  <c:v>11.864406779661017</c:v>
                </c:pt>
                <c:pt idx="2">
                  <c:v>25.423728813559322</c:v>
                </c:pt>
                <c:pt idx="3">
                  <c:v>11.864406779661017</c:v>
                </c:pt>
                <c:pt idx="4">
                  <c:v>40.677966101694921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Modr!$AC$157</c:f>
              <c:numCache>
                <c:formatCode>0.0</c:formatCode>
                <c:ptCount val="1"/>
                <c:pt idx="0">
                  <c:v>3.6101694915254239</c:v>
                </c:pt>
              </c:numCache>
            </c:numRef>
          </c:xVal>
          <c:yVal>
            <c:numRef>
              <c:f>Modr!$AC$158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9957888"/>
        <c:axId val="369959680"/>
      </c:scatterChart>
      <c:valAx>
        <c:axId val="36995788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9959680"/>
        <c:crosses val="autoZero"/>
        <c:crossBetween val="midCat"/>
        <c:majorUnit val="1"/>
      </c:valAx>
      <c:valAx>
        <c:axId val="3699596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995788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Modr!$AF$17:$AI$17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Modr!$AF$156:$AI$156</c:f>
              <c:numCache>
                <c:formatCode>0</c:formatCode>
                <c:ptCount val="4"/>
                <c:pt idx="0">
                  <c:v>70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9996544"/>
        <c:axId val="369998080"/>
      </c:barChart>
      <c:catAx>
        <c:axId val="3699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9998080"/>
        <c:crosses val="autoZero"/>
        <c:auto val="1"/>
        <c:lblAlgn val="ctr"/>
        <c:lblOffset val="100"/>
        <c:tickLblSkip val="1"/>
        <c:noMultiLvlLbl val="0"/>
      </c:catAx>
      <c:valAx>
        <c:axId val="3699980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999654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Modr!$AF$17:$AI$17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Modr!$AJ$156:$AM$156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936512"/>
        <c:axId val="355942400"/>
      </c:barChart>
      <c:catAx>
        <c:axId val="3559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5942400"/>
        <c:crosses val="autoZero"/>
        <c:auto val="1"/>
        <c:lblAlgn val="ctr"/>
        <c:lblOffset val="100"/>
        <c:tickLblSkip val="1"/>
        <c:noMultiLvlLbl val="0"/>
      </c:catAx>
      <c:valAx>
        <c:axId val="3559424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593651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Modr!$Q$17:$U$17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Modr!$V$171:$Z$171</c:f>
              <c:numCache>
                <c:formatCode>0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Modr!$X$172</c:f>
              <c:numCache>
                <c:formatCode>General</c:formatCode>
                <c:ptCount val="1"/>
                <c:pt idx="0">
                  <c:v>3.6666666666666665</c:v>
                </c:pt>
              </c:numCache>
            </c:numRef>
          </c:xVal>
          <c:yVal>
            <c:numRef>
              <c:f>Modr!$X$173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6286336"/>
        <c:axId val="366287872"/>
      </c:scatterChart>
      <c:valAx>
        <c:axId val="36628633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6287872"/>
        <c:crosses val="autoZero"/>
        <c:crossBetween val="midCat"/>
        <c:majorUnit val="1"/>
      </c:valAx>
      <c:valAx>
        <c:axId val="3662878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628633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Modr!$Q$17:$U$17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Modr!$AA$171:$AE$171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Modr!$AC$172</c:f>
              <c:numCache>
                <c:formatCode>General</c:formatCode>
                <c:ptCount val="1"/>
                <c:pt idx="0">
                  <c:v>4.5999999999999996</c:v>
                </c:pt>
              </c:numCache>
            </c:numRef>
          </c:xVal>
          <c:yVal>
            <c:numRef>
              <c:f>Modr!$AC$173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5394304"/>
        <c:axId val="355395840"/>
      </c:scatterChart>
      <c:valAx>
        <c:axId val="35539430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5395840"/>
        <c:crosses val="autoZero"/>
        <c:crossBetween val="midCat"/>
        <c:majorUnit val="1"/>
      </c:valAx>
      <c:valAx>
        <c:axId val="3553958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539430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Modr!$AF$17:$AI$17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Modr!$AF$171:$AI$171</c:f>
              <c:numCache>
                <c:formatCode>0</c:formatCode>
                <c:ptCount val="4"/>
                <c:pt idx="0">
                  <c:v>80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985664"/>
        <c:axId val="361959424"/>
      </c:barChart>
      <c:catAx>
        <c:axId val="355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1959424"/>
        <c:crosses val="autoZero"/>
        <c:auto val="1"/>
        <c:lblAlgn val="ctr"/>
        <c:lblOffset val="100"/>
        <c:tickLblSkip val="1"/>
        <c:noMultiLvlLbl val="0"/>
      </c:catAx>
      <c:valAx>
        <c:axId val="3619594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598566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Modr!$AF$17:$AI$17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Modr!$AJ$171:$AM$171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6139008"/>
        <c:axId val="356140544"/>
      </c:barChart>
      <c:catAx>
        <c:axId val="35613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6140544"/>
        <c:crosses val="autoZero"/>
        <c:auto val="1"/>
        <c:lblAlgn val="ctr"/>
        <c:lblOffset val="100"/>
        <c:tickLblSkip val="1"/>
        <c:noMultiLvlLbl val="0"/>
      </c:catAx>
      <c:valAx>
        <c:axId val="3561405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613900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US!$AA$154:$AD$154</c:f>
              <c:numCache>
                <c:formatCode>0</c:formatCode>
                <c:ptCount val="4"/>
                <c:pt idx="0">
                  <c:v>57.407407407407405</c:v>
                </c:pt>
                <c:pt idx="1">
                  <c:v>20.37037037037037</c:v>
                </c:pt>
                <c:pt idx="2">
                  <c:v>16.666666666666664</c:v>
                </c:pt>
                <c:pt idx="3">
                  <c:v>5.5555555555555554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4D8-42AE-AD12-5EBE53BA6C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6707072"/>
        <c:axId val="306712960"/>
      </c:barChart>
      <c:catAx>
        <c:axId val="3067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06712960"/>
        <c:crosses val="autoZero"/>
        <c:auto val="1"/>
        <c:lblAlgn val="ctr"/>
        <c:lblOffset val="100"/>
        <c:tickLblSkip val="1"/>
        <c:noMultiLvlLbl val="0"/>
      </c:catAx>
      <c:valAx>
        <c:axId val="3067129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0670707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Modr!$Q$17:$U$17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Modr!$Q$171:$U$171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Modr!$S$172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Modr!$S$173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158464"/>
        <c:axId val="356262656"/>
      </c:scatterChart>
      <c:valAx>
        <c:axId val="35615846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6262656"/>
        <c:crosses val="autoZero"/>
        <c:crossBetween val="midCat"/>
        <c:majorUnit val="1"/>
      </c:valAx>
      <c:valAx>
        <c:axId val="3562626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615846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Fiš!$Q$17:$U$17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Fiš!$Q$132:$U$132</c:f>
              <c:numCache>
                <c:formatCode>0</c:formatCode>
                <c:ptCount val="5"/>
                <c:pt idx="0">
                  <c:v>14.772727272727273</c:v>
                </c:pt>
                <c:pt idx="1">
                  <c:v>23.295454545454543</c:v>
                </c:pt>
                <c:pt idx="2">
                  <c:v>26.136363636363637</c:v>
                </c:pt>
                <c:pt idx="3">
                  <c:v>22.15909090909091</c:v>
                </c:pt>
                <c:pt idx="4">
                  <c:v>13.636363636363635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Fiš!$S$133</c:f>
              <c:numCache>
                <c:formatCode>0.0</c:formatCode>
                <c:ptCount val="1"/>
                <c:pt idx="0">
                  <c:v>2.9659090909090908</c:v>
                </c:pt>
              </c:numCache>
            </c:numRef>
          </c:xVal>
          <c:yVal>
            <c:numRef>
              <c:f>Fiš!$S$134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428416"/>
        <c:axId val="356430208"/>
      </c:scatterChart>
      <c:valAx>
        <c:axId val="35642841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6430208"/>
        <c:crosses val="autoZero"/>
        <c:crossBetween val="midCat"/>
        <c:majorUnit val="1"/>
      </c:valAx>
      <c:valAx>
        <c:axId val="3564302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642841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Fiš!$Q$17:$U$17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Fiš!$V$132:$Z$132</c:f>
              <c:numCache>
                <c:formatCode>0</c:formatCode>
                <c:ptCount val="5"/>
                <c:pt idx="0">
                  <c:v>29.338842975206614</c:v>
                </c:pt>
                <c:pt idx="1">
                  <c:v>33.884297520661157</c:v>
                </c:pt>
                <c:pt idx="2">
                  <c:v>26.033057851239672</c:v>
                </c:pt>
                <c:pt idx="3">
                  <c:v>6.6115702479338845</c:v>
                </c:pt>
                <c:pt idx="4">
                  <c:v>4.1322314049586781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Fiš!$X$133</c:f>
              <c:numCache>
                <c:formatCode>0.0</c:formatCode>
                <c:ptCount val="1"/>
                <c:pt idx="0">
                  <c:v>2.2231404958677685</c:v>
                </c:pt>
              </c:numCache>
            </c:numRef>
          </c:xVal>
          <c:yVal>
            <c:numRef>
              <c:f>Fiš!$X$134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7914496"/>
        <c:axId val="357916032"/>
      </c:scatterChart>
      <c:valAx>
        <c:axId val="35791449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7916032"/>
        <c:crosses val="autoZero"/>
        <c:crossBetween val="midCat"/>
        <c:majorUnit val="1"/>
      </c:valAx>
      <c:valAx>
        <c:axId val="3579160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791449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Fiš!$Q$17:$U$17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Fiš!$AA$132:$AE$132</c:f>
              <c:numCache>
                <c:formatCode>0</c:formatCode>
                <c:ptCount val="5"/>
                <c:pt idx="0">
                  <c:v>26.651982378854626</c:v>
                </c:pt>
                <c:pt idx="1">
                  <c:v>32.819383259911895</c:v>
                </c:pt>
                <c:pt idx="2">
                  <c:v>22.687224669603523</c:v>
                </c:pt>
                <c:pt idx="3">
                  <c:v>9.9118942731277535</c:v>
                </c:pt>
                <c:pt idx="4">
                  <c:v>7.929515418502203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Fiš!$AC$133</c:f>
              <c:numCache>
                <c:formatCode>0.0</c:formatCode>
                <c:ptCount val="1"/>
                <c:pt idx="0">
                  <c:v>2.3964757709251101</c:v>
                </c:pt>
              </c:numCache>
            </c:numRef>
          </c:xVal>
          <c:yVal>
            <c:numRef>
              <c:f>Fiš!$S$134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7942400"/>
        <c:axId val="357943936"/>
      </c:scatterChart>
      <c:valAx>
        <c:axId val="35794240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7943936"/>
        <c:crosses val="autoZero"/>
        <c:crossBetween val="midCat"/>
        <c:majorUnit val="1"/>
      </c:valAx>
      <c:valAx>
        <c:axId val="3579439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794240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Fiš!$AF$17:$AI$17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Fiš!$AF$132:$AI$132</c:f>
              <c:numCache>
                <c:formatCode>0</c:formatCode>
                <c:ptCount val="4"/>
                <c:pt idx="0">
                  <c:v>63.44086021505376</c:v>
                </c:pt>
                <c:pt idx="1">
                  <c:v>15.053763440860216</c:v>
                </c:pt>
                <c:pt idx="2">
                  <c:v>16.129032258064516</c:v>
                </c:pt>
                <c:pt idx="3">
                  <c:v>5.376344086021505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300672"/>
        <c:axId val="358322944"/>
      </c:barChart>
      <c:catAx>
        <c:axId val="3583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322944"/>
        <c:crosses val="autoZero"/>
        <c:auto val="1"/>
        <c:lblAlgn val="ctr"/>
        <c:lblOffset val="100"/>
        <c:tickLblSkip val="1"/>
        <c:noMultiLvlLbl val="0"/>
      </c:catAx>
      <c:valAx>
        <c:axId val="3583229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30067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Fiš!$AF$17:$AI$17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Fiš!$AJ$132:$AM$132</c:f>
              <c:numCache>
                <c:formatCode>0</c:formatCode>
                <c:ptCount val="4"/>
                <c:pt idx="0">
                  <c:v>60.9375</c:v>
                </c:pt>
                <c:pt idx="1">
                  <c:v>15.625</c:v>
                </c:pt>
                <c:pt idx="2">
                  <c:v>9.375</c:v>
                </c:pt>
                <c:pt idx="3">
                  <c:v>14.0625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338944"/>
        <c:axId val="358340480"/>
      </c:barChart>
      <c:catAx>
        <c:axId val="35833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340480"/>
        <c:crosses val="autoZero"/>
        <c:auto val="1"/>
        <c:lblAlgn val="ctr"/>
        <c:lblOffset val="100"/>
        <c:tickLblSkip val="1"/>
        <c:noMultiLvlLbl val="0"/>
      </c:catAx>
      <c:valAx>
        <c:axId val="3583404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33894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Fiš!$Q$17:$U$17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Fiš!$Q$156:$U$156</c:f>
              <c:numCache>
                <c:formatCode>0</c:formatCode>
                <c:ptCount val="5"/>
                <c:pt idx="0">
                  <c:v>25</c:v>
                </c:pt>
                <c:pt idx="1">
                  <c:v>33.333333333333329</c:v>
                </c:pt>
                <c:pt idx="2">
                  <c:v>33.333333333333329</c:v>
                </c:pt>
                <c:pt idx="3">
                  <c:v>8.3333333333333321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Fiš!$S$157</c:f>
              <c:numCache>
                <c:formatCode>0.0</c:formatCode>
                <c:ptCount val="1"/>
                <c:pt idx="0">
                  <c:v>2.25</c:v>
                </c:pt>
              </c:numCache>
            </c:numRef>
          </c:xVal>
          <c:yVal>
            <c:numRef>
              <c:f>Fiš!$S$158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362496"/>
        <c:axId val="358392960"/>
      </c:scatterChart>
      <c:valAx>
        <c:axId val="35836249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392960"/>
        <c:crosses val="autoZero"/>
        <c:crossBetween val="midCat"/>
        <c:majorUnit val="1"/>
      </c:valAx>
      <c:valAx>
        <c:axId val="3583929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36249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Fiš!$Q$17:$U$17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Fiš!$V$156:$Z$156</c:f>
              <c:numCache>
                <c:formatCode>0</c:formatCode>
                <c:ptCount val="5"/>
                <c:pt idx="0">
                  <c:v>35.294117647058826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5.8823529411764701</c:v>
                </c:pt>
                <c:pt idx="4">
                  <c:v>23.52941176470588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Fiš!$X$157</c:f>
              <c:numCache>
                <c:formatCode>0.0</c:formatCode>
                <c:ptCount val="1"/>
                <c:pt idx="0">
                  <c:v>2.6470588235294117</c:v>
                </c:pt>
              </c:numCache>
            </c:numRef>
          </c:xVal>
          <c:yVal>
            <c:numRef>
              <c:f>Fiš!$X$158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562432"/>
        <c:axId val="358564224"/>
      </c:scatterChart>
      <c:valAx>
        <c:axId val="3585624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564224"/>
        <c:crosses val="autoZero"/>
        <c:crossBetween val="midCat"/>
        <c:majorUnit val="1"/>
      </c:valAx>
      <c:valAx>
        <c:axId val="3585642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5624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Fiš!$Q$17:$U$17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Fiš!$AA$156:$AE$156</c:f>
              <c:numCache>
                <c:formatCode>0</c:formatCode>
                <c:ptCount val="5"/>
                <c:pt idx="0">
                  <c:v>23.52941176470588</c:v>
                </c:pt>
                <c:pt idx="1">
                  <c:v>32.352941176470587</c:v>
                </c:pt>
                <c:pt idx="2">
                  <c:v>17.647058823529413</c:v>
                </c:pt>
                <c:pt idx="3">
                  <c:v>8.8235294117647065</c:v>
                </c:pt>
                <c:pt idx="4">
                  <c:v>17.647058823529413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Fiš!$AC$157</c:f>
              <c:numCache>
                <c:formatCode>0.0</c:formatCode>
                <c:ptCount val="1"/>
                <c:pt idx="0">
                  <c:v>2.6470588235294117</c:v>
                </c:pt>
              </c:numCache>
            </c:numRef>
          </c:xVal>
          <c:yVal>
            <c:numRef>
              <c:f>Fiš!$AC$158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606720"/>
        <c:axId val="358608256"/>
      </c:scatterChart>
      <c:valAx>
        <c:axId val="35860672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608256"/>
        <c:crosses val="autoZero"/>
        <c:crossBetween val="midCat"/>
        <c:majorUnit val="1"/>
      </c:valAx>
      <c:valAx>
        <c:axId val="3586082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60672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Fiš!$AF$17:$AI$17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Fiš!$AF$156:$AI$156</c:f>
              <c:numCache>
                <c:formatCode>0</c:formatCode>
                <c:ptCount val="4"/>
                <c:pt idx="0">
                  <c:v>66.666666666666657</c:v>
                </c:pt>
                <c:pt idx="1">
                  <c:v>26.666666666666668</c:v>
                </c:pt>
                <c:pt idx="2">
                  <c:v>6.666666666666667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821248"/>
        <c:axId val="358827136"/>
      </c:barChart>
      <c:catAx>
        <c:axId val="3588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58827136"/>
        <c:crosses val="autoZero"/>
        <c:auto val="1"/>
        <c:lblAlgn val="ctr"/>
        <c:lblOffset val="100"/>
        <c:tickLblSkip val="1"/>
        <c:noMultiLvlLbl val="0"/>
      </c:catAx>
      <c:valAx>
        <c:axId val="3588271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5882124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3.xml"/><Relationship Id="rId13" Type="http://schemas.openxmlformats.org/officeDocument/2006/relationships/chart" Target="../charts/chart148.xml"/><Relationship Id="rId3" Type="http://schemas.openxmlformats.org/officeDocument/2006/relationships/chart" Target="../charts/chart138.xml"/><Relationship Id="rId7" Type="http://schemas.openxmlformats.org/officeDocument/2006/relationships/chart" Target="../charts/chart142.xml"/><Relationship Id="rId12" Type="http://schemas.openxmlformats.org/officeDocument/2006/relationships/chart" Target="../charts/chart147.xml"/><Relationship Id="rId2" Type="http://schemas.openxmlformats.org/officeDocument/2006/relationships/chart" Target="../charts/chart137.xml"/><Relationship Id="rId1" Type="http://schemas.openxmlformats.org/officeDocument/2006/relationships/chart" Target="../charts/chart136.xml"/><Relationship Id="rId6" Type="http://schemas.openxmlformats.org/officeDocument/2006/relationships/chart" Target="../charts/chart141.xml"/><Relationship Id="rId11" Type="http://schemas.openxmlformats.org/officeDocument/2006/relationships/chart" Target="../charts/chart146.xml"/><Relationship Id="rId5" Type="http://schemas.openxmlformats.org/officeDocument/2006/relationships/chart" Target="../charts/chart140.xml"/><Relationship Id="rId15" Type="http://schemas.openxmlformats.org/officeDocument/2006/relationships/chart" Target="../charts/chart150.xml"/><Relationship Id="rId10" Type="http://schemas.openxmlformats.org/officeDocument/2006/relationships/chart" Target="../charts/chart145.xml"/><Relationship Id="rId4" Type="http://schemas.openxmlformats.org/officeDocument/2006/relationships/chart" Target="../charts/chart139.xml"/><Relationship Id="rId9" Type="http://schemas.openxmlformats.org/officeDocument/2006/relationships/chart" Target="../charts/chart144.xml"/><Relationship Id="rId14" Type="http://schemas.openxmlformats.org/officeDocument/2006/relationships/chart" Target="../charts/chart14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8.xml"/><Relationship Id="rId13" Type="http://schemas.openxmlformats.org/officeDocument/2006/relationships/chart" Target="../charts/chart163.xml"/><Relationship Id="rId3" Type="http://schemas.openxmlformats.org/officeDocument/2006/relationships/chart" Target="../charts/chart153.xml"/><Relationship Id="rId7" Type="http://schemas.openxmlformats.org/officeDocument/2006/relationships/chart" Target="../charts/chart157.xml"/><Relationship Id="rId12" Type="http://schemas.openxmlformats.org/officeDocument/2006/relationships/chart" Target="../charts/chart162.xml"/><Relationship Id="rId2" Type="http://schemas.openxmlformats.org/officeDocument/2006/relationships/chart" Target="../charts/chart152.xml"/><Relationship Id="rId1" Type="http://schemas.openxmlformats.org/officeDocument/2006/relationships/chart" Target="../charts/chart151.xml"/><Relationship Id="rId6" Type="http://schemas.openxmlformats.org/officeDocument/2006/relationships/chart" Target="../charts/chart156.xml"/><Relationship Id="rId11" Type="http://schemas.openxmlformats.org/officeDocument/2006/relationships/chart" Target="../charts/chart161.xml"/><Relationship Id="rId5" Type="http://schemas.openxmlformats.org/officeDocument/2006/relationships/chart" Target="../charts/chart155.xml"/><Relationship Id="rId15" Type="http://schemas.openxmlformats.org/officeDocument/2006/relationships/chart" Target="../charts/chart165.xml"/><Relationship Id="rId10" Type="http://schemas.openxmlformats.org/officeDocument/2006/relationships/chart" Target="../charts/chart160.xml"/><Relationship Id="rId4" Type="http://schemas.openxmlformats.org/officeDocument/2006/relationships/chart" Target="../charts/chart154.xml"/><Relationship Id="rId9" Type="http://schemas.openxmlformats.org/officeDocument/2006/relationships/chart" Target="../charts/chart159.xml"/><Relationship Id="rId14" Type="http://schemas.openxmlformats.org/officeDocument/2006/relationships/chart" Target="../charts/chart164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3.xml"/><Relationship Id="rId13" Type="http://schemas.openxmlformats.org/officeDocument/2006/relationships/chart" Target="../charts/chart178.xml"/><Relationship Id="rId3" Type="http://schemas.openxmlformats.org/officeDocument/2006/relationships/chart" Target="../charts/chart168.xml"/><Relationship Id="rId7" Type="http://schemas.openxmlformats.org/officeDocument/2006/relationships/chart" Target="../charts/chart172.xml"/><Relationship Id="rId12" Type="http://schemas.openxmlformats.org/officeDocument/2006/relationships/chart" Target="../charts/chart177.xml"/><Relationship Id="rId2" Type="http://schemas.openxmlformats.org/officeDocument/2006/relationships/chart" Target="../charts/chart167.xml"/><Relationship Id="rId1" Type="http://schemas.openxmlformats.org/officeDocument/2006/relationships/chart" Target="../charts/chart166.xml"/><Relationship Id="rId6" Type="http://schemas.openxmlformats.org/officeDocument/2006/relationships/chart" Target="../charts/chart171.xml"/><Relationship Id="rId11" Type="http://schemas.openxmlformats.org/officeDocument/2006/relationships/chart" Target="../charts/chart176.xml"/><Relationship Id="rId5" Type="http://schemas.openxmlformats.org/officeDocument/2006/relationships/chart" Target="../charts/chart170.xml"/><Relationship Id="rId15" Type="http://schemas.openxmlformats.org/officeDocument/2006/relationships/chart" Target="../charts/chart180.xml"/><Relationship Id="rId10" Type="http://schemas.openxmlformats.org/officeDocument/2006/relationships/chart" Target="../charts/chart175.xml"/><Relationship Id="rId4" Type="http://schemas.openxmlformats.org/officeDocument/2006/relationships/chart" Target="../charts/chart169.xml"/><Relationship Id="rId9" Type="http://schemas.openxmlformats.org/officeDocument/2006/relationships/chart" Target="../charts/chart174.xml"/><Relationship Id="rId14" Type="http://schemas.openxmlformats.org/officeDocument/2006/relationships/chart" Target="../charts/chart17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13" Type="http://schemas.openxmlformats.org/officeDocument/2006/relationships/chart" Target="../charts/chart58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chart" Target="../charts/chart57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chart" Target="../charts/chart56.xml"/><Relationship Id="rId5" Type="http://schemas.openxmlformats.org/officeDocument/2006/relationships/chart" Target="../charts/chart50.xml"/><Relationship Id="rId15" Type="http://schemas.openxmlformats.org/officeDocument/2006/relationships/chart" Target="../charts/chart60.xml"/><Relationship Id="rId10" Type="http://schemas.openxmlformats.org/officeDocument/2006/relationships/chart" Target="../charts/chart55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Relationship Id="rId14" Type="http://schemas.openxmlformats.org/officeDocument/2006/relationships/chart" Target="../charts/chart5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3.xml"/><Relationship Id="rId13" Type="http://schemas.openxmlformats.org/officeDocument/2006/relationships/chart" Target="../charts/chart88.xml"/><Relationship Id="rId3" Type="http://schemas.openxmlformats.org/officeDocument/2006/relationships/chart" Target="../charts/chart78.xml"/><Relationship Id="rId7" Type="http://schemas.openxmlformats.org/officeDocument/2006/relationships/chart" Target="../charts/chart82.xml"/><Relationship Id="rId12" Type="http://schemas.openxmlformats.org/officeDocument/2006/relationships/chart" Target="../charts/chart87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6" Type="http://schemas.openxmlformats.org/officeDocument/2006/relationships/chart" Target="../charts/chart81.xml"/><Relationship Id="rId11" Type="http://schemas.openxmlformats.org/officeDocument/2006/relationships/chart" Target="../charts/chart86.xml"/><Relationship Id="rId5" Type="http://schemas.openxmlformats.org/officeDocument/2006/relationships/chart" Target="../charts/chart80.xml"/><Relationship Id="rId15" Type="http://schemas.openxmlformats.org/officeDocument/2006/relationships/chart" Target="../charts/chart90.xml"/><Relationship Id="rId10" Type="http://schemas.openxmlformats.org/officeDocument/2006/relationships/chart" Target="../charts/chart85.xml"/><Relationship Id="rId4" Type="http://schemas.openxmlformats.org/officeDocument/2006/relationships/chart" Target="../charts/chart79.xml"/><Relationship Id="rId9" Type="http://schemas.openxmlformats.org/officeDocument/2006/relationships/chart" Target="../charts/chart84.xml"/><Relationship Id="rId14" Type="http://schemas.openxmlformats.org/officeDocument/2006/relationships/chart" Target="../charts/chart8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chart" Target="../charts/chart103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11" Type="http://schemas.openxmlformats.org/officeDocument/2006/relationships/chart" Target="../charts/chart101.xml"/><Relationship Id="rId5" Type="http://schemas.openxmlformats.org/officeDocument/2006/relationships/chart" Target="../charts/chart95.xml"/><Relationship Id="rId15" Type="http://schemas.openxmlformats.org/officeDocument/2006/relationships/chart" Target="../charts/chart105.xml"/><Relationship Id="rId10" Type="http://schemas.openxmlformats.org/officeDocument/2006/relationships/chart" Target="../charts/chart100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Relationship Id="rId14" Type="http://schemas.openxmlformats.org/officeDocument/2006/relationships/chart" Target="../charts/chart10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3.xml"/><Relationship Id="rId13" Type="http://schemas.openxmlformats.org/officeDocument/2006/relationships/chart" Target="../charts/chart118.xml"/><Relationship Id="rId3" Type="http://schemas.openxmlformats.org/officeDocument/2006/relationships/chart" Target="../charts/chart108.xml"/><Relationship Id="rId7" Type="http://schemas.openxmlformats.org/officeDocument/2006/relationships/chart" Target="../charts/chart112.xml"/><Relationship Id="rId12" Type="http://schemas.openxmlformats.org/officeDocument/2006/relationships/chart" Target="../charts/chart117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11" Type="http://schemas.openxmlformats.org/officeDocument/2006/relationships/chart" Target="../charts/chart116.xml"/><Relationship Id="rId5" Type="http://schemas.openxmlformats.org/officeDocument/2006/relationships/chart" Target="../charts/chart110.xml"/><Relationship Id="rId15" Type="http://schemas.openxmlformats.org/officeDocument/2006/relationships/chart" Target="../charts/chart120.xml"/><Relationship Id="rId10" Type="http://schemas.openxmlformats.org/officeDocument/2006/relationships/chart" Target="../charts/chart115.xml"/><Relationship Id="rId4" Type="http://schemas.openxmlformats.org/officeDocument/2006/relationships/chart" Target="../charts/chart109.xml"/><Relationship Id="rId9" Type="http://schemas.openxmlformats.org/officeDocument/2006/relationships/chart" Target="../charts/chart114.xml"/><Relationship Id="rId14" Type="http://schemas.openxmlformats.org/officeDocument/2006/relationships/chart" Target="../charts/chart11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8.xml"/><Relationship Id="rId13" Type="http://schemas.openxmlformats.org/officeDocument/2006/relationships/chart" Target="../charts/chart133.xml"/><Relationship Id="rId3" Type="http://schemas.openxmlformats.org/officeDocument/2006/relationships/chart" Target="../charts/chart123.xml"/><Relationship Id="rId7" Type="http://schemas.openxmlformats.org/officeDocument/2006/relationships/chart" Target="../charts/chart127.xml"/><Relationship Id="rId12" Type="http://schemas.openxmlformats.org/officeDocument/2006/relationships/chart" Target="../charts/chart132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chart" Target="../charts/chart126.xml"/><Relationship Id="rId11" Type="http://schemas.openxmlformats.org/officeDocument/2006/relationships/chart" Target="../charts/chart131.xml"/><Relationship Id="rId5" Type="http://schemas.openxmlformats.org/officeDocument/2006/relationships/chart" Target="../charts/chart125.xml"/><Relationship Id="rId15" Type="http://schemas.openxmlformats.org/officeDocument/2006/relationships/chart" Target="../charts/chart135.xml"/><Relationship Id="rId10" Type="http://schemas.openxmlformats.org/officeDocument/2006/relationships/chart" Target="../charts/chart130.xml"/><Relationship Id="rId4" Type="http://schemas.openxmlformats.org/officeDocument/2006/relationships/chart" Target="../charts/chart124.xml"/><Relationship Id="rId9" Type="http://schemas.openxmlformats.org/officeDocument/2006/relationships/chart" Target="../charts/chart129.xml"/><Relationship Id="rId14" Type="http://schemas.openxmlformats.org/officeDocument/2006/relationships/chart" Target="../charts/chart1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141</xdr:row>
      <xdr:rowOff>121920</xdr:rowOff>
    </xdr:from>
    <xdr:to>
      <xdr:col>15</xdr:col>
      <xdr:colOff>274320</xdr:colOff>
      <xdr:row>150</xdr:row>
      <xdr:rowOff>179070</xdr:rowOff>
    </xdr:to>
    <xdr:graphicFrame macro="">
      <xdr:nvGraphicFramePr>
        <xdr:cNvPr id="29" name="Grafikon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141</xdr:row>
      <xdr:rowOff>144780</xdr:rowOff>
    </xdr:from>
    <xdr:to>
      <xdr:col>20</xdr:col>
      <xdr:colOff>274320</xdr:colOff>
      <xdr:row>151</xdr:row>
      <xdr:rowOff>19050</xdr:rowOff>
    </xdr:to>
    <xdr:graphicFrame macro="">
      <xdr:nvGraphicFramePr>
        <xdr:cNvPr id="30" name="Grafikon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15240</xdr:colOff>
      <xdr:row>141</xdr:row>
      <xdr:rowOff>144780</xdr:rowOff>
    </xdr:from>
    <xdr:to>
      <xdr:col>25</xdr:col>
      <xdr:colOff>289560</xdr:colOff>
      <xdr:row>151</xdr:row>
      <xdr:rowOff>19050</xdr:rowOff>
    </xdr:to>
    <xdr:graphicFrame macro="">
      <xdr:nvGraphicFramePr>
        <xdr:cNvPr id="31" name="Grafikon 3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142</xdr:row>
      <xdr:rowOff>0</xdr:rowOff>
    </xdr:from>
    <xdr:to>
      <xdr:col>29</xdr:col>
      <xdr:colOff>312420</xdr:colOff>
      <xdr:row>151</xdr:row>
      <xdr:rowOff>57150</xdr:rowOff>
    </xdr:to>
    <xdr:graphicFrame macro="">
      <xdr:nvGraphicFramePr>
        <xdr:cNvPr id="32" name="Grafikon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142</xdr:row>
      <xdr:rowOff>0</xdr:rowOff>
    </xdr:from>
    <xdr:to>
      <xdr:col>33</xdr:col>
      <xdr:colOff>312420</xdr:colOff>
      <xdr:row>151</xdr:row>
      <xdr:rowOff>57150</xdr:rowOff>
    </xdr:to>
    <xdr:graphicFrame macro="">
      <xdr:nvGraphicFramePr>
        <xdr:cNvPr id="33" name="Grafikon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156</xdr:row>
      <xdr:rowOff>121920</xdr:rowOff>
    </xdr:from>
    <xdr:to>
      <xdr:col>15</xdr:col>
      <xdr:colOff>274320</xdr:colOff>
      <xdr:row>165</xdr:row>
      <xdr:rowOff>179070</xdr:rowOff>
    </xdr:to>
    <xdr:graphicFrame macro="">
      <xdr:nvGraphicFramePr>
        <xdr:cNvPr id="34" name="Grafikon 33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156</xdr:row>
      <xdr:rowOff>144780</xdr:rowOff>
    </xdr:from>
    <xdr:to>
      <xdr:col>20</xdr:col>
      <xdr:colOff>274320</xdr:colOff>
      <xdr:row>166</xdr:row>
      <xdr:rowOff>19050</xdr:rowOff>
    </xdr:to>
    <xdr:graphicFrame macro="">
      <xdr:nvGraphicFramePr>
        <xdr:cNvPr id="35" name="Grafikon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15240</xdr:colOff>
      <xdr:row>156</xdr:row>
      <xdr:rowOff>144780</xdr:rowOff>
    </xdr:from>
    <xdr:to>
      <xdr:col>25</xdr:col>
      <xdr:colOff>289560</xdr:colOff>
      <xdr:row>166</xdr:row>
      <xdr:rowOff>19050</xdr:rowOff>
    </xdr:to>
    <xdr:graphicFrame macro="">
      <xdr:nvGraphicFramePr>
        <xdr:cNvPr id="36" name="Grafikon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0</xdr:colOff>
      <xdr:row>157</xdr:row>
      <xdr:rowOff>0</xdr:rowOff>
    </xdr:from>
    <xdr:to>
      <xdr:col>29</xdr:col>
      <xdr:colOff>312420</xdr:colOff>
      <xdr:row>166</xdr:row>
      <xdr:rowOff>57150</xdr:rowOff>
    </xdr:to>
    <xdr:graphicFrame macro="">
      <xdr:nvGraphicFramePr>
        <xdr:cNvPr id="37" name="Grafikon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0</xdr:colOff>
      <xdr:row>157</xdr:row>
      <xdr:rowOff>0</xdr:rowOff>
    </xdr:from>
    <xdr:to>
      <xdr:col>33</xdr:col>
      <xdr:colOff>312420</xdr:colOff>
      <xdr:row>166</xdr:row>
      <xdr:rowOff>57150</xdr:rowOff>
    </xdr:to>
    <xdr:graphicFrame macro="">
      <xdr:nvGraphicFramePr>
        <xdr:cNvPr id="38" name="Grafikon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172</xdr:row>
      <xdr:rowOff>121920</xdr:rowOff>
    </xdr:from>
    <xdr:to>
      <xdr:col>15</xdr:col>
      <xdr:colOff>274320</xdr:colOff>
      <xdr:row>181</xdr:row>
      <xdr:rowOff>179070</xdr:rowOff>
    </xdr:to>
    <xdr:graphicFrame macro="">
      <xdr:nvGraphicFramePr>
        <xdr:cNvPr id="45" name="Grafikon 44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172</xdr:row>
      <xdr:rowOff>144780</xdr:rowOff>
    </xdr:from>
    <xdr:to>
      <xdr:col>20</xdr:col>
      <xdr:colOff>274320</xdr:colOff>
      <xdr:row>182</xdr:row>
      <xdr:rowOff>19050</xdr:rowOff>
    </xdr:to>
    <xdr:graphicFrame macro="">
      <xdr:nvGraphicFramePr>
        <xdr:cNvPr id="46" name="Grafikon 4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15240</xdr:colOff>
      <xdr:row>172</xdr:row>
      <xdr:rowOff>144780</xdr:rowOff>
    </xdr:from>
    <xdr:to>
      <xdr:col>25</xdr:col>
      <xdr:colOff>289560</xdr:colOff>
      <xdr:row>182</xdr:row>
      <xdr:rowOff>19050</xdr:rowOff>
    </xdr:to>
    <xdr:graphicFrame macro="">
      <xdr:nvGraphicFramePr>
        <xdr:cNvPr id="47" name="Grafikon 46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0</xdr:colOff>
      <xdr:row>173</xdr:row>
      <xdr:rowOff>0</xdr:rowOff>
    </xdr:from>
    <xdr:to>
      <xdr:col>29</xdr:col>
      <xdr:colOff>312420</xdr:colOff>
      <xdr:row>182</xdr:row>
      <xdr:rowOff>57150</xdr:rowOff>
    </xdr:to>
    <xdr:graphicFrame macro="">
      <xdr:nvGraphicFramePr>
        <xdr:cNvPr id="48" name="Grafikon 47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173</xdr:row>
      <xdr:rowOff>0</xdr:rowOff>
    </xdr:from>
    <xdr:to>
      <xdr:col>33</xdr:col>
      <xdr:colOff>312420</xdr:colOff>
      <xdr:row>182</xdr:row>
      <xdr:rowOff>57150</xdr:rowOff>
    </xdr:to>
    <xdr:graphicFrame macro="">
      <xdr:nvGraphicFramePr>
        <xdr:cNvPr id="49" name="Grafikon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52</xdr:row>
      <xdr:rowOff>121920</xdr:rowOff>
    </xdr:from>
    <xdr:to>
      <xdr:col>20</xdr:col>
      <xdr:colOff>274320</xdr:colOff>
      <xdr:row>61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52</xdr:row>
      <xdr:rowOff>144780</xdr:rowOff>
    </xdr:from>
    <xdr:to>
      <xdr:col>25</xdr:col>
      <xdr:colOff>274320</xdr:colOff>
      <xdr:row>62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52</xdr:row>
      <xdr:rowOff>144780</xdr:rowOff>
    </xdr:from>
    <xdr:to>
      <xdr:col>30</xdr:col>
      <xdr:colOff>289560</xdr:colOff>
      <xdr:row>62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53</xdr:row>
      <xdr:rowOff>0</xdr:rowOff>
    </xdr:from>
    <xdr:to>
      <xdr:col>34</xdr:col>
      <xdr:colOff>312420</xdr:colOff>
      <xdr:row>62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53</xdr:row>
      <xdr:rowOff>0</xdr:rowOff>
    </xdr:from>
    <xdr:to>
      <xdr:col>38</xdr:col>
      <xdr:colOff>312420</xdr:colOff>
      <xdr:row>62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75</xdr:row>
      <xdr:rowOff>121920</xdr:rowOff>
    </xdr:from>
    <xdr:to>
      <xdr:col>20</xdr:col>
      <xdr:colOff>274320</xdr:colOff>
      <xdr:row>84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75</xdr:row>
      <xdr:rowOff>144780</xdr:rowOff>
    </xdr:from>
    <xdr:to>
      <xdr:col>25</xdr:col>
      <xdr:colOff>274320</xdr:colOff>
      <xdr:row>85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75</xdr:row>
      <xdr:rowOff>144780</xdr:rowOff>
    </xdr:from>
    <xdr:to>
      <xdr:col>30</xdr:col>
      <xdr:colOff>289560</xdr:colOff>
      <xdr:row>85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76</xdr:row>
      <xdr:rowOff>0</xdr:rowOff>
    </xdr:from>
    <xdr:to>
      <xdr:col>34</xdr:col>
      <xdr:colOff>312420</xdr:colOff>
      <xdr:row>85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76</xdr:row>
      <xdr:rowOff>0</xdr:rowOff>
    </xdr:from>
    <xdr:to>
      <xdr:col>38</xdr:col>
      <xdr:colOff>312420</xdr:colOff>
      <xdr:row>85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90</xdr:row>
      <xdr:rowOff>144780</xdr:rowOff>
    </xdr:from>
    <xdr:to>
      <xdr:col>25</xdr:col>
      <xdr:colOff>274320</xdr:colOff>
      <xdr:row>100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90</xdr:row>
      <xdr:rowOff>144780</xdr:rowOff>
    </xdr:from>
    <xdr:to>
      <xdr:col>30</xdr:col>
      <xdr:colOff>289560</xdr:colOff>
      <xdr:row>100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91</xdr:row>
      <xdr:rowOff>0</xdr:rowOff>
    </xdr:from>
    <xdr:to>
      <xdr:col>34</xdr:col>
      <xdr:colOff>312420</xdr:colOff>
      <xdr:row>100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91</xdr:row>
      <xdr:rowOff>0</xdr:rowOff>
    </xdr:from>
    <xdr:to>
      <xdr:col>38</xdr:col>
      <xdr:colOff>312420</xdr:colOff>
      <xdr:row>100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20</xdr:col>
      <xdr:colOff>274320</xdr:colOff>
      <xdr:row>100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50</xdr:row>
      <xdr:rowOff>121920</xdr:rowOff>
    </xdr:from>
    <xdr:to>
      <xdr:col>20</xdr:col>
      <xdr:colOff>274320</xdr:colOff>
      <xdr:row>59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50</xdr:row>
      <xdr:rowOff>144780</xdr:rowOff>
    </xdr:from>
    <xdr:to>
      <xdr:col>25</xdr:col>
      <xdr:colOff>274320</xdr:colOff>
      <xdr:row>60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50</xdr:row>
      <xdr:rowOff>144780</xdr:rowOff>
    </xdr:from>
    <xdr:to>
      <xdr:col>30</xdr:col>
      <xdr:colOff>289560</xdr:colOff>
      <xdr:row>60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51</xdr:row>
      <xdr:rowOff>0</xdr:rowOff>
    </xdr:from>
    <xdr:to>
      <xdr:col>34</xdr:col>
      <xdr:colOff>312420</xdr:colOff>
      <xdr:row>60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51</xdr:row>
      <xdr:rowOff>0</xdr:rowOff>
    </xdr:from>
    <xdr:to>
      <xdr:col>38</xdr:col>
      <xdr:colOff>312420</xdr:colOff>
      <xdr:row>60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73</xdr:row>
      <xdr:rowOff>121920</xdr:rowOff>
    </xdr:from>
    <xdr:to>
      <xdr:col>20</xdr:col>
      <xdr:colOff>274320</xdr:colOff>
      <xdr:row>82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73</xdr:row>
      <xdr:rowOff>144780</xdr:rowOff>
    </xdr:from>
    <xdr:to>
      <xdr:col>25</xdr:col>
      <xdr:colOff>274320</xdr:colOff>
      <xdr:row>83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73</xdr:row>
      <xdr:rowOff>144780</xdr:rowOff>
    </xdr:from>
    <xdr:to>
      <xdr:col>30</xdr:col>
      <xdr:colOff>289560</xdr:colOff>
      <xdr:row>83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74</xdr:row>
      <xdr:rowOff>0</xdr:rowOff>
    </xdr:from>
    <xdr:to>
      <xdr:col>34</xdr:col>
      <xdr:colOff>312420</xdr:colOff>
      <xdr:row>83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74</xdr:row>
      <xdr:rowOff>0</xdr:rowOff>
    </xdr:from>
    <xdr:to>
      <xdr:col>38</xdr:col>
      <xdr:colOff>312420</xdr:colOff>
      <xdr:row>83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88</xdr:row>
      <xdr:rowOff>144780</xdr:rowOff>
    </xdr:from>
    <xdr:to>
      <xdr:col>25</xdr:col>
      <xdr:colOff>274320</xdr:colOff>
      <xdr:row>98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88</xdr:row>
      <xdr:rowOff>144780</xdr:rowOff>
    </xdr:from>
    <xdr:to>
      <xdr:col>30</xdr:col>
      <xdr:colOff>289560</xdr:colOff>
      <xdr:row>98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89</xdr:row>
      <xdr:rowOff>0</xdr:rowOff>
    </xdr:from>
    <xdr:to>
      <xdr:col>34</xdr:col>
      <xdr:colOff>312420</xdr:colOff>
      <xdr:row>98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89</xdr:row>
      <xdr:rowOff>0</xdr:rowOff>
    </xdr:from>
    <xdr:to>
      <xdr:col>38</xdr:col>
      <xdr:colOff>312420</xdr:colOff>
      <xdr:row>98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89</xdr:row>
      <xdr:rowOff>0</xdr:rowOff>
    </xdr:from>
    <xdr:to>
      <xdr:col>20</xdr:col>
      <xdr:colOff>274320</xdr:colOff>
      <xdr:row>98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sqref="A1:O14"/>
    </sheetView>
  </sheetViews>
  <sheetFormatPr defaultRowHeight="14.4" x14ac:dyDescent="0.3"/>
  <cols>
    <col min="2" max="2" width="10.109375" style="1" bestFit="1" customWidth="1"/>
    <col min="3" max="3" width="10.109375" style="1" customWidth="1"/>
    <col min="15" max="16" width="10.109375" bestFit="1" customWidth="1"/>
  </cols>
  <sheetData>
    <row r="1" spans="1:14" x14ac:dyDescent="0.3">
      <c r="B1" s="10" t="s">
        <v>52</v>
      </c>
      <c r="C1" s="9" t="s">
        <v>53</v>
      </c>
      <c r="N1" t="s">
        <v>55</v>
      </c>
    </row>
    <row r="2" spans="1:14" ht="15" thickBot="1" x14ac:dyDescent="0.35">
      <c r="A2" s="48">
        <v>161</v>
      </c>
      <c r="B2" s="49">
        <v>40449</v>
      </c>
      <c r="C2" s="51">
        <v>40492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9" t="s">
        <v>54</v>
      </c>
      <c r="N2" s="44" t="s">
        <v>54</v>
      </c>
    </row>
    <row r="3" spans="1:14" ht="15" thickBot="1" x14ac:dyDescent="0.35">
      <c r="A3" s="48">
        <v>162</v>
      </c>
      <c r="B3" s="49">
        <v>40493</v>
      </c>
      <c r="C3" s="51">
        <v>40738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  <c r="J3" s="1" t="s">
        <v>47</v>
      </c>
      <c r="K3" s="1" t="s">
        <v>48</v>
      </c>
      <c r="L3" s="36" t="s">
        <v>54</v>
      </c>
      <c r="M3" s="1"/>
      <c r="N3" s="43" t="s">
        <v>47</v>
      </c>
    </row>
    <row r="4" spans="1:14" ht="15" thickBot="1" x14ac:dyDescent="0.35">
      <c r="A4" s="38">
        <v>171</v>
      </c>
      <c r="B4" s="49">
        <v>40739</v>
      </c>
      <c r="C4" s="51">
        <v>41588</v>
      </c>
      <c r="D4" s="38" t="s">
        <v>41</v>
      </c>
      <c r="E4" s="38" t="s">
        <v>42</v>
      </c>
      <c r="F4" s="38" t="s">
        <v>43</v>
      </c>
      <c r="G4" s="38" t="s">
        <v>44</v>
      </c>
      <c r="H4" s="38" t="s">
        <v>45</v>
      </c>
      <c r="I4" s="38" t="s">
        <v>46</v>
      </c>
      <c r="J4" s="38" t="s">
        <v>47</v>
      </c>
      <c r="K4" s="38" t="s">
        <v>48</v>
      </c>
      <c r="L4" s="53" t="s">
        <v>49</v>
      </c>
      <c r="N4" s="24" t="s">
        <v>47</v>
      </c>
    </row>
    <row r="5" spans="1:14" ht="15" thickBot="1" x14ac:dyDescent="0.35">
      <c r="A5" s="38">
        <v>171</v>
      </c>
      <c r="B5" s="49">
        <v>41589</v>
      </c>
      <c r="C5" s="51">
        <v>42673</v>
      </c>
      <c r="D5" s="38" t="s">
        <v>41</v>
      </c>
      <c r="E5" s="38" t="s">
        <v>42</v>
      </c>
      <c r="F5" s="54" t="s">
        <v>43</v>
      </c>
      <c r="G5" s="38" t="s">
        <v>44</v>
      </c>
      <c r="H5" s="38" t="s">
        <v>45</v>
      </c>
      <c r="I5" s="38" t="s">
        <v>46</v>
      </c>
      <c r="J5" s="38" t="s">
        <v>47</v>
      </c>
      <c r="K5" s="38" t="s">
        <v>48</v>
      </c>
      <c r="L5" s="53" t="s">
        <v>49</v>
      </c>
      <c r="N5" s="24" t="s">
        <v>43</v>
      </c>
    </row>
    <row r="6" spans="1:14" ht="15" thickBot="1" x14ac:dyDescent="0.35">
      <c r="A6" s="48">
        <v>181</v>
      </c>
      <c r="B6" s="50">
        <v>42674</v>
      </c>
      <c r="C6" s="52">
        <v>42693</v>
      </c>
      <c r="D6" s="47" t="s">
        <v>41</v>
      </c>
      <c r="E6" s="45" t="s">
        <v>42</v>
      </c>
      <c r="F6" s="45" t="s">
        <v>50</v>
      </c>
      <c r="G6" s="45" t="s">
        <v>44</v>
      </c>
      <c r="H6" s="45" t="s">
        <v>45</v>
      </c>
      <c r="I6" s="45" t="s">
        <v>46</v>
      </c>
      <c r="J6" s="45" t="s">
        <v>47</v>
      </c>
      <c r="K6" s="45" t="s">
        <v>48</v>
      </c>
      <c r="L6" s="46" t="s">
        <v>49</v>
      </c>
      <c r="N6" s="1" t="s">
        <v>42</v>
      </c>
    </row>
    <row r="7" spans="1:14" ht="15" thickBot="1" x14ac:dyDescent="0.35">
      <c r="A7" s="48">
        <v>191</v>
      </c>
      <c r="B7" s="50">
        <v>42694</v>
      </c>
      <c r="C7" s="52">
        <v>42820</v>
      </c>
      <c r="D7" s="45" t="s">
        <v>51</v>
      </c>
      <c r="E7" s="45" t="s">
        <v>42</v>
      </c>
      <c r="F7" s="45" t="s">
        <v>50</v>
      </c>
      <c r="G7" s="47" t="s">
        <v>44</v>
      </c>
      <c r="H7" s="47" t="s">
        <v>45</v>
      </c>
      <c r="I7" s="47" t="s">
        <v>46</v>
      </c>
      <c r="J7" s="45" t="s">
        <v>47</v>
      </c>
      <c r="K7" s="45" t="s">
        <v>48</v>
      </c>
      <c r="L7" s="46" t="s">
        <v>49</v>
      </c>
      <c r="N7" s="1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0" activePane="bottomLeft" state="frozen"/>
      <selection activeCell="R87" sqref="R87"/>
      <selection pane="bottomLeft" activeCell="A184" sqref="A184:AM210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" bestFit="1" customWidth="1"/>
    <col min="5" max="5" width="25.77734375" customWidth="1"/>
    <col min="6" max="13" width="4.33203125" style="16" customWidth="1"/>
    <col min="14" max="14" width="5.5546875" style="16" customWidth="1"/>
    <col min="15" max="16" width="4.33203125" style="16" customWidth="1"/>
    <col min="17" max="17" width="4.6640625" style="10" customWidth="1"/>
    <col min="18" max="18" width="4.6640625" style="1"/>
    <col min="19" max="19" width="5.109375" style="1" customWidth="1"/>
    <col min="20" max="20" width="4.6640625" style="1"/>
    <col min="21" max="21" width="5.21875" style="9" customWidth="1"/>
    <col min="22" max="23" width="4.6640625" style="1"/>
    <col min="24" max="24" width="6.109375" style="1" customWidth="1"/>
    <col min="25" max="25" width="4.6640625" style="1"/>
    <col min="26" max="26" width="5.6640625" style="1" customWidth="1"/>
    <col min="27" max="27" width="4.6640625" style="10"/>
    <col min="28" max="28" width="4.6640625" style="1"/>
    <col min="29" max="29" width="5.5546875" style="1" customWidth="1"/>
    <col min="30" max="30" width="4.6640625" style="1"/>
    <col min="31" max="31" width="5.44140625" style="9" customWidth="1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6.6640625" style="17" bestFit="1" customWidth="1"/>
    <col min="41" max="72" width="4.6640625" style="1"/>
  </cols>
  <sheetData>
    <row r="1" spans="1:80" hidden="1" x14ac:dyDescent="0.3">
      <c r="A1" s="64"/>
      <c r="B1" s="64"/>
      <c r="C1" s="64"/>
      <c r="D1" s="64"/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Q$131*1.5</f>
        <v>17.25</v>
      </c>
      <c r="R1" s="152">
        <f>R$131</f>
        <v>20.5</v>
      </c>
      <c r="S1" s="152">
        <f t="shared" ref="S1:T1" si="0">S$131</f>
        <v>20</v>
      </c>
      <c r="T1" s="152">
        <f t="shared" si="0"/>
        <v>21</v>
      </c>
      <c r="U1" s="153">
        <f>U$131*1.5</f>
        <v>16.5</v>
      </c>
      <c r="V1" s="151">
        <f>V$131*1.5</f>
        <v>57</v>
      </c>
      <c r="W1" s="152">
        <f>W$131</f>
        <v>43.5</v>
      </c>
      <c r="X1" s="152">
        <f t="shared" ref="X1:Y1" si="1">X$131</f>
        <v>31</v>
      </c>
      <c r="Y1" s="152">
        <f t="shared" si="1"/>
        <v>5</v>
      </c>
      <c r="Z1" s="153">
        <f>Z$131*1.5</f>
        <v>6</v>
      </c>
      <c r="AA1" s="151">
        <f>AA$131*1.5</f>
        <v>99.75</v>
      </c>
      <c r="AB1" s="152">
        <f>AB$131</f>
        <v>83</v>
      </c>
      <c r="AC1" s="152">
        <f t="shared" ref="AC1:AD1" si="2">AC$131</f>
        <v>47</v>
      </c>
      <c r="AD1" s="152">
        <f t="shared" si="2"/>
        <v>24</v>
      </c>
      <c r="AE1" s="153">
        <f>AE$131*1.5</f>
        <v>21</v>
      </c>
      <c r="AJ1" s="10"/>
    </row>
    <row r="2" spans="1:80" x14ac:dyDescent="0.3">
      <c r="A2" s="64"/>
      <c r="B2" s="64"/>
      <c r="C2" s="64"/>
      <c r="D2" s="64"/>
      <c r="E2" s="149" t="s">
        <v>153</v>
      </c>
      <c r="F2" s="149"/>
      <c r="G2" s="155"/>
      <c r="H2" s="161"/>
      <c r="I2" s="161"/>
      <c r="J2" s="155"/>
      <c r="K2" s="155"/>
      <c r="L2" s="155">
        <f>L11</f>
        <v>36</v>
      </c>
      <c r="M2" s="155">
        <f>M11</f>
        <v>49</v>
      </c>
      <c r="N2" s="155">
        <f>N11</f>
        <v>102</v>
      </c>
      <c r="O2" s="149"/>
      <c r="P2" s="149"/>
      <c r="Q2" s="154"/>
      <c r="R2" s="155"/>
      <c r="S2" s="161">
        <f>(T1+U1+-R1-Q1)/SUM(Q1:U1)</f>
        <v>-2.6246719160104987E-3</v>
      </c>
      <c r="T2" s="155"/>
      <c r="U2" s="156"/>
      <c r="V2" s="154"/>
      <c r="W2" s="155"/>
      <c r="X2" s="161">
        <f>(Y1+Z1+-W1-V1)/SUM(V1:Z1)</f>
        <v>-0.62807017543859645</v>
      </c>
      <c r="Y2" s="155"/>
      <c r="Z2" s="156"/>
      <c r="AA2" s="154"/>
      <c r="AB2" s="155"/>
      <c r="AC2" s="161">
        <f>(AD1+AE1+-AB1-AA1)/SUM(AA1:AE1)</f>
        <v>-0.50136487716105549</v>
      </c>
      <c r="AD2" s="155"/>
      <c r="AE2" s="156"/>
      <c r="AJ2" s="10"/>
    </row>
    <row r="3" spans="1:80" hidden="1" x14ac:dyDescent="0.3">
      <c r="A3" s="64"/>
      <c r="B3" s="64"/>
      <c r="C3" s="64"/>
      <c r="D3" s="64"/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Q147*1.5</f>
        <v>6</v>
      </c>
      <c r="R3" s="155">
        <f>R147</f>
        <v>12</v>
      </c>
      <c r="S3" s="155">
        <f t="shared" ref="S3:T3" si="3">S147</f>
        <v>8.5</v>
      </c>
      <c r="T3" s="155">
        <f t="shared" si="3"/>
        <v>6.5</v>
      </c>
      <c r="U3" s="156">
        <f>U147*1.5</f>
        <v>7.5</v>
      </c>
      <c r="V3" s="154">
        <f>V147*1.5</f>
        <v>34.5</v>
      </c>
      <c r="W3" s="155">
        <f>W147</f>
        <v>27.5</v>
      </c>
      <c r="X3" s="155">
        <f t="shared" ref="X3:Y3" si="4">X147</f>
        <v>15</v>
      </c>
      <c r="Y3" s="155">
        <f t="shared" si="4"/>
        <v>1.5</v>
      </c>
      <c r="Z3" s="156">
        <f>Z147*1.5</f>
        <v>0</v>
      </c>
      <c r="AA3" s="154">
        <f>AA147*1.5</f>
        <v>54</v>
      </c>
      <c r="AB3" s="155">
        <f>AB147</f>
        <v>45</v>
      </c>
      <c r="AC3" s="155">
        <f t="shared" ref="AC3:AD3" si="5">AC147</f>
        <v>22</v>
      </c>
      <c r="AD3" s="155">
        <f t="shared" si="5"/>
        <v>7.5</v>
      </c>
      <c r="AE3" s="156">
        <f>AE147*1.5</f>
        <v>3</v>
      </c>
      <c r="AJ3" s="10"/>
    </row>
    <row r="4" spans="1:80" x14ac:dyDescent="0.3">
      <c r="A4" s="64"/>
      <c r="B4" s="64"/>
      <c r="C4" s="64"/>
      <c r="D4" s="64"/>
      <c r="E4" s="149" t="s">
        <v>156</v>
      </c>
      <c r="F4" s="149"/>
      <c r="G4" s="155"/>
      <c r="H4" s="161"/>
      <c r="I4" s="161"/>
      <c r="J4" s="155"/>
      <c r="K4" s="155"/>
      <c r="L4" s="155">
        <f>L12</f>
        <v>16</v>
      </c>
      <c r="M4" s="155">
        <f t="shared" ref="M4:N4" si="6">M12</f>
        <v>28</v>
      </c>
      <c r="N4" s="155">
        <f t="shared" si="6"/>
        <v>49</v>
      </c>
      <c r="O4" s="149"/>
      <c r="P4" s="149"/>
      <c r="Q4" s="154"/>
      <c r="R4" s="155"/>
      <c r="S4" s="161">
        <f>(T3+U3+-R3-Q3)/SUM(Q3:U3)</f>
        <v>-9.8765432098765427E-2</v>
      </c>
      <c r="T4" s="155"/>
      <c r="U4" s="156"/>
      <c r="V4" s="154"/>
      <c r="W4" s="155"/>
      <c r="X4" s="161">
        <f>(Y3+Z3+-W3-V3)/SUM(V3:Z3)</f>
        <v>-0.77070063694267521</v>
      </c>
      <c r="Y4" s="155"/>
      <c r="Z4" s="156"/>
      <c r="AA4" s="154"/>
      <c r="AB4" s="155"/>
      <c r="AC4" s="161">
        <f>(AD3+AE3+-AB3-AA3)/SUM(AA3:AE3)</f>
        <v>-0.6730038022813688</v>
      </c>
      <c r="AD4" s="155"/>
      <c r="AE4" s="156"/>
      <c r="AJ4" s="10"/>
    </row>
    <row r="5" spans="1:80" hidden="1" x14ac:dyDescent="0.3">
      <c r="A5" s="64"/>
      <c r="B5" s="64"/>
      <c r="C5" s="64"/>
      <c r="D5" s="64"/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Q151*1.5</f>
        <v>11.25</v>
      </c>
      <c r="R5" s="152">
        <f>R151</f>
        <v>8.5</v>
      </c>
      <c r="S5" s="152">
        <f t="shared" ref="S5:T5" si="7">S151</f>
        <v>11.5</v>
      </c>
      <c r="T5" s="152">
        <f t="shared" si="7"/>
        <v>14.5</v>
      </c>
      <c r="U5" s="153">
        <f>U151*1.5</f>
        <v>9</v>
      </c>
      <c r="V5" s="151">
        <f>V151*1.5</f>
        <v>22.5</v>
      </c>
      <c r="W5" s="152">
        <f>W151</f>
        <v>16</v>
      </c>
      <c r="X5" s="152">
        <f t="shared" ref="X5:Y5" si="8">X151</f>
        <v>16</v>
      </c>
      <c r="Y5" s="152">
        <f t="shared" si="8"/>
        <v>3.5</v>
      </c>
      <c r="Z5" s="153">
        <f>Z151*1.5</f>
        <v>6</v>
      </c>
      <c r="AA5" s="151">
        <f>AA151*1.5</f>
        <v>45.75</v>
      </c>
      <c r="AB5" s="152">
        <f>AB151</f>
        <v>38</v>
      </c>
      <c r="AC5" s="152">
        <f t="shared" ref="AC5:AD5" si="9">AC151</f>
        <v>25</v>
      </c>
      <c r="AD5" s="152">
        <f t="shared" si="9"/>
        <v>16.5</v>
      </c>
      <c r="AE5" s="153">
        <f>AE151*1.5</f>
        <v>18</v>
      </c>
      <c r="AJ5" s="10"/>
    </row>
    <row r="6" spans="1:80" x14ac:dyDescent="0.3">
      <c r="A6" s="64"/>
      <c r="B6" s="64"/>
      <c r="C6" s="64"/>
      <c r="D6" s="64"/>
      <c r="E6" s="149" t="s">
        <v>155</v>
      </c>
      <c r="F6" s="149"/>
      <c r="G6" s="155"/>
      <c r="H6" s="161"/>
      <c r="I6" s="155"/>
      <c r="J6" s="155"/>
      <c r="K6" s="155"/>
      <c r="L6" s="162">
        <f>L13</f>
        <v>20</v>
      </c>
      <c r="M6" s="162">
        <f t="shared" ref="M6:N6" si="10">M13</f>
        <v>21</v>
      </c>
      <c r="N6" s="162">
        <f t="shared" si="10"/>
        <v>53</v>
      </c>
      <c r="O6" s="163"/>
      <c r="P6" s="164"/>
      <c r="Q6" s="154"/>
      <c r="R6" s="155"/>
      <c r="S6" s="161">
        <f>(T5+U5+-R5-Q5)/SUM(Q5:U5)</f>
        <v>6.8493150684931503E-2</v>
      </c>
      <c r="T6" s="155"/>
      <c r="U6" s="156"/>
      <c r="V6" s="154"/>
      <c r="W6" s="155"/>
      <c r="X6" s="161">
        <f>(Y5+Z5+-W5-V5)/SUM(V5:Z5)</f>
        <v>-0.453125</v>
      </c>
      <c r="Y6" s="155"/>
      <c r="Z6" s="156"/>
      <c r="AA6" s="154"/>
      <c r="AB6" s="155"/>
      <c r="AC6" s="161">
        <f>(AD5+AE5+-AB5-AA5)/SUM(AA5:AE5)</f>
        <v>-0.343804537521815</v>
      </c>
      <c r="AD6" s="155"/>
      <c r="AE6" s="156"/>
      <c r="AJ6" s="10"/>
    </row>
    <row r="7" spans="1:80" hidden="1" x14ac:dyDescent="0.3">
      <c r="A7" s="64"/>
      <c r="B7" s="64"/>
      <c r="C7" s="64"/>
      <c r="D7" s="64"/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Q155*1.5</f>
        <v>3</v>
      </c>
      <c r="R7" s="152">
        <f>R155</f>
        <v>4</v>
      </c>
      <c r="S7" s="152">
        <f t="shared" ref="S7:T7" si="11">S155</f>
        <v>3</v>
      </c>
      <c r="T7" s="152">
        <f t="shared" si="11"/>
        <v>5.5</v>
      </c>
      <c r="U7" s="153">
        <f>U155*1.5</f>
        <v>1.5</v>
      </c>
      <c r="V7" s="151">
        <f>V155*1.5</f>
        <v>6</v>
      </c>
      <c r="W7" s="152">
        <f>W155</f>
        <v>4</v>
      </c>
      <c r="X7" s="152">
        <f t="shared" ref="X7:Y7" si="12">X155</f>
        <v>4</v>
      </c>
      <c r="Y7" s="152">
        <f t="shared" si="12"/>
        <v>0</v>
      </c>
      <c r="Z7" s="153">
        <f>Z155*1.5</f>
        <v>3</v>
      </c>
      <c r="AA7" s="151">
        <f>AA155*1.5</f>
        <v>16.5</v>
      </c>
      <c r="AB7" s="152">
        <f>AB155</f>
        <v>19</v>
      </c>
      <c r="AC7" s="152">
        <f t="shared" ref="AC7:AD7" si="13">AC155</f>
        <v>7</v>
      </c>
      <c r="AD7" s="152">
        <f t="shared" si="13"/>
        <v>8</v>
      </c>
      <c r="AE7" s="153">
        <f>AE155*1.5</f>
        <v>3</v>
      </c>
      <c r="AJ7" s="10"/>
    </row>
    <row r="8" spans="1:80" x14ac:dyDescent="0.3">
      <c r="A8" s="64"/>
      <c r="B8" s="64"/>
      <c r="C8" s="64"/>
      <c r="D8" s="64"/>
      <c r="E8" s="149" t="s">
        <v>157</v>
      </c>
      <c r="F8" s="149"/>
      <c r="G8" s="155"/>
      <c r="H8" s="161"/>
      <c r="I8" s="161"/>
      <c r="J8" s="155"/>
      <c r="K8" s="155"/>
      <c r="L8" s="155">
        <f>L14</f>
        <v>8</v>
      </c>
      <c r="M8" s="155">
        <f t="shared" ref="M8:N8" si="14">M14</f>
        <v>7</v>
      </c>
      <c r="N8" s="155">
        <f t="shared" si="14"/>
        <v>23</v>
      </c>
      <c r="O8" s="149"/>
      <c r="P8" s="149"/>
      <c r="Q8" s="154"/>
      <c r="R8" s="155"/>
      <c r="S8" s="161">
        <f>(T7+U7+-R7-Q7)/SUM(Q7:U7)</f>
        <v>0</v>
      </c>
      <c r="T8" s="155"/>
      <c r="U8" s="156"/>
      <c r="V8" s="154"/>
      <c r="W8" s="155"/>
      <c r="X8" s="161">
        <f>(Y7+Z7+-W7-V7)/SUM(V7:Z7)</f>
        <v>-0.41176470588235292</v>
      </c>
      <c r="Y8" s="155"/>
      <c r="Z8" s="156"/>
      <c r="AA8" s="154"/>
      <c r="AB8" s="155"/>
      <c r="AC8" s="161">
        <f>(AD7+AE7+-AB7-AA7)/SUM(AA7:AE7)</f>
        <v>-0.45794392523364486</v>
      </c>
      <c r="AD8" s="155"/>
      <c r="AE8" s="156"/>
      <c r="AJ8" s="10"/>
    </row>
    <row r="9" spans="1:80" hidden="1" x14ac:dyDescent="0.3">
      <c r="A9" s="64"/>
      <c r="B9" s="64"/>
      <c r="C9" s="64"/>
      <c r="D9" s="64"/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Q170*1.5</f>
        <v>3</v>
      </c>
      <c r="R9" s="152">
        <f>R170</f>
        <v>4</v>
      </c>
      <c r="S9" s="152">
        <f t="shared" ref="S9:T9" si="15">S170</f>
        <v>0</v>
      </c>
      <c r="T9" s="152">
        <f t="shared" si="15"/>
        <v>2</v>
      </c>
      <c r="U9" s="153">
        <f>U170*1.5</f>
        <v>0</v>
      </c>
      <c r="V9" s="151">
        <f>V170*1.5</f>
        <v>0</v>
      </c>
      <c r="W9" s="152">
        <f>W170</f>
        <v>4</v>
      </c>
      <c r="X9" s="152">
        <f t="shared" ref="X9:Y9" si="16">X170</f>
        <v>4</v>
      </c>
      <c r="Y9" s="152">
        <f t="shared" si="16"/>
        <v>0</v>
      </c>
      <c r="Z9" s="153">
        <f>Z170*1.5</f>
        <v>3</v>
      </c>
      <c r="AA9" s="151">
        <f>AA170*1.5</f>
        <v>6</v>
      </c>
      <c r="AB9" s="152">
        <f>AB170</f>
        <v>10</v>
      </c>
      <c r="AC9" s="152">
        <f t="shared" ref="AC9:AD9" si="17">AC170</f>
        <v>2</v>
      </c>
      <c r="AD9" s="152">
        <f t="shared" si="17"/>
        <v>4</v>
      </c>
      <c r="AE9" s="153">
        <f>AE170*1.5</f>
        <v>0</v>
      </c>
      <c r="AJ9" s="10"/>
    </row>
    <row r="10" spans="1:80" ht="15" thickBot="1" x14ac:dyDescent="0.35">
      <c r="A10" s="64"/>
      <c r="B10" s="64"/>
      <c r="C10" s="64"/>
      <c r="D10" s="64"/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4</v>
      </c>
      <c r="M10" s="157">
        <f t="shared" ref="M10:N10" si="18">M15</f>
        <v>5</v>
      </c>
      <c r="N10" s="157">
        <f t="shared" si="18"/>
        <v>10</v>
      </c>
      <c r="O10" s="150"/>
      <c r="P10" s="150"/>
      <c r="Q10" s="159"/>
      <c r="R10" s="157"/>
      <c r="S10" s="158">
        <f>(T9+U9+-R9-Q9)/SUM(Q9:U9)</f>
        <v>-0.55555555555555558</v>
      </c>
      <c r="T10" s="157"/>
      <c r="U10" s="160"/>
      <c r="V10" s="159"/>
      <c r="W10" s="157"/>
      <c r="X10" s="158">
        <f>(Y9+Z9+-W9-V9)/SUM(V9:Z9)</f>
        <v>-9.0909090909090912E-2</v>
      </c>
      <c r="Y10" s="157"/>
      <c r="Z10" s="160"/>
      <c r="AA10" s="159"/>
      <c r="AB10" s="157"/>
      <c r="AC10" s="165">
        <f>(AD9+AE9+-AB9-AA9)/SUM(AA9:AE9)</f>
        <v>-0.54545454545454541</v>
      </c>
      <c r="AD10" s="157"/>
      <c r="AE10" s="160"/>
      <c r="AJ10" s="10"/>
    </row>
    <row r="11" spans="1:80" x14ac:dyDescent="0.3">
      <c r="A11" s="64"/>
      <c r="B11" s="64"/>
      <c r="C11" s="64"/>
      <c r="D11" s="64"/>
      <c r="E11" s="67" t="s">
        <v>26</v>
      </c>
      <c r="F11" s="83"/>
      <c r="G11" s="71"/>
      <c r="H11" s="88"/>
      <c r="I11" s="88"/>
      <c r="J11" s="71"/>
      <c r="K11" s="71"/>
      <c r="L11" s="71">
        <f>L131</f>
        <v>36</v>
      </c>
      <c r="M11" s="71">
        <f t="shared" ref="M11:N11" si="19">M131</f>
        <v>49</v>
      </c>
      <c r="N11" s="71">
        <f t="shared" si="19"/>
        <v>102</v>
      </c>
      <c r="O11" s="83"/>
      <c r="P11" s="83"/>
      <c r="Q11" s="93"/>
      <c r="R11" s="71"/>
      <c r="S11" s="88">
        <f>S133</f>
        <v>2.9940476190476191</v>
      </c>
      <c r="T11" s="71"/>
      <c r="U11" s="132"/>
      <c r="V11" s="93"/>
      <c r="W11" s="71"/>
      <c r="X11" s="88">
        <f>X133</f>
        <v>2.1234567901234569</v>
      </c>
      <c r="Y11" s="71"/>
      <c r="Z11" s="132"/>
      <c r="AA11" s="93"/>
      <c r="AB11" s="71"/>
      <c r="AC11" s="88">
        <f>AC133</f>
        <v>2.3006396588486142</v>
      </c>
      <c r="AD11" s="71"/>
      <c r="AE11" s="132"/>
      <c r="AF11" s="60"/>
      <c r="AG11" s="60"/>
      <c r="AH11" s="60"/>
      <c r="AI11" s="60"/>
      <c r="AJ11" s="10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64"/>
      <c r="B12" s="64"/>
      <c r="C12" s="64"/>
      <c r="D12" s="64"/>
      <c r="E12" s="67" t="s">
        <v>67</v>
      </c>
      <c r="F12" s="83"/>
      <c r="G12" s="71"/>
      <c r="H12" s="88"/>
      <c r="I12" s="88"/>
      <c r="J12" s="71"/>
      <c r="K12" s="71"/>
      <c r="L12" s="71">
        <f>L147</f>
        <v>16</v>
      </c>
      <c r="M12" s="71">
        <f t="shared" ref="M12:N12" si="20">M147</f>
        <v>28</v>
      </c>
      <c r="N12" s="71">
        <f t="shared" si="20"/>
        <v>49</v>
      </c>
      <c r="O12" s="83"/>
      <c r="P12" s="83"/>
      <c r="Q12" s="93"/>
      <c r="R12" s="71"/>
      <c r="S12" s="88">
        <f>S149</f>
        <v>2.9027777777777777</v>
      </c>
      <c r="T12" s="71"/>
      <c r="U12" s="132"/>
      <c r="V12" s="93"/>
      <c r="W12" s="71"/>
      <c r="X12" s="124">
        <f>X149</f>
        <v>1.9253731343283582</v>
      </c>
      <c r="Y12" s="71"/>
      <c r="Z12" s="132"/>
      <c r="AA12" s="93"/>
      <c r="AB12" s="71"/>
      <c r="AC12" s="88">
        <f>AC149</f>
        <v>2.0622222222222222</v>
      </c>
      <c r="AD12" s="71"/>
      <c r="AE12" s="132"/>
      <c r="AF12" s="60"/>
      <c r="AG12" s="60"/>
      <c r="AH12" s="60"/>
      <c r="AI12" s="60"/>
      <c r="AJ12" s="10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64"/>
      <c r="B13" s="64"/>
      <c r="C13" s="64"/>
      <c r="D13" s="64"/>
      <c r="E13" s="67" t="s">
        <v>66</v>
      </c>
      <c r="F13" s="83"/>
      <c r="G13" s="71"/>
      <c r="H13" s="88"/>
      <c r="I13" s="88"/>
      <c r="J13" s="71"/>
      <c r="K13" s="71"/>
      <c r="L13" s="71">
        <f>L151</f>
        <v>20</v>
      </c>
      <c r="M13" s="71">
        <f t="shared" ref="M13:N13" si="21">M151</f>
        <v>21</v>
      </c>
      <c r="N13" s="71">
        <f t="shared" si="21"/>
        <v>53</v>
      </c>
      <c r="O13" s="83"/>
      <c r="P13" s="83"/>
      <c r="Q13" s="93"/>
      <c r="R13" s="71"/>
      <c r="S13" s="88">
        <f>S153</f>
        <v>3.0625</v>
      </c>
      <c r="T13" s="71"/>
      <c r="U13" s="132"/>
      <c r="V13" s="93"/>
      <c r="W13" s="71"/>
      <c r="X13" s="124">
        <f>X153</f>
        <v>2.3669724770642202</v>
      </c>
      <c r="Y13" s="71"/>
      <c r="Z13" s="132"/>
      <c r="AA13" s="93"/>
      <c r="AB13" s="71"/>
      <c r="AC13" s="88">
        <f>AC153</f>
        <v>2.5204918032786887</v>
      </c>
      <c r="AD13" s="71"/>
      <c r="AE13" s="132"/>
      <c r="AF13" s="60"/>
      <c r="AG13" s="60"/>
      <c r="AH13" s="60"/>
      <c r="AI13" s="60"/>
      <c r="AJ13" s="10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64"/>
      <c r="B14" s="64"/>
      <c r="C14" s="64"/>
      <c r="D14" s="64"/>
      <c r="E14" s="83" t="s">
        <v>70</v>
      </c>
      <c r="F14" s="83"/>
      <c r="G14" s="71"/>
      <c r="H14" s="88"/>
      <c r="I14" s="88"/>
      <c r="J14" s="71"/>
      <c r="K14" s="71"/>
      <c r="L14" s="71">
        <f>+L155</f>
        <v>8</v>
      </c>
      <c r="M14" s="71">
        <f t="shared" ref="M14:N14" si="22">+M155</f>
        <v>7</v>
      </c>
      <c r="N14" s="71">
        <f t="shared" si="22"/>
        <v>23</v>
      </c>
      <c r="O14" s="83"/>
      <c r="P14" s="83"/>
      <c r="Q14" s="93"/>
      <c r="R14" s="71"/>
      <c r="S14" s="88">
        <f>S157</f>
        <v>2.967741935483871</v>
      </c>
      <c r="T14" s="71"/>
      <c r="U14" s="132"/>
      <c r="V14" s="93"/>
      <c r="W14" s="71"/>
      <c r="X14" s="124">
        <f>X157</f>
        <v>2.4285714285714284</v>
      </c>
      <c r="Y14" s="71"/>
      <c r="Z14" s="132"/>
      <c r="AA14" s="93"/>
      <c r="AB14" s="71"/>
      <c r="AC14" s="88">
        <f>AC157</f>
        <v>2.3829787234042552</v>
      </c>
      <c r="AD14" s="71"/>
      <c r="AE14" s="132"/>
      <c r="AF14" s="60"/>
      <c r="AG14" s="60"/>
      <c r="AH14" s="60"/>
      <c r="AI14" s="60"/>
      <c r="AJ14" s="10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91"/>
      <c r="B15" s="91"/>
      <c r="C15" s="91"/>
      <c r="D15" s="91"/>
      <c r="E15" s="91" t="s">
        <v>159</v>
      </c>
      <c r="F15" s="91"/>
      <c r="G15" s="134"/>
      <c r="H15" s="135"/>
      <c r="I15" s="135"/>
      <c r="J15" s="134"/>
      <c r="K15" s="134"/>
      <c r="L15" s="134">
        <f>L170</f>
        <v>4</v>
      </c>
      <c r="M15" s="134">
        <f>M170</f>
        <v>5</v>
      </c>
      <c r="N15" s="134">
        <f>N170</f>
        <v>10</v>
      </c>
      <c r="O15" s="91"/>
      <c r="P15" s="91"/>
      <c r="Q15" s="136"/>
      <c r="R15" s="134"/>
      <c r="S15" s="135">
        <f>S172</f>
        <v>2.25</v>
      </c>
      <c r="T15" s="135"/>
      <c r="U15" s="138"/>
      <c r="V15" s="139"/>
      <c r="W15" s="135"/>
      <c r="X15" s="125">
        <f>X172</f>
        <v>3</v>
      </c>
      <c r="Y15" s="135"/>
      <c r="Z15" s="138"/>
      <c r="AA15" s="139"/>
      <c r="AB15" s="135"/>
      <c r="AC15" s="135">
        <f>AC172</f>
        <v>2.2999999999999998</v>
      </c>
      <c r="AD15" s="134"/>
      <c r="AE15" s="137"/>
      <c r="AF15" s="24"/>
      <c r="AG15" s="24"/>
      <c r="AH15" s="24"/>
      <c r="AI15" s="24"/>
      <c r="AJ15" s="37"/>
      <c r="AK15" s="24"/>
      <c r="AL15" s="24"/>
      <c r="AM15" s="36"/>
      <c r="AN15" s="1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2" t="s">
        <v>3</v>
      </c>
      <c r="R16" s="232"/>
      <c r="S16" s="232"/>
      <c r="T16" s="232"/>
      <c r="U16" s="232"/>
      <c r="V16" s="232" t="s">
        <v>4</v>
      </c>
      <c r="W16" s="232"/>
      <c r="X16" s="232"/>
      <c r="Y16" s="232"/>
      <c r="Z16" s="232"/>
      <c r="AA16" s="232" t="s">
        <v>5</v>
      </c>
      <c r="AB16" s="232"/>
      <c r="AC16" s="232"/>
      <c r="AD16" s="232"/>
      <c r="AE16" s="232"/>
      <c r="AF16" s="233" t="s">
        <v>6</v>
      </c>
      <c r="AG16" s="234"/>
      <c r="AH16" s="234"/>
      <c r="AI16" s="235"/>
      <c r="AJ16" s="233" t="s">
        <v>7</v>
      </c>
      <c r="AK16" s="234"/>
      <c r="AL16" s="234"/>
      <c r="AM16" s="23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5" t="s">
        <v>23</v>
      </c>
      <c r="D17" s="5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92</v>
      </c>
      <c r="B18" s="189">
        <v>2001</v>
      </c>
      <c r="C18" s="189">
        <v>28</v>
      </c>
      <c r="D18" s="189">
        <v>6</v>
      </c>
      <c r="E18" s="189" t="s">
        <v>200</v>
      </c>
      <c r="F18" s="200">
        <v>1</v>
      </c>
      <c r="G18" s="200">
        <v>0</v>
      </c>
      <c r="H18" s="200">
        <v>0</v>
      </c>
      <c r="I18" s="16">
        <f>IF(G18=1,1,IF(H18=1,1,0))</f>
        <v>0</v>
      </c>
      <c r="J18" s="1">
        <v>-1</v>
      </c>
      <c r="K18" s="1">
        <f t="shared" ref="K18:K81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>
        <f t="shared" ref="N18:N81" si="26">IF(SUM(AA18:AE18)=0,"",(AA18*1+AB18*2+AC18*3+AD18*4+AE18*5)/SUM(AA18:AE18))</f>
        <v>4.5</v>
      </c>
      <c r="O18" s="1" t="str">
        <f t="shared" ref="O18:O81" si="27">IF(AF18=1,1,(IF(AG18=1,2,(IF(AH18=1,3,(IF(AI18=1,4,"")))))))</f>
        <v/>
      </c>
      <c r="P18" s="1" t="str">
        <f t="shared" ref="P18:P81" si="28">IF(AJ18=1,1,(IF(AK18=1,2,(IF(AL18=1,3,(IF(AM18=1,4,"")))))))</f>
        <v/>
      </c>
      <c r="Q18" s="154"/>
      <c r="R18" s="155"/>
      <c r="S18" s="155"/>
      <c r="T18" s="155"/>
      <c r="U18" s="156"/>
      <c r="V18" s="192"/>
      <c r="W18" s="192"/>
      <c r="X18" s="192"/>
      <c r="Y18" s="192"/>
      <c r="Z18" s="192"/>
      <c r="AA18" s="154"/>
      <c r="AB18" s="155"/>
      <c r="AC18" s="155"/>
      <c r="AD18" s="155">
        <v>1</v>
      </c>
      <c r="AE18" s="156">
        <v>1</v>
      </c>
      <c r="AF18" s="192"/>
      <c r="AG18" s="192"/>
      <c r="AH18" s="192"/>
      <c r="AI18" s="192"/>
      <c r="AJ18" s="204"/>
      <c r="AK18" s="205"/>
      <c r="AL18" s="205"/>
      <c r="AM18" s="156"/>
    </row>
    <row r="19" spans="1:40" ht="14.4" customHeight="1" x14ac:dyDescent="0.3">
      <c r="A19" s="190">
        <v>92</v>
      </c>
      <c r="B19" s="189">
        <v>2002</v>
      </c>
      <c r="C19" s="189">
        <v>10</v>
      </c>
      <c r="D19" s="189">
        <v>1</v>
      </c>
      <c r="E19" s="189" t="s">
        <v>201</v>
      </c>
      <c r="F19" s="200">
        <v>2</v>
      </c>
      <c r="G19" s="200">
        <v>0</v>
      </c>
      <c r="H19" s="200">
        <v>1</v>
      </c>
      <c r="I19" s="16">
        <f t="shared" ref="I19:I82" si="29">IF(G19=1,1,IF(H19=1,1,0))</f>
        <v>1</v>
      </c>
      <c r="J19" s="1">
        <v>-1</v>
      </c>
      <c r="K19" s="1">
        <f t="shared" si="23"/>
        <v>-1</v>
      </c>
      <c r="L19" s="1">
        <f t="shared" si="24"/>
        <v>1</v>
      </c>
      <c r="M19" s="1" t="str">
        <f t="shared" si="25"/>
        <v/>
      </c>
      <c r="N19" s="1">
        <f t="shared" si="26"/>
        <v>4</v>
      </c>
      <c r="O19" s="1">
        <f t="shared" si="27"/>
        <v>1</v>
      </c>
      <c r="P19" s="1">
        <f t="shared" si="28"/>
        <v>4</v>
      </c>
      <c r="Q19" s="154">
        <v>2</v>
      </c>
      <c r="R19" s="155"/>
      <c r="S19" s="155"/>
      <c r="T19" s="155"/>
      <c r="U19" s="156"/>
      <c r="V19" s="192"/>
      <c r="W19" s="192"/>
      <c r="X19" s="192"/>
      <c r="Y19" s="192"/>
      <c r="Z19" s="192"/>
      <c r="AA19" s="154"/>
      <c r="AB19" s="155"/>
      <c r="AC19" s="155"/>
      <c r="AD19" s="155">
        <v>2</v>
      </c>
      <c r="AE19" s="156"/>
      <c r="AF19" s="192">
        <v>1</v>
      </c>
      <c r="AG19" s="192"/>
      <c r="AH19" s="192"/>
      <c r="AI19" s="192"/>
      <c r="AJ19" s="154"/>
      <c r="AK19" s="155"/>
      <c r="AL19" s="155"/>
      <c r="AM19" s="156">
        <v>1</v>
      </c>
      <c r="AN19" s="60"/>
    </row>
    <row r="20" spans="1:40" x14ac:dyDescent="0.3">
      <c r="A20" s="190">
        <v>92</v>
      </c>
      <c r="B20" s="189">
        <v>2002</v>
      </c>
      <c r="C20" s="189">
        <v>14</v>
      </c>
      <c r="D20" s="189">
        <v>2</v>
      </c>
      <c r="E20" s="189" t="s">
        <v>202</v>
      </c>
      <c r="F20" s="200">
        <v>1</v>
      </c>
      <c r="G20" s="200">
        <v>0</v>
      </c>
      <c r="H20" s="200">
        <v>0</v>
      </c>
      <c r="I20" s="16">
        <f t="shared" si="29"/>
        <v>0</v>
      </c>
      <c r="J20" s="1">
        <v>-1</v>
      </c>
      <c r="K20" s="1">
        <f t="shared" si="23"/>
        <v>1</v>
      </c>
      <c r="L20" s="1">
        <f t="shared" si="24"/>
        <v>3.2</v>
      </c>
      <c r="M20" s="1" t="str">
        <f t="shared" si="25"/>
        <v/>
      </c>
      <c r="N20" s="1">
        <f t="shared" si="26"/>
        <v>1.8</v>
      </c>
      <c r="O20" s="1">
        <f t="shared" si="27"/>
        <v>1</v>
      </c>
      <c r="P20" s="1">
        <f t="shared" si="28"/>
        <v>2</v>
      </c>
      <c r="Q20" s="154"/>
      <c r="R20" s="155">
        <v>0.5</v>
      </c>
      <c r="S20" s="155">
        <v>1</v>
      </c>
      <c r="T20" s="155">
        <v>1</v>
      </c>
      <c r="U20" s="156"/>
      <c r="V20" s="192"/>
      <c r="W20" s="192"/>
      <c r="X20" s="192"/>
      <c r="Y20" s="192"/>
      <c r="Z20" s="192"/>
      <c r="AA20" s="154">
        <v>1</v>
      </c>
      <c r="AB20" s="155">
        <v>1</v>
      </c>
      <c r="AC20" s="155">
        <v>0.5</v>
      </c>
      <c r="AD20" s="155"/>
      <c r="AE20" s="156"/>
      <c r="AF20" s="192">
        <v>1</v>
      </c>
      <c r="AG20" s="192"/>
      <c r="AH20" s="192"/>
      <c r="AI20" s="192"/>
      <c r="AJ20" s="154"/>
      <c r="AK20" s="155">
        <v>1</v>
      </c>
      <c r="AL20" s="155"/>
      <c r="AM20" s="156"/>
      <c r="AN20" s="17" t="s">
        <v>57</v>
      </c>
    </row>
    <row r="21" spans="1:40" x14ac:dyDescent="0.3">
      <c r="A21" s="190">
        <v>92</v>
      </c>
      <c r="B21" s="189">
        <v>2002</v>
      </c>
      <c r="C21" s="189">
        <v>28</v>
      </c>
      <c r="D21" s="189">
        <v>2</v>
      </c>
      <c r="E21" s="189" t="s">
        <v>203</v>
      </c>
      <c r="F21" s="200">
        <v>2</v>
      </c>
      <c r="G21" s="200">
        <v>0</v>
      </c>
      <c r="H21" s="200">
        <v>1</v>
      </c>
      <c r="I21" s="16">
        <f t="shared" si="29"/>
        <v>1</v>
      </c>
      <c r="J21" s="1">
        <v>1</v>
      </c>
      <c r="K21" s="1">
        <f t="shared" si="23"/>
        <v>-1</v>
      </c>
      <c r="L21" s="1" t="str">
        <f t="shared" si="24"/>
        <v/>
      </c>
      <c r="M21" s="1" t="str">
        <f t="shared" si="25"/>
        <v/>
      </c>
      <c r="N21" s="1">
        <f t="shared" si="26"/>
        <v>1</v>
      </c>
      <c r="O21" s="1">
        <f t="shared" si="27"/>
        <v>1</v>
      </c>
      <c r="P21" s="1">
        <f t="shared" si="28"/>
        <v>1</v>
      </c>
      <c r="Q21" s="154"/>
      <c r="R21" s="155"/>
      <c r="S21" s="155"/>
      <c r="T21" s="155"/>
      <c r="U21" s="156"/>
      <c r="V21" s="155"/>
      <c r="W21" s="155"/>
      <c r="X21" s="155"/>
      <c r="Y21" s="192"/>
      <c r="Z21" s="192"/>
      <c r="AA21" s="154">
        <v>2</v>
      </c>
      <c r="AB21" s="155"/>
      <c r="AC21" s="155"/>
      <c r="AD21" s="155"/>
      <c r="AE21" s="156"/>
      <c r="AF21" s="192">
        <v>1</v>
      </c>
      <c r="AG21" s="155"/>
      <c r="AH21" s="192"/>
      <c r="AI21" s="155"/>
      <c r="AJ21" s="154">
        <v>1</v>
      </c>
      <c r="AK21" s="155"/>
      <c r="AL21" s="155"/>
      <c r="AM21" s="156"/>
      <c r="AN21" s="17" t="s">
        <v>57</v>
      </c>
    </row>
    <row r="22" spans="1:40" x14ac:dyDescent="0.3">
      <c r="A22" s="190">
        <v>92</v>
      </c>
      <c r="B22" s="189">
        <v>2002</v>
      </c>
      <c r="C22" s="189">
        <v>28</v>
      </c>
      <c r="D22" s="189">
        <v>2</v>
      </c>
      <c r="E22" s="189" t="s">
        <v>204</v>
      </c>
      <c r="F22" s="200">
        <v>1</v>
      </c>
      <c r="G22" s="200">
        <v>0</v>
      </c>
      <c r="H22" s="200">
        <v>0</v>
      </c>
      <c r="I22" s="16">
        <f t="shared" si="29"/>
        <v>0</v>
      </c>
      <c r="J22" s="1">
        <v>-1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3.2</v>
      </c>
      <c r="O22" s="1">
        <f t="shared" si="27"/>
        <v>1</v>
      </c>
      <c r="P22" s="1">
        <f t="shared" si="28"/>
        <v>3</v>
      </c>
      <c r="Q22" s="154"/>
      <c r="R22" s="155"/>
      <c r="S22" s="155"/>
      <c r="T22" s="155"/>
      <c r="U22" s="156"/>
      <c r="V22" s="155"/>
      <c r="W22" s="155"/>
      <c r="X22" s="155"/>
      <c r="Y22" s="192"/>
      <c r="Z22" s="192"/>
      <c r="AA22" s="154"/>
      <c r="AB22" s="155">
        <v>0.5</v>
      </c>
      <c r="AC22" s="155">
        <v>1</v>
      </c>
      <c r="AD22" s="155">
        <v>1</v>
      </c>
      <c r="AE22" s="156"/>
      <c r="AF22" s="192">
        <v>1</v>
      </c>
      <c r="AG22" s="155"/>
      <c r="AH22" s="192"/>
      <c r="AI22" s="155"/>
      <c r="AJ22" s="154"/>
      <c r="AK22" s="155"/>
      <c r="AL22" s="155">
        <v>1</v>
      </c>
      <c r="AM22" s="156"/>
      <c r="AN22" s="17" t="s">
        <v>57</v>
      </c>
    </row>
    <row r="23" spans="1:40" x14ac:dyDescent="0.3">
      <c r="A23" s="190">
        <v>92</v>
      </c>
      <c r="B23" s="189">
        <v>2002</v>
      </c>
      <c r="C23" s="189">
        <v>28</v>
      </c>
      <c r="D23" s="189">
        <v>2</v>
      </c>
      <c r="E23" s="189" t="s">
        <v>205</v>
      </c>
      <c r="F23" s="200">
        <v>1</v>
      </c>
      <c r="G23" s="200">
        <v>0</v>
      </c>
      <c r="H23" s="200">
        <v>0</v>
      </c>
      <c r="I23" s="16">
        <f t="shared" si="29"/>
        <v>0</v>
      </c>
      <c r="J23" s="1">
        <v>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>
        <f t="shared" si="26"/>
        <v>2</v>
      </c>
      <c r="O23" s="1">
        <f t="shared" si="27"/>
        <v>1</v>
      </c>
      <c r="P23" s="1">
        <f t="shared" si="28"/>
        <v>1</v>
      </c>
      <c r="Q23" s="154"/>
      <c r="R23" s="155"/>
      <c r="S23" s="155"/>
      <c r="T23" s="155"/>
      <c r="U23" s="156"/>
      <c r="V23" s="155"/>
      <c r="W23" s="155"/>
      <c r="X23" s="155"/>
      <c r="Y23" s="192"/>
      <c r="Z23" s="192"/>
      <c r="AA23" s="154">
        <v>1</v>
      </c>
      <c r="AB23" s="155">
        <v>1</v>
      </c>
      <c r="AC23" s="155">
        <v>1</v>
      </c>
      <c r="AD23" s="155"/>
      <c r="AE23" s="156"/>
      <c r="AF23" s="192">
        <v>1</v>
      </c>
      <c r="AG23" s="155"/>
      <c r="AH23" s="192"/>
      <c r="AI23" s="155"/>
      <c r="AJ23" s="154">
        <v>1</v>
      </c>
      <c r="AK23" s="155"/>
      <c r="AL23" s="155"/>
      <c r="AM23" s="156"/>
      <c r="AN23" s="17" t="s">
        <v>57</v>
      </c>
    </row>
    <row r="24" spans="1:40" x14ac:dyDescent="0.3">
      <c r="A24" s="190">
        <v>92</v>
      </c>
      <c r="B24" s="189">
        <v>2002</v>
      </c>
      <c r="C24" s="189">
        <v>11</v>
      </c>
      <c r="D24" s="189">
        <v>3</v>
      </c>
      <c r="E24" s="189" t="s">
        <v>206</v>
      </c>
      <c r="F24" s="200">
        <v>1</v>
      </c>
      <c r="G24" s="200">
        <v>1</v>
      </c>
      <c r="H24" s="200">
        <v>0</v>
      </c>
      <c r="I24" s="16">
        <f t="shared" si="29"/>
        <v>1</v>
      </c>
      <c r="J24" s="1">
        <v>1</v>
      </c>
      <c r="K24" s="1">
        <f t="shared" si="23"/>
        <v>-1</v>
      </c>
      <c r="L24" s="1">
        <f t="shared" si="24"/>
        <v>3</v>
      </c>
      <c r="M24" s="1" t="str">
        <f t="shared" si="25"/>
        <v/>
      </c>
      <c r="N24" s="1">
        <f t="shared" si="26"/>
        <v>4</v>
      </c>
      <c r="O24" s="1">
        <f t="shared" si="27"/>
        <v>1</v>
      </c>
      <c r="P24" s="1">
        <f t="shared" si="28"/>
        <v>1</v>
      </c>
      <c r="Q24" s="154"/>
      <c r="R24" s="155"/>
      <c r="S24" s="155">
        <v>2</v>
      </c>
      <c r="T24" s="155"/>
      <c r="U24" s="156"/>
      <c r="V24" s="192"/>
      <c r="W24" s="192"/>
      <c r="X24" s="192"/>
      <c r="Y24" s="192"/>
      <c r="Z24" s="192"/>
      <c r="AA24" s="154"/>
      <c r="AB24" s="155"/>
      <c r="AC24" s="155"/>
      <c r="AD24" s="155">
        <v>2</v>
      </c>
      <c r="AE24" s="156"/>
      <c r="AF24" s="192">
        <v>1</v>
      </c>
      <c r="AG24" s="192"/>
      <c r="AH24" s="192"/>
      <c r="AI24" s="192"/>
      <c r="AJ24" s="154">
        <v>1</v>
      </c>
      <c r="AK24" s="155"/>
      <c r="AL24" s="155"/>
      <c r="AM24" s="156"/>
      <c r="AN24" s="17" t="s">
        <v>57</v>
      </c>
    </row>
    <row r="25" spans="1:40" x14ac:dyDescent="0.3">
      <c r="A25" s="190">
        <v>92</v>
      </c>
      <c r="B25" s="189">
        <v>2002</v>
      </c>
      <c r="C25" s="189">
        <v>14</v>
      </c>
      <c r="D25" s="189">
        <v>3</v>
      </c>
      <c r="E25" s="189" t="s">
        <v>207</v>
      </c>
      <c r="F25" s="200">
        <v>1</v>
      </c>
      <c r="G25" s="200">
        <v>1</v>
      </c>
      <c r="H25" s="200">
        <v>0</v>
      </c>
      <c r="I25" s="16">
        <f t="shared" si="29"/>
        <v>1</v>
      </c>
      <c r="J25" s="1">
        <v>-1</v>
      </c>
      <c r="K25" s="1">
        <f t="shared" si="23"/>
        <v>-1</v>
      </c>
      <c r="L25" s="1" t="str">
        <f t="shared" si="24"/>
        <v/>
      </c>
      <c r="M25" s="1" t="str">
        <f t="shared" si="25"/>
        <v/>
      </c>
      <c r="N25" s="1">
        <f t="shared" si="26"/>
        <v>2</v>
      </c>
      <c r="O25" s="1">
        <f t="shared" si="27"/>
        <v>2</v>
      </c>
      <c r="P25" s="1" t="str">
        <f t="shared" si="28"/>
        <v/>
      </c>
      <c r="Q25" s="154"/>
      <c r="R25" s="155"/>
      <c r="S25" s="155"/>
      <c r="T25" s="155"/>
      <c r="U25" s="156"/>
      <c r="V25" s="192"/>
      <c r="W25" s="192"/>
      <c r="X25" s="192"/>
      <c r="Y25" s="192"/>
      <c r="Z25" s="192"/>
      <c r="AA25" s="154"/>
      <c r="AB25" s="155">
        <v>2</v>
      </c>
      <c r="AC25" s="155"/>
      <c r="AD25" s="155"/>
      <c r="AE25" s="156"/>
      <c r="AF25" s="192"/>
      <c r="AG25" s="192">
        <v>1</v>
      </c>
      <c r="AH25" s="192"/>
      <c r="AI25" s="192"/>
      <c r="AJ25" s="154"/>
      <c r="AK25" s="155"/>
      <c r="AL25" s="155"/>
      <c r="AM25" s="156"/>
    </row>
    <row r="26" spans="1:40" x14ac:dyDescent="0.3">
      <c r="A26" s="190">
        <v>92</v>
      </c>
      <c r="B26" s="189">
        <v>2002</v>
      </c>
      <c r="C26" s="189">
        <v>21</v>
      </c>
      <c r="D26" s="189">
        <v>3</v>
      </c>
      <c r="E26" s="189" t="s">
        <v>208</v>
      </c>
      <c r="F26" s="200">
        <v>1</v>
      </c>
      <c r="G26" s="200">
        <v>0</v>
      </c>
      <c r="H26" s="200">
        <v>0</v>
      </c>
      <c r="I26" s="16">
        <f t="shared" si="29"/>
        <v>0</v>
      </c>
      <c r="J26" s="1">
        <v>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2</v>
      </c>
      <c r="O26" s="1">
        <f t="shared" si="27"/>
        <v>2</v>
      </c>
      <c r="P26" s="1">
        <f t="shared" si="28"/>
        <v>1</v>
      </c>
      <c r="Q26" s="154"/>
      <c r="R26" s="155"/>
      <c r="S26" s="155"/>
      <c r="T26" s="155"/>
      <c r="U26" s="156"/>
      <c r="V26" s="155"/>
      <c r="W26" s="155"/>
      <c r="X26" s="155"/>
      <c r="Y26" s="192"/>
      <c r="Z26" s="192"/>
      <c r="AA26" s="154">
        <v>1</v>
      </c>
      <c r="AB26" s="155">
        <v>1</v>
      </c>
      <c r="AC26" s="155">
        <v>1</v>
      </c>
      <c r="AD26" s="155"/>
      <c r="AE26" s="156"/>
      <c r="AF26" s="192"/>
      <c r="AG26" s="155">
        <v>1</v>
      </c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92</v>
      </c>
      <c r="B27" s="189">
        <v>2002</v>
      </c>
      <c r="C27" s="189">
        <v>9</v>
      </c>
      <c r="D27" s="189">
        <v>5</v>
      </c>
      <c r="E27" s="189" t="s">
        <v>209</v>
      </c>
      <c r="F27" s="200">
        <v>1</v>
      </c>
      <c r="G27" s="200">
        <v>0</v>
      </c>
      <c r="H27" s="200">
        <v>0</v>
      </c>
      <c r="I27" s="16">
        <f t="shared" si="29"/>
        <v>0</v>
      </c>
      <c r="J27" s="1">
        <v>-1</v>
      </c>
      <c r="K27" s="1">
        <f t="shared" si="23"/>
        <v>1</v>
      </c>
      <c r="L27" s="1" t="str">
        <f t="shared" si="24"/>
        <v/>
      </c>
      <c r="M27" s="1">
        <f t="shared" si="25"/>
        <v>1.5</v>
      </c>
      <c r="N27" s="1">
        <f t="shared" si="26"/>
        <v>2</v>
      </c>
      <c r="O27" s="1">
        <f t="shared" si="27"/>
        <v>1</v>
      </c>
      <c r="P27" s="1">
        <f t="shared" si="28"/>
        <v>1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/>
      <c r="Y27" s="192"/>
      <c r="Z27" s="192"/>
      <c r="AA27" s="154">
        <v>1</v>
      </c>
      <c r="AB27" s="155">
        <v>1</v>
      </c>
      <c r="AC27" s="155">
        <v>1</v>
      </c>
      <c r="AD27" s="155"/>
      <c r="AE27" s="156"/>
      <c r="AF27" s="192">
        <v>1</v>
      </c>
      <c r="AG27" s="155"/>
      <c r="AH27" s="192"/>
      <c r="AI27" s="155"/>
      <c r="AJ27" s="154">
        <v>1</v>
      </c>
      <c r="AK27" s="155"/>
      <c r="AL27" s="155"/>
      <c r="AM27" s="156"/>
      <c r="AN27" s="17" t="s">
        <v>57</v>
      </c>
    </row>
    <row r="28" spans="1:40" x14ac:dyDescent="0.3">
      <c r="A28" s="190">
        <v>92</v>
      </c>
      <c r="B28" s="189">
        <v>2002</v>
      </c>
      <c r="C28" s="189">
        <v>9</v>
      </c>
      <c r="D28" s="189">
        <v>5</v>
      </c>
      <c r="E28" s="189" t="s">
        <v>210</v>
      </c>
      <c r="F28" s="200">
        <v>0</v>
      </c>
      <c r="G28" s="200"/>
      <c r="H28" s="200"/>
      <c r="I28" s="16">
        <f t="shared" si="29"/>
        <v>0</v>
      </c>
      <c r="J28" s="1">
        <v>-1</v>
      </c>
      <c r="K28" s="1">
        <f t="shared" si="23"/>
        <v>1</v>
      </c>
      <c r="L28" s="1" t="str">
        <f t="shared" si="24"/>
        <v/>
      </c>
      <c r="M28" s="1" t="str">
        <f t="shared" si="25"/>
        <v/>
      </c>
      <c r="N28" s="1" t="str">
        <f t="shared" si="26"/>
        <v/>
      </c>
      <c r="O28" s="1" t="str">
        <f t="shared" si="27"/>
        <v/>
      </c>
      <c r="P28" s="1" t="str">
        <f t="shared" si="28"/>
        <v/>
      </c>
      <c r="Q28" s="154"/>
      <c r="R28" s="155"/>
      <c r="S28" s="155"/>
      <c r="T28" s="155"/>
      <c r="U28" s="156"/>
      <c r="V28" s="155"/>
      <c r="W28" s="155"/>
      <c r="X28" s="155"/>
      <c r="Y28" s="192"/>
      <c r="Z28" s="192"/>
      <c r="AA28" s="154"/>
      <c r="AB28" s="155"/>
      <c r="AC28" s="155"/>
      <c r="AD28" s="155"/>
      <c r="AE28" s="156"/>
      <c r="AF28" s="192"/>
      <c r="AG28" s="155"/>
      <c r="AH28" s="192"/>
      <c r="AI28" s="155"/>
      <c r="AJ28" s="154"/>
      <c r="AK28" s="155"/>
      <c r="AL28" s="155"/>
      <c r="AM28" s="156"/>
    </row>
    <row r="29" spans="1:40" x14ac:dyDescent="0.3">
      <c r="A29" s="190">
        <v>92</v>
      </c>
      <c r="B29" s="189">
        <v>2002</v>
      </c>
      <c r="C29" s="189">
        <v>23</v>
      </c>
      <c r="D29" s="189">
        <v>5</v>
      </c>
      <c r="E29" s="189" t="s">
        <v>211</v>
      </c>
      <c r="F29" s="200">
        <v>1</v>
      </c>
      <c r="G29" s="200">
        <v>0</v>
      </c>
      <c r="H29" s="200">
        <v>0</v>
      </c>
      <c r="I29" s="16">
        <f t="shared" si="29"/>
        <v>0</v>
      </c>
      <c r="J29" s="1">
        <v>1</v>
      </c>
      <c r="K29" s="1">
        <f t="shared" si="23"/>
        <v>1</v>
      </c>
      <c r="L29" s="1" t="str">
        <f t="shared" si="24"/>
        <v/>
      </c>
      <c r="M29" s="1">
        <f t="shared" si="25"/>
        <v>2</v>
      </c>
      <c r="N29" s="1">
        <f t="shared" si="26"/>
        <v>3</v>
      </c>
      <c r="O29" s="1">
        <f t="shared" si="27"/>
        <v>2</v>
      </c>
      <c r="P29" s="1">
        <f t="shared" si="28"/>
        <v>2</v>
      </c>
      <c r="Q29" s="154"/>
      <c r="R29" s="155"/>
      <c r="S29" s="155"/>
      <c r="T29" s="155"/>
      <c r="U29" s="156"/>
      <c r="V29" s="155">
        <v>0.5</v>
      </c>
      <c r="W29" s="155">
        <v>1</v>
      </c>
      <c r="X29" s="155">
        <v>0.5</v>
      </c>
      <c r="Y29" s="192"/>
      <c r="Z29" s="192"/>
      <c r="AA29" s="154"/>
      <c r="AB29" s="155">
        <v>0.5</v>
      </c>
      <c r="AC29" s="155">
        <v>1</v>
      </c>
      <c r="AD29" s="155">
        <v>0.5</v>
      </c>
      <c r="AE29" s="156"/>
      <c r="AF29" s="192"/>
      <c r="AG29" s="155">
        <v>1</v>
      </c>
      <c r="AH29" s="192"/>
      <c r="AI29" s="155"/>
      <c r="AJ29" s="154"/>
      <c r="AK29" s="155">
        <v>1</v>
      </c>
      <c r="AL29" s="155"/>
      <c r="AM29" s="156"/>
      <c r="AN29" s="17" t="s">
        <v>57</v>
      </c>
    </row>
    <row r="30" spans="1:40" x14ac:dyDescent="0.3">
      <c r="A30">
        <v>92</v>
      </c>
      <c r="B30" s="64">
        <v>2002</v>
      </c>
      <c r="C30" s="189">
        <v>23</v>
      </c>
      <c r="D30" s="189">
        <v>5</v>
      </c>
      <c r="E30" s="64" t="s">
        <v>212</v>
      </c>
      <c r="F30" s="200">
        <v>1</v>
      </c>
      <c r="G30" s="200">
        <v>0</v>
      </c>
      <c r="H30" s="200">
        <v>0</v>
      </c>
      <c r="I30" s="16">
        <f t="shared" si="29"/>
        <v>0</v>
      </c>
      <c r="J30" s="1">
        <v>-1</v>
      </c>
      <c r="K30" s="1">
        <f t="shared" si="23"/>
        <v>1</v>
      </c>
      <c r="L30" s="1">
        <f t="shared" si="24"/>
        <v>4.5</v>
      </c>
      <c r="M30" s="1">
        <f t="shared" si="25"/>
        <v>2.8</v>
      </c>
      <c r="N30" s="1">
        <f t="shared" si="26"/>
        <v>2</v>
      </c>
      <c r="O30" s="1">
        <f t="shared" si="27"/>
        <v>1</v>
      </c>
      <c r="P30" s="1" t="str">
        <f t="shared" si="28"/>
        <v/>
      </c>
      <c r="Q30" s="154"/>
      <c r="R30" s="155"/>
      <c r="S30" s="155"/>
      <c r="T30" s="155">
        <v>1</v>
      </c>
      <c r="U30" s="156">
        <v>1</v>
      </c>
      <c r="V30" s="155"/>
      <c r="W30" s="155">
        <v>1</v>
      </c>
      <c r="X30" s="155">
        <v>1</v>
      </c>
      <c r="Y30" s="192">
        <v>0.5</v>
      </c>
      <c r="Z30" s="192"/>
      <c r="AA30" s="154">
        <v>1</v>
      </c>
      <c r="AB30" s="155">
        <v>1</v>
      </c>
      <c r="AC30" s="155">
        <v>1</v>
      </c>
      <c r="AD30" s="155"/>
      <c r="AE30" s="156"/>
      <c r="AF30" s="192">
        <v>1</v>
      </c>
      <c r="AG30" s="155"/>
      <c r="AH30" s="192"/>
      <c r="AI30" s="155"/>
      <c r="AJ30" s="154"/>
      <c r="AK30" s="155"/>
      <c r="AL30" s="155"/>
      <c r="AM30" s="156"/>
      <c r="AN30" s="206"/>
    </row>
    <row r="31" spans="1:40" x14ac:dyDescent="0.3">
      <c r="A31" s="190">
        <v>92</v>
      </c>
      <c r="B31" s="189">
        <v>2002</v>
      </c>
      <c r="C31" s="189">
        <v>23</v>
      </c>
      <c r="D31" s="189">
        <v>5</v>
      </c>
      <c r="E31" s="189" t="s">
        <v>213</v>
      </c>
      <c r="F31" s="200">
        <v>2</v>
      </c>
      <c r="G31" s="200">
        <v>0</v>
      </c>
      <c r="H31" s="200">
        <v>1</v>
      </c>
      <c r="I31" s="16">
        <f t="shared" si="29"/>
        <v>1</v>
      </c>
      <c r="J31" s="1">
        <v>-1</v>
      </c>
      <c r="K31" s="1">
        <f t="shared" si="23"/>
        <v>-1</v>
      </c>
      <c r="L31" s="1" t="str">
        <f t="shared" si="24"/>
        <v/>
      </c>
      <c r="M31" s="1" t="str">
        <f t="shared" si="25"/>
        <v/>
      </c>
      <c r="N31" s="1">
        <f t="shared" si="26"/>
        <v>2</v>
      </c>
      <c r="O31" s="1">
        <f t="shared" si="27"/>
        <v>1</v>
      </c>
      <c r="P31" s="1">
        <f t="shared" si="28"/>
        <v>1</v>
      </c>
      <c r="Q31" s="154"/>
      <c r="R31" s="155"/>
      <c r="S31" s="155"/>
      <c r="T31" s="155"/>
      <c r="U31" s="156"/>
      <c r="V31" s="155"/>
      <c r="W31" s="155"/>
      <c r="X31" s="155"/>
      <c r="Y31" s="192"/>
      <c r="Z31" s="192"/>
      <c r="AA31" s="154"/>
      <c r="AB31" s="155">
        <v>2</v>
      </c>
      <c r="AC31" s="155"/>
      <c r="AD31" s="155"/>
      <c r="AE31" s="156"/>
      <c r="AF31" s="192">
        <v>1</v>
      </c>
      <c r="AG31" s="155"/>
      <c r="AH31" s="192"/>
      <c r="AI31" s="155"/>
      <c r="AJ31" s="154">
        <v>1</v>
      </c>
      <c r="AK31" s="155"/>
      <c r="AL31" s="155"/>
      <c r="AM31" s="156"/>
      <c r="AN31" s="17" t="s">
        <v>57</v>
      </c>
    </row>
    <row r="32" spans="1:40" x14ac:dyDescent="0.3">
      <c r="A32" s="190">
        <v>101</v>
      </c>
      <c r="B32" s="189">
        <v>2002</v>
      </c>
      <c r="C32" s="189">
        <v>10</v>
      </c>
      <c r="D32" s="189">
        <v>7</v>
      </c>
      <c r="E32" s="189" t="s">
        <v>214</v>
      </c>
      <c r="F32" s="200">
        <v>1</v>
      </c>
      <c r="G32" s="200">
        <v>0</v>
      </c>
      <c r="H32" s="200">
        <v>0</v>
      </c>
      <c r="I32" s="16">
        <f t="shared" si="29"/>
        <v>0</v>
      </c>
      <c r="J32" s="1">
        <v>-1</v>
      </c>
      <c r="K32" s="1">
        <f t="shared" si="23"/>
        <v>1</v>
      </c>
      <c r="L32" s="1">
        <f t="shared" si="24"/>
        <v>2</v>
      </c>
      <c r="M32" s="1">
        <f t="shared" si="25"/>
        <v>2</v>
      </c>
      <c r="N32" s="1">
        <f t="shared" si="26"/>
        <v>1.5</v>
      </c>
      <c r="O32" s="1">
        <f t="shared" si="27"/>
        <v>1</v>
      </c>
      <c r="P32" s="1">
        <f t="shared" si="28"/>
        <v>1</v>
      </c>
      <c r="Q32" s="154">
        <v>1</v>
      </c>
      <c r="R32" s="155">
        <v>1</v>
      </c>
      <c r="S32" s="155">
        <v>1</v>
      </c>
      <c r="T32" s="155"/>
      <c r="U32" s="156"/>
      <c r="V32" s="192">
        <v>1</v>
      </c>
      <c r="W32" s="192">
        <v>1</v>
      </c>
      <c r="X32" s="192">
        <v>1</v>
      </c>
      <c r="Y32" s="192"/>
      <c r="Z32" s="192"/>
      <c r="AA32" s="154">
        <v>1</v>
      </c>
      <c r="AB32" s="155">
        <v>1</v>
      </c>
      <c r="AC32" s="155"/>
      <c r="AD32" s="155"/>
      <c r="AE32" s="156"/>
      <c r="AF32" s="192">
        <v>1</v>
      </c>
      <c r="AG32" s="192"/>
      <c r="AH32" s="192"/>
      <c r="AI32" s="192"/>
      <c r="AJ32" s="154">
        <v>1</v>
      </c>
      <c r="AK32" s="155"/>
      <c r="AL32" s="155"/>
      <c r="AM32" s="156"/>
    </row>
    <row r="33" spans="1:89" x14ac:dyDescent="0.3">
      <c r="A33">
        <v>101</v>
      </c>
      <c r="B33" s="64">
        <v>2002</v>
      </c>
      <c r="C33" s="189">
        <v>3</v>
      </c>
      <c r="D33" s="189">
        <v>10</v>
      </c>
      <c r="E33" s="64" t="s">
        <v>215</v>
      </c>
      <c r="F33" s="200">
        <v>1</v>
      </c>
      <c r="G33" s="200">
        <v>0</v>
      </c>
      <c r="H33" s="200">
        <v>0</v>
      </c>
      <c r="I33" s="16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1.5</v>
      </c>
      <c r="N33" s="1">
        <f t="shared" si="26"/>
        <v>1.5</v>
      </c>
      <c r="O33" s="1">
        <f t="shared" si="27"/>
        <v>1</v>
      </c>
      <c r="P33" s="1">
        <f t="shared" si="28"/>
        <v>4</v>
      </c>
      <c r="Q33" s="154"/>
      <c r="R33" s="155"/>
      <c r="S33" s="155"/>
      <c r="T33" s="155"/>
      <c r="U33" s="156"/>
      <c r="V33" s="155">
        <v>1</v>
      </c>
      <c r="W33" s="155">
        <v>1</v>
      </c>
      <c r="X33" s="155"/>
      <c r="Y33" s="155"/>
      <c r="Z33" s="155"/>
      <c r="AA33" s="154">
        <v>1</v>
      </c>
      <c r="AB33" s="155">
        <v>1</v>
      </c>
      <c r="AC33" s="155"/>
      <c r="AD33" s="155"/>
      <c r="AE33" s="156"/>
      <c r="AF33" s="155">
        <v>1</v>
      </c>
      <c r="AG33" s="155"/>
      <c r="AH33" s="155"/>
      <c r="AI33" s="155"/>
      <c r="AJ33" s="154"/>
      <c r="AK33" s="155"/>
      <c r="AL33" s="155"/>
      <c r="AM33" s="156">
        <v>1</v>
      </c>
      <c r="AN33" s="17" t="s">
        <v>58</v>
      </c>
    </row>
    <row r="34" spans="1:89" x14ac:dyDescent="0.3">
      <c r="A34" s="190">
        <v>101</v>
      </c>
      <c r="B34" s="189">
        <v>2002</v>
      </c>
      <c r="C34" s="189">
        <v>9</v>
      </c>
      <c r="D34" s="189">
        <v>10</v>
      </c>
      <c r="E34" s="189" t="s">
        <v>216</v>
      </c>
      <c r="F34" s="200">
        <v>1</v>
      </c>
      <c r="G34" s="200">
        <v>0</v>
      </c>
      <c r="H34" s="200">
        <v>0</v>
      </c>
      <c r="I34" s="16">
        <f t="shared" si="29"/>
        <v>0</v>
      </c>
      <c r="J34" s="1">
        <v>-1</v>
      </c>
      <c r="K34" s="1">
        <f t="shared" si="23"/>
        <v>1</v>
      </c>
      <c r="L34" s="1">
        <f t="shared" si="24"/>
        <v>1.5</v>
      </c>
      <c r="M34" s="1">
        <f t="shared" si="25"/>
        <v>2.8</v>
      </c>
      <c r="N34" s="1">
        <f t="shared" si="26"/>
        <v>4</v>
      </c>
      <c r="O34" s="1">
        <f t="shared" si="27"/>
        <v>2</v>
      </c>
      <c r="P34" s="1">
        <f t="shared" si="28"/>
        <v>2</v>
      </c>
      <c r="Q34" s="154">
        <v>1</v>
      </c>
      <c r="R34" s="155">
        <v>1</v>
      </c>
      <c r="S34" s="155"/>
      <c r="T34" s="155"/>
      <c r="U34" s="156"/>
      <c r="V34" s="155"/>
      <c r="W34" s="155">
        <v>1</v>
      </c>
      <c r="X34" s="155">
        <v>1</v>
      </c>
      <c r="Y34" s="155">
        <v>0.5</v>
      </c>
      <c r="Z34" s="155"/>
      <c r="AA34" s="154"/>
      <c r="AB34" s="155"/>
      <c r="AC34" s="155">
        <v>1</v>
      </c>
      <c r="AD34" s="155">
        <v>1</v>
      </c>
      <c r="AE34" s="156">
        <v>1</v>
      </c>
      <c r="AF34" s="155"/>
      <c r="AG34" s="155">
        <v>1</v>
      </c>
      <c r="AH34" s="155"/>
      <c r="AI34" s="155"/>
      <c r="AJ34" s="154"/>
      <c r="AK34" s="155">
        <v>1</v>
      </c>
      <c r="AL34" s="155"/>
      <c r="AM34" s="156"/>
      <c r="AN34" s="17" t="s">
        <v>57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0">
        <v>101</v>
      </c>
      <c r="B35" s="189">
        <v>2002</v>
      </c>
      <c r="C35" s="189">
        <v>24</v>
      </c>
      <c r="D35" s="189">
        <v>10</v>
      </c>
      <c r="E35" s="189" t="s">
        <v>217</v>
      </c>
      <c r="F35" s="200">
        <v>1</v>
      </c>
      <c r="G35" s="200">
        <v>0</v>
      </c>
      <c r="H35" s="200">
        <v>0</v>
      </c>
      <c r="I35" s="16">
        <f t="shared" si="29"/>
        <v>0</v>
      </c>
      <c r="J35" s="1">
        <v>-1</v>
      </c>
      <c r="K35" s="1">
        <f t="shared" si="23"/>
        <v>1</v>
      </c>
      <c r="L35" s="1">
        <f t="shared" si="24"/>
        <v>3.2</v>
      </c>
      <c r="M35" s="1">
        <f t="shared" si="25"/>
        <v>2</v>
      </c>
      <c r="N35" s="1">
        <f t="shared" si="26"/>
        <v>2.8</v>
      </c>
      <c r="O35" s="1">
        <f t="shared" si="27"/>
        <v>2</v>
      </c>
      <c r="P35" s="1">
        <f t="shared" si="28"/>
        <v>2</v>
      </c>
      <c r="Q35" s="154"/>
      <c r="R35" s="155">
        <v>0.5</v>
      </c>
      <c r="S35" s="155">
        <v>1</v>
      </c>
      <c r="T35" s="155">
        <v>1</v>
      </c>
      <c r="U35" s="156"/>
      <c r="V35" s="155">
        <v>1</v>
      </c>
      <c r="W35" s="155">
        <v>1</v>
      </c>
      <c r="X35" s="155">
        <v>1</v>
      </c>
      <c r="Y35" s="192"/>
      <c r="Z35" s="192"/>
      <c r="AA35" s="154"/>
      <c r="AB35" s="155">
        <v>1</v>
      </c>
      <c r="AC35" s="155">
        <v>1</v>
      </c>
      <c r="AD35" s="155">
        <v>0.5</v>
      </c>
      <c r="AE35" s="156"/>
      <c r="AF35" s="192"/>
      <c r="AG35" s="155">
        <v>1</v>
      </c>
      <c r="AH35" s="192"/>
      <c r="AI35" s="155"/>
      <c r="AJ35" s="154"/>
      <c r="AK35" s="155">
        <v>1</v>
      </c>
      <c r="AL35" s="155"/>
      <c r="AM35" s="156"/>
      <c r="AN35" s="17" t="s">
        <v>57</v>
      </c>
    </row>
    <row r="36" spans="1:89" x14ac:dyDescent="0.3">
      <c r="A36" s="190">
        <v>101</v>
      </c>
      <c r="B36" s="189">
        <v>2002</v>
      </c>
      <c r="C36" s="189">
        <v>24</v>
      </c>
      <c r="D36" s="189">
        <v>10</v>
      </c>
      <c r="E36" s="189" t="s">
        <v>218</v>
      </c>
      <c r="F36" s="200">
        <v>1</v>
      </c>
      <c r="G36" s="200">
        <v>1</v>
      </c>
      <c r="H36" s="200">
        <v>0</v>
      </c>
      <c r="I36" s="16">
        <f t="shared" si="29"/>
        <v>1</v>
      </c>
      <c r="J36" s="1">
        <v>-1</v>
      </c>
      <c r="K36" s="1">
        <f t="shared" si="23"/>
        <v>-1</v>
      </c>
      <c r="L36" s="1" t="str">
        <f t="shared" si="24"/>
        <v/>
      </c>
      <c r="M36" s="1" t="str">
        <f t="shared" si="25"/>
        <v/>
      </c>
      <c r="N36" s="1">
        <f t="shared" si="26"/>
        <v>1</v>
      </c>
      <c r="O36" s="1" t="str">
        <f t="shared" si="27"/>
        <v/>
      </c>
      <c r="P36" s="1" t="str">
        <f t="shared" si="28"/>
        <v/>
      </c>
      <c r="Q36" s="154"/>
      <c r="R36" s="155"/>
      <c r="S36" s="155"/>
      <c r="T36" s="155"/>
      <c r="U36" s="156"/>
      <c r="V36" s="155"/>
      <c r="W36" s="155"/>
      <c r="X36" s="155"/>
      <c r="Y36" s="155"/>
      <c r="Z36" s="155"/>
      <c r="AA36" s="154">
        <v>2</v>
      </c>
      <c r="AB36" s="155"/>
      <c r="AC36" s="155"/>
      <c r="AD36" s="155"/>
      <c r="AE36" s="156"/>
      <c r="AF36" s="155"/>
      <c r="AG36" s="155"/>
      <c r="AH36" s="155"/>
      <c r="AI36" s="155"/>
      <c r="AJ36" s="154"/>
      <c r="AK36" s="155"/>
      <c r="AL36" s="155"/>
      <c r="AM36" s="156"/>
    </row>
    <row r="37" spans="1:89" x14ac:dyDescent="0.3">
      <c r="A37" s="190">
        <v>101</v>
      </c>
      <c r="B37" s="189">
        <v>2002</v>
      </c>
      <c r="C37" s="189">
        <v>24</v>
      </c>
      <c r="D37" s="189">
        <v>10</v>
      </c>
      <c r="E37" s="189" t="s">
        <v>219</v>
      </c>
      <c r="F37" s="200">
        <v>1</v>
      </c>
      <c r="G37" s="200">
        <v>0</v>
      </c>
      <c r="H37" s="200">
        <v>0</v>
      </c>
      <c r="I37" s="16">
        <f t="shared" si="29"/>
        <v>0</v>
      </c>
      <c r="J37" s="1">
        <v>-1</v>
      </c>
      <c r="K37" s="1">
        <f t="shared" si="23"/>
        <v>1</v>
      </c>
      <c r="L37" s="1">
        <f t="shared" si="24"/>
        <v>4.5</v>
      </c>
      <c r="M37" s="1" t="str">
        <f t="shared" si="25"/>
        <v/>
      </c>
      <c r="N37" s="1">
        <f t="shared" si="26"/>
        <v>2</v>
      </c>
      <c r="O37" s="1">
        <f t="shared" si="27"/>
        <v>1</v>
      </c>
      <c r="P37" s="1">
        <f t="shared" si="28"/>
        <v>1</v>
      </c>
      <c r="Q37" s="154"/>
      <c r="R37" s="155"/>
      <c r="S37" s="155"/>
      <c r="T37" s="155">
        <v>1</v>
      </c>
      <c r="U37" s="156">
        <v>1</v>
      </c>
      <c r="V37" s="155"/>
      <c r="W37" s="155"/>
      <c r="X37" s="155"/>
      <c r="Y37" s="192"/>
      <c r="Z37" s="192"/>
      <c r="AA37" s="154">
        <v>1</v>
      </c>
      <c r="AB37" s="155">
        <v>1</v>
      </c>
      <c r="AC37" s="155">
        <v>1</v>
      </c>
      <c r="AD37" s="155"/>
      <c r="AE37" s="156"/>
      <c r="AF37" s="192">
        <v>1</v>
      </c>
      <c r="AG37" s="155"/>
      <c r="AH37" s="192"/>
      <c r="AI37" s="155"/>
      <c r="AJ37" s="154">
        <v>1</v>
      </c>
      <c r="AK37" s="155"/>
      <c r="AL37" s="155"/>
      <c r="AM37" s="156"/>
    </row>
    <row r="38" spans="1:89" x14ac:dyDescent="0.3">
      <c r="A38" s="190">
        <v>101</v>
      </c>
      <c r="B38" s="189">
        <v>2002</v>
      </c>
      <c r="C38" s="189">
        <v>28</v>
      </c>
      <c r="D38" s="189">
        <v>10</v>
      </c>
      <c r="E38" s="189" t="s">
        <v>220</v>
      </c>
      <c r="F38" s="200">
        <v>1</v>
      </c>
      <c r="G38" s="200">
        <v>0</v>
      </c>
      <c r="H38" s="200">
        <v>0</v>
      </c>
      <c r="I38" s="16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 t="str">
        <f t="shared" si="25"/>
        <v/>
      </c>
      <c r="N38" s="1">
        <f t="shared" si="26"/>
        <v>1.5</v>
      </c>
      <c r="O38" s="1">
        <f t="shared" si="27"/>
        <v>1</v>
      </c>
      <c r="P38" s="1" t="str">
        <f t="shared" si="28"/>
        <v/>
      </c>
      <c r="Q38" s="154"/>
      <c r="R38" s="155"/>
      <c r="S38" s="155"/>
      <c r="T38" s="155"/>
      <c r="U38" s="156"/>
      <c r="V38" s="155"/>
      <c r="W38" s="155"/>
      <c r="X38" s="155"/>
      <c r="Y38" s="192"/>
      <c r="Z38" s="192"/>
      <c r="AA38" s="154">
        <v>1</v>
      </c>
      <c r="AB38" s="155">
        <v>1</v>
      </c>
      <c r="AC38" s="155"/>
      <c r="AD38" s="155"/>
      <c r="AE38" s="156"/>
      <c r="AF38" s="192">
        <v>1</v>
      </c>
      <c r="AG38" s="155"/>
      <c r="AH38" s="192"/>
      <c r="AI38" s="155"/>
      <c r="AJ38" s="154"/>
      <c r="AK38" s="155"/>
      <c r="AL38" s="155"/>
      <c r="AM38" s="156"/>
    </row>
    <row r="39" spans="1:89" x14ac:dyDescent="0.3">
      <c r="A39" s="190">
        <v>101</v>
      </c>
      <c r="B39" s="189">
        <v>2002</v>
      </c>
      <c r="C39" s="189">
        <v>28</v>
      </c>
      <c r="D39" s="189">
        <v>10</v>
      </c>
      <c r="E39" s="189" t="s">
        <v>221</v>
      </c>
      <c r="F39" s="200">
        <v>1</v>
      </c>
      <c r="G39" s="200">
        <v>0</v>
      </c>
      <c r="H39" s="200">
        <v>0</v>
      </c>
      <c r="I39" s="16">
        <f t="shared" si="29"/>
        <v>0</v>
      </c>
      <c r="J39" s="1">
        <v>-1</v>
      </c>
      <c r="K39" s="1">
        <f t="shared" si="23"/>
        <v>1</v>
      </c>
      <c r="L39" s="1" t="str">
        <f t="shared" si="24"/>
        <v/>
      </c>
      <c r="M39" s="1" t="str">
        <f t="shared" si="25"/>
        <v/>
      </c>
      <c r="N39" s="1">
        <f t="shared" si="26"/>
        <v>1.3333333333333333</v>
      </c>
      <c r="O39" s="1">
        <f t="shared" si="27"/>
        <v>1</v>
      </c>
      <c r="P39" s="1" t="str">
        <f t="shared" si="28"/>
        <v/>
      </c>
      <c r="Q39" s="154"/>
      <c r="R39" s="155"/>
      <c r="S39" s="155"/>
      <c r="T39" s="155"/>
      <c r="U39" s="156"/>
      <c r="V39" s="192"/>
      <c r="W39" s="192"/>
      <c r="X39" s="192"/>
      <c r="Y39" s="192"/>
      <c r="Z39" s="192"/>
      <c r="AA39" s="154">
        <v>1</v>
      </c>
      <c r="AB39" s="155">
        <v>0.5</v>
      </c>
      <c r="AC39" s="155"/>
      <c r="AD39" s="155"/>
      <c r="AE39" s="156"/>
      <c r="AF39" s="192">
        <v>1</v>
      </c>
      <c r="AG39" s="192"/>
      <c r="AH39" s="192"/>
      <c r="AI39" s="192"/>
      <c r="AJ39" s="154"/>
      <c r="AK39" s="155"/>
      <c r="AL39" s="155"/>
      <c r="AM39" s="156"/>
    </row>
    <row r="40" spans="1:89" x14ac:dyDescent="0.3">
      <c r="A40" s="190">
        <v>101</v>
      </c>
      <c r="B40" s="189">
        <v>2002</v>
      </c>
      <c r="C40" s="189">
        <v>7</v>
      </c>
      <c r="D40" s="189">
        <v>11</v>
      </c>
      <c r="E40" s="189" t="s">
        <v>222</v>
      </c>
      <c r="F40" s="200">
        <v>2</v>
      </c>
      <c r="G40" s="200">
        <v>0</v>
      </c>
      <c r="H40" s="200">
        <v>1</v>
      </c>
      <c r="I40" s="16">
        <f t="shared" si="29"/>
        <v>1</v>
      </c>
      <c r="J40" s="1">
        <v>1</v>
      </c>
      <c r="K40" s="1">
        <f t="shared" si="23"/>
        <v>-1</v>
      </c>
      <c r="L40" s="1">
        <f t="shared" si="24"/>
        <v>2</v>
      </c>
      <c r="M40" s="1">
        <f t="shared" si="25"/>
        <v>3</v>
      </c>
      <c r="N40" s="1">
        <f t="shared" si="26"/>
        <v>3</v>
      </c>
      <c r="O40" s="1">
        <f t="shared" si="27"/>
        <v>1</v>
      </c>
      <c r="P40" s="1">
        <f t="shared" si="28"/>
        <v>2</v>
      </c>
      <c r="Q40" s="154"/>
      <c r="R40" s="155">
        <v>2</v>
      </c>
      <c r="S40" s="155"/>
      <c r="T40" s="155"/>
      <c r="U40" s="156"/>
      <c r="V40" s="155"/>
      <c r="W40" s="155"/>
      <c r="X40" s="155">
        <v>2</v>
      </c>
      <c r="Y40" s="192"/>
      <c r="Z40" s="192"/>
      <c r="AA40" s="154"/>
      <c r="AB40" s="155"/>
      <c r="AC40" s="155">
        <v>2</v>
      </c>
      <c r="AD40" s="155"/>
      <c r="AE40" s="156"/>
      <c r="AF40" s="192">
        <v>1</v>
      </c>
      <c r="AG40" s="155"/>
      <c r="AH40" s="192"/>
      <c r="AI40" s="155"/>
      <c r="AJ40" s="154"/>
      <c r="AK40" s="155">
        <v>1</v>
      </c>
      <c r="AL40" s="155"/>
      <c r="AM40" s="156"/>
      <c r="AN40" s="17" t="s">
        <v>57</v>
      </c>
    </row>
    <row r="41" spans="1:89" x14ac:dyDescent="0.3">
      <c r="A41" s="190">
        <v>101</v>
      </c>
      <c r="B41" s="189">
        <v>2002</v>
      </c>
      <c r="C41" s="189">
        <v>14</v>
      </c>
      <c r="D41" s="189">
        <v>11</v>
      </c>
      <c r="E41" s="189" t="s">
        <v>223</v>
      </c>
      <c r="F41" s="200">
        <v>1</v>
      </c>
      <c r="G41" s="200">
        <v>0</v>
      </c>
      <c r="H41" s="200">
        <v>0</v>
      </c>
      <c r="I41" s="16">
        <f t="shared" si="29"/>
        <v>0</v>
      </c>
      <c r="J41" s="1">
        <v>-1</v>
      </c>
      <c r="K41" s="1">
        <f t="shared" si="23"/>
        <v>1</v>
      </c>
      <c r="L41" s="1" t="str">
        <f t="shared" si="24"/>
        <v/>
      </c>
      <c r="M41" s="1">
        <f t="shared" si="25"/>
        <v>2</v>
      </c>
      <c r="N41" s="1">
        <f t="shared" si="26"/>
        <v>1.5</v>
      </c>
      <c r="O41" s="1">
        <f t="shared" si="27"/>
        <v>1</v>
      </c>
      <c r="P41" s="1">
        <f t="shared" si="28"/>
        <v>4</v>
      </c>
      <c r="Q41" s="154"/>
      <c r="R41" s="155"/>
      <c r="S41" s="155"/>
      <c r="T41" s="155"/>
      <c r="U41" s="156"/>
      <c r="V41" s="155">
        <v>1</v>
      </c>
      <c r="W41" s="155">
        <v>1</v>
      </c>
      <c r="X41" s="155">
        <v>1</v>
      </c>
      <c r="Y41" s="155"/>
      <c r="Z41" s="155"/>
      <c r="AA41" s="154">
        <v>1</v>
      </c>
      <c r="AB41" s="155">
        <v>1</v>
      </c>
      <c r="AC41" s="155"/>
      <c r="AD41" s="155"/>
      <c r="AE41" s="156"/>
      <c r="AF41" s="155">
        <v>1</v>
      </c>
      <c r="AG41" s="155"/>
      <c r="AH41" s="155"/>
      <c r="AI41" s="155"/>
      <c r="AJ41" s="154"/>
      <c r="AK41" s="155"/>
      <c r="AL41" s="155"/>
      <c r="AM41" s="156">
        <v>1</v>
      </c>
    </row>
    <row r="42" spans="1:89" x14ac:dyDescent="0.3">
      <c r="A42" s="190">
        <v>101</v>
      </c>
      <c r="B42" s="189">
        <v>2003</v>
      </c>
      <c r="C42" s="189">
        <v>16</v>
      </c>
      <c r="D42" s="189">
        <v>1</v>
      </c>
      <c r="E42" s="189" t="s">
        <v>224</v>
      </c>
      <c r="F42" s="200">
        <v>1</v>
      </c>
      <c r="G42" s="200">
        <v>0</v>
      </c>
      <c r="H42" s="200">
        <v>0</v>
      </c>
      <c r="I42" s="16">
        <f t="shared" si="29"/>
        <v>0</v>
      </c>
      <c r="J42" s="1">
        <v>-1</v>
      </c>
      <c r="K42" s="1">
        <f t="shared" si="23"/>
        <v>1</v>
      </c>
      <c r="L42" s="1" t="str">
        <f t="shared" si="24"/>
        <v/>
      </c>
      <c r="M42" s="1" t="str">
        <f t="shared" si="25"/>
        <v/>
      </c>
      <c r="N42" s="1">
        <f t="shared" si="26"/>
        <v>1.5</v>
      </c>
      <c r="O42" s="1" t="str">
        <f t="shared" si="27"/>
        <v/>
      </c>
      <c r="P42" s="1" t="str">
        <f t="shared" si="28"/>
        <v/>
      </c>
      <c r="Q42" s="154"/>
      <c r="R42" s="155"/>
      <c r="S42" s="155"/>
      <c r="T42" s="155"/>
      <c r="U42" s="156"/>
      <c r="V42" s="155"/>
      <c r="W42" s="155"/>
      <c r="X42" s="155"/>
      <c r="Y42" s="155"/>
      <c r="Z42" s="155"/>
      <c r="AA42" s="154">
        <v>1</v>
      </c>
      <c r="AB42" s="155">
        <v>1</v>
      </c>
      <c r="AC42" s="155"/>
      <c r="AD42" s="155"/>
      <c r="AE42" s="156"/>
      <c r="AF42" s="155"/>
      <c r="AG42" s="155"/>
      <c r="AH42" s="155"/>
      <c r="AI42" s="155"/>
      <c r="AJ42" s="154"/>
      <c r="AK42" s="155"/>
      <c r="AL42" s="155"/>
      <c r="AM42" s="156"/>
    </row>
    <row r="43" spans="1:89" x14ac:dyDescent="0.3">
      <c r="A43" s="190">
        <v>101</v>
      </c>
      <c r="B43" s="189">
        <v>2003</v>
      </c>
      <c r="C43" s="189">
        <v>22</v>
      </c>
      <c r="D43" s="189">
        <v>1</v>
      </c>
      <c r="E43" s="189" t="s">
        <v>225</v>
      </c>
      <c r="F43" s="200">
        <v>0</v>
      </c>
      <c r="G43" s="200"/>
      <c r="H43" s="200"/>
      <c r="I43" s="16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 t="str">
        <f t="shared" si="25"/>
        <v/>
      </c>
      <c r="N43" s="1" t="str">
        <f t="shared" si="26"/>
        <v/>
      </c>
      <c r="O43" s="1" t="str">
        <f t="shared" si="27"/>
        <v/>
      </c>
      <c r="P43" s="1" t="str">
        <f t="shared" si="28"/>
        <v/>
      </c>
      <c r="Q43" s="154"/>
      <c r="R43" s="155"/>
      <c r="S43" s="155"/>
      <c r="T43" s="155"/>
      <c r="U43" s="156"/>
      <c r="V43" s="155"/>
      <c r="W43" s="155"/>
      <c r="X43" s="155"/>
      <c r="Y43" s="155"/>
      <c r="Z43" s="155"/>
      <c r="AA43" s="154"/>
      <c r="AB43" s="155"/>
      <c r="AC43" s="155"/>
      <c r="AD43" s="155"/>
      <c r="AE43" s="156"/>
      <c r="AF43" s="155"/>
      <c r="AG43" s="155"/>
      <c r="AH43" s="155"/>
      <c r="AI43" s="155"/>
      <c r="AJ43" s="154"/>
      <c r="AK43" s="155"/>
      <c r="AL43" s="155"/>
      <c r="AM43" s="156"/>
    </row>
    <row r="44" spans="1:89" x14ac:dyDescent="0.3">
      <c r="A44" s="190">
        <v>101</v>
      </c>
      <c r="B44" s="189">
        <v>2003</v>
      </c>
      <c r="C44" s="189">
        <v>31</v>
      </c>
      <c r="D44" s="189">
        <v>1</v>
      </c>
      <c r="E44" s="189" t="s">
        <v>226</v>
      </c>
      <c r="F44" s="200">
        <v>1</v>
      </c>
      <c r="G44" s="200">
        <v>0</v>
      </c>
      <c r="H44" s="200">
        <v>0</v>
      </c>
      <c r="I44" s="16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 t="str">
        <f t="shared" si="25"/>
        <v/>
      </c>
      <c r="N44" s="1">
        <f t="shared" si="26"/>
        <v>1.5</v>
      </c>
      <c r="O44" s="1">
        <f t="shared" si="27"/>
        <v>1</v>
      </c>
      <c r="P44" s="1" t="str">
        <f t="shared" si="28"/>
        <v/>
      </c>
      <c r="Q44" s="154"/>
      <c r="R44" s="155"/>
      <c r="S44" s="155"/>
      <c r="T44" s="155"/>
      <c r="U44" s="156"/>
      <c r="V44" s="192"/>
      <c r="W44" s="192"/>
      <c r="X44" s="192"/>
      <c r="Y44" s="192"/>
      <c r="Z44" s="192"/>
      <c r="AA44" s="154">
        <v>1</v>
      </c>
      <c r="AB44" s="155">
        <v>1</v>
      </c>
      <c r="AC44" s="155"/>
      <c r="AD44" s="155"/>
      <c r="AE44" s="156"/>
      <c r="AF44" s="192">
        <v>1</v>
      </c>
      <c r="AG44" s="192"/>
      <c r="AH44" s="192"/>
      <c r="AI44" s="192"/>
      <c r="AJ44" s="154"/>
      <c r="AK44" s="155"/>
      <c r="AL44" s="155"/>
      <c r="AM44" s="156"/>
    </row>
    <row r="45" spans="1:89" x14ac:dyDescent="0.3">
      <c r="A45" s="190">
        <v>101</v>
      </c>
      <c r="B45" s="189">
        <v>2003</v>
      </c>
      <c r="C45" s="189">
        <v>6</v>
      </c>
      <c r="D45" s="189">
        <v>3</v>
      </c>
      <c r="E45" s="189" t="s">
        <v>227</v>
      </c>
      <c r="F45" s="200">
        <v>1</v>
      </c>
      <c r="G45" s="200">
        <v>0</v>
      </c>
      <c r="H45" s="200">
        <v>0</v>
      </c>
      <c r="I45" s="16">
        <f t="shared" si="29"/>
        <v>0</v>
      </c>
      <c r="J45" s="1">
        <v>-1</v>
      </c>
      <c r="K45" s="1">
        <f t="shared" si="23"/>
        <v>1</v>
      </c>
      <c r="L45" s="1">
        <f t="shared" si="24"/>
        <v>1.8</v>
      </c>
      <c r="M45" s="1" t="str">
        <f t="shared" si="25"/>
        <v/>
      </c>
      <c r="N45" s="1">
        <f t="shared" si="26"/>
        <v>3.2</v>
      </c>
      <c r="O45" s="1">
        <f t="shared" si="27"/>
        <v>1</v>
      </c>
      <c r="P45" s="1">
        <f t="shared" si="28"/>
        <v>2</v>
      </c>
      <c r="Q45" s="154">
        <v>1</v>
      </c>
      <c r="R45" s="155">
        <v>1</v>
      </c>
      <c r="S45" s="155">
        <v>0.5</v>
      </c>
      <c r="T45" s="155"/>
      <c r="U45" s="156"/>
      <c r="V45" s="192"/>
      <c r="W45" s="192"/>
      <c r="X45" s="192"/>
      <c r="Y45" s="192"/>
      <c r="Z45" s="192"/>
      <c r="AA45" s="154"/>
      <c r="AB45" s="155">
        <v>0.5</v>
      </c>
      <c r="AC45" s="155">
        <v>1</v>
      </c>
      <c r="AD45" s="155">
        <v>1</v>
      </c>
      <c r="AE45" s="156"/>
      <c r="AF45" s="192">
        <v>1</v>
      </c>
      <c r="AG45" s="192"/>
      <c r="AH45" s="192"/>
      <c r="AI45" s="192"/>
      <c r="AJ45" s="154"/>
      <c r="AK45" s="155">
        <v>1</v>
      </c>
      <c r="AL45" s="155"/>
      <c r="AM45" s="156"/>
      <c r="AN45" s="17" t="s">
        <v>59</v>
      </c>
    </row>
    <row r="46" spans="1:89" x14ac:dyDescent="0.3">
      <c r="A46" s="190">
        <v>101</v>
      </c>
      <c r="B46" s="189">
        <v>2003</v>
      </c>
      <c r="C46" s="189">
        <v>24</v>
      </c>
      <c r="D46" s="189">
        <v>3</v>
      </c>
      <c r="E46" s="189" t="s">
        <v>228</v>
      </c>
      <c r="F46" s="200">
        <v>1</v>
      </c>
      <c r="G46" s="200">
        <v>0</v>
      </c>
      <c r="H46" s="200">
        <v>0</v>
      </c>
      <c r="I46" s="16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>
        <f t="shared" si="25"/>
        <v>1.8</v>
      </c>
      <c r="N46" s="1">
        <f t="shared" si="26"/>
        <v>1.8</v>
      </c>
      <c r="O46" s="1">
        <f t="shared" si="27"/>
        <v>4</v>
      </c>
      <c r="P46" s="1">
        <f t="shared" si="28"/>
        <v>2</v>
      </c>
      <c r="Q46" s="154"/>
      <c r="R46" s="155"/>
      <c r="S46" s="155"/>
      <c r="T46" s="155"/>
      <c r="U46" s="156"/>
      <c r="V46" s="192">
        <v>1</v>
      </c>
      <c r="W46" s="192">
        <v>1</v>
      </c>
      <c r="X46" s="192">
        <v>0.5</v>
      </c>
      <c r="Y46" s="192"/>
      <c r="Z46" s="192"/>
      <c r="AA46" s="154">
        <v>1</v>
      </c>
      <c r="AB46" s="155">
        <v>1</v>
      </c>
      <c r="AC46" s="155">
        <v>0.5</v>
      </c>
      <c r="AD46" s="155"/>
      <c r="AE46" s="156"/>
      <c r="AF46" s="192"/>
      <c r="AG46" s="192"/>
      <c r="AH46" s="192"/>
      <c r="AI46" s="192">
        <v>1</v>
      </c>
      <c r="AJ46" s="154"/>
      <c r="AK46" s="155">
        <v>1</v>
      </c>
      <c r="AL46" s="155"/>
      <c r="AM46" s="156"/>
    </row>
    <row r="47" spans="1:89" x14ac:dyDescent="0.3">
      <c r="A47" s="190">
        <v>101</v>
      </c>
      <c r="B47" s="189">
        <v>2003</v>
      </c>
      <c r="C47" s="189">
        <v>3</v>
      </c>
      <c r="D47" s="189">
        <v>4</v>
      </c>
      <c r="E47" s="189" t="s">
        <v>229</v>
      </c>
      <c r="F47" s="200">
        <v>1</v>
      </c>
      <c r="G47" s="200">
        <v>0</v>
      </c>
      <c r="H47" s="200">
        <v>0</v>
      </c>
      <c r="I47" s="16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>
        <f t="shared" si="26"/>
        <v>2</v>
      </c>
      <c r="O47" s="1">
        <f t="shared" si="27"/>
        <v>3</v>
      </c>
      <c r="P47" s="1">
        <f t="shared" si="28"/>
        <v>1</v>
      </c>
      <c r="Q47" s="154"/>
      <c r="R47" s="155"/>
      <c r="S47" s="155"/>
      <c r="T47" s="155"/>
      <c r="U47" s="156"/>
      <c r="V47" s="192"/>
      <c r="W47" s="192"/>
      <c r="X47" s="192"/>
      <c r="Y47" s="192"/>
      <c r="Z47" s="192"/>
      <c r="AA47" s="154">
        <v>0.5</v>
      </c>
      <c r="AB47" s="155">
        <v>1</v>
      </c>
      <c r="AC47" s="155">
        <v>0.5</v>
      </c>
      <c r="AD47" s="155"/>
      <c r="AE47" s="156"/>
      <c r="AF47" s="192"/>
      <c r="AG47" s="192"/>
      <c r="AH47" s="192">
        <v>1</v>
      </c>
      <c r="AI47" s="192"/>
      <c r="AJ47" s="154">
        <v>1</v>
      </c>
      <c r="AK47" s="155"/>
      <c r="AL47" s="155"/>
      <c r="AM47" s="156"/>
      <c r="AN47" s="17" t="s">
        <v>57</v>
      </c>
    </row>
    <row r="48" spans="1:89" x14ac:dyDescent="0.3">
      <c r="A48">
        <v>101</v>
      </c>
      <c r="B48" s="64">
        <v>2003</v>
      </c>
      <c r="C48" s="189">
        <v>3</v>
      </c>
      <c r="D48" s="189">
        <v>4</v>
      </c>
      <c r="E48" s="64" t="s">
        <v>230</v>
      </c>
      <c r="F48" s="200">
        <v>1</v>
      </c>
      <c r="G48" s="200">
        <v>1</v>
      </c>
      <c r="H48" s="200">
        <v>0</v>
      </c>
      <c r="I48" s="16">
        <f t="shared" si="29"/>
        <v>1</v>
      </c>
      <c r="J48" s="1">
        <v>1</v>
      </c>
      <c r="K48" s="1">
        <f t="shared" si="23"/>
        <v>-1</v>
      </c>
      <c r="L48" s="1" t="str">
        <f t="shared" si="24"/>
        <v/>
      </c>
      <c r="M48" s="1">
        <f t="shared" si="25"/>
        <v>1</v>
      </c>
      <c r="N48" s="1">
        <f t="shared" si="26"/>
        <v>2</v>
      </c>
      <c r="O48" s="1">
        <f t="shared" si="27"/>
        <v>1</v>
      </c>
      <c r="P48" s="1">
        <f t="shared" si="28"/>
        <v>1</v>
      </c>
      <c r="Q48" s="154"/>
      <c r="R48" s="155"/>
      <c r="S48" s="155"/>
      <c r="T48" s="155"/>
      <c r="U48" s="156"/>
      <c r="V48" s="155">
        <v>2</v>
      </c>
      <c r="W48" s="155"/>
      <c r="X48" s="155"/>
      <c r="Y48" s="155"/>
      <c r="Z48" s="155"/>
      <c r="AA48" s="154"/>
      <c r="AB48" s="155">
        <v>2</v>
      </c>
      <c r="AC48" s="155"/>
      <c r="AD48" s="155"/>
      <c r="AE48" s="156"/>
      <c r="AF48" s="155">
        <v>1</v>
      </c>
      <c r="AG48" s="155"/>
      <c r="AH48" s="155"/>
      <c r="AI48" s="155"/>
      <c r="AJ48" s="154">
        <v>1</v>
      </c>
      <c r="AK48" s="155"/>
      <c r="AL48" s="155"/>
      <c r="AM48" s="156"/>
      <c r="AN48" s="17" t="s">
        <v>57</v>
      </c>
    </row>
    <row r="49" spans="1:40" x14ac:dyDescent="0.3">
      <c r="A49" s="190">
        <v>101</v>
      </c>
      <c r="B49" s="189">
        <v>2003</v>
      </c>
      <c r="C49" s="189">
        <v>10</v>
      </c>
      <c r="D49" s="189">
        <v>4</v>
      </c>
      <c r="E49" s="189" t="s">
        <v>231</v>
      </c>
      <c r="F49" s="200">
        <v>1</v>
      </c>
      <c r="G49" s="200">
        <v>0</v>
      </c>
      <c r="H49" s="200">
        <v>0</v>
      </c>
      <c r="I49" s="16">
        <f t="shared" si="29"/>
        <v>0</v>
      </c>
      <c r="J49" s="1">
        <v>1</v>
      </c>
      <c r="K49" s="1">
        <f t="shared" si="23"/>
        <v>1</v>
      </c>
      <c r="L49" s="1" t="str">
        <f t="shared" si="24"/>
        <v/>
      </c>
      <c r="M49" s="1">
        <f t="shared" si="25"/>
        <v>2</v>
      </c>
      <c r="N49" s="1">
        <f t="shared" si="26"/>
        <v>1.3333333333333333</v>
      </c>
      <c r="O49" s="1">
        <f t="shared" si="27"/>
        <v>1</v>
      </c>
      <c r="P49" s="1" t="str">
        <f t="shared" si="28"/>
        <v/>
      </c>
      <c r="Q49" s="154"/>
      <c r="R49" s="155"/>
      <c r="S49" s="155"/>
      <c r="T49" s="155"/>
      <c r="U49" s="156"/>
      <c r="V49" s="192">
        <v>1</v>
      </c>
      <c r="W49" s="192">
        <v>1</v>
      </c>
      <c r="X49" s="192">
        <v>1</v>
      </c>
      <c r="Y49" s="192"/>
      <c r="Z49" s="192"/>
      <c r="AA49" s="154">
        <v>1</v>
      </c>
      <c r="AB49" s="155">
        <v>0.5</v>
      </c>
      <c r="AC49" s="155"/>
      <c r="AD49" s="155"/>
      <c r="AE49" s="156"/>
      <c r="AF49" s="192">
        <v>1</v>
      </c>
      <c r="AG49" s="192"/>
      <c r="AH49" s="192"/>
      <c r="AI49" s="192"/>
      <c r="AJ49" s="154"/>
      <c r="AK49" s="155"/>
      <c r="AL49" s="155"/>
      <c r="AM49" s="156"/>
    </row>
    <row r="50" spans="1:40" x14ac:dyDescent="0.3">
      <c r="A50" s="190">
        <v>101</v>
      </c>
      <c r="B50" s="189">
        <v>2003</v>
      </c>
      <c r="C50" s="189">
        <v>8</v>
      </c>
      <c r="D50" s="189">
        <v>5</v>
      </c>
      <c r="E50" s="189" t="s">
        <v>232</v>
      </c>
      <c r="F50" s="200">
        <v>1</v>
      </c>
      <c r="G50" s="200">
        <v>1</v>
      </c>
      <c r="H50" s="200">
        <v>0</v>
      </c>
      <c r="I50" s="16">
        <f t="shared" si="29"/>
        <v>1</v>
      </c>
      <c r="J50" s="1">
        <v>1</v>
      </c>
      <c r="K50" s="1">
        <f t="shared" si="23"/>
        <v>-1</v>
      </c>
      <c r="L50" s="1" t="str">
        <f t="shared" si="24"/>
        <v/>
      </c>
      <c r="M50" s="1" t="str">
        <f t="shared" si="25"/>
        <v/>
      </c>
      <c r="N50" s="1">
        <f t="shared" si="26"/>
        <v>2</v>
      </c>
      <c r="O50" s="1">
        <f t="shared" si="27"/>
        <v>2</v>
      </c>
      <c r="P50" s="1">
        <f t="shared" si="28"/>
        <v>1</v>
      </c>
      <c r="Q50" s="154"/>
      <c r="R50" s="155"/>
      <c r="S50" s="155"/>
      <c r="T50" s="155"/>
      <c r="U50" s="156"/>
      <c r="V50" s="192"/>
      <c r="W50" s="192"/>
      <c r="X50" s="192"/>
      <c r="Y50" s="192"/>
      <c r="Z50" s="192"/>
      <c r="AA50" s="154"/>
      <c r="AB50" s="155">
        <v>2</v>
      </c>
      <c r="AC50" s="155"/>
      <c r="AD50" s="155"/>
      <c r="AE50" s="156"/>
      <c r="AF50" s="192"/>
      <c r="AG50" s="192">
        <v>1</v>
      </c>
      <c r="AH50" s="192"/>
      <c r="AI50" s="192"/>
      <c r="AJ50" s="154">
        <v>1</v>
      </c>
      <c r="AK50" s="155"/>
      <c r="AL50" s="155"/>
      <c r="AM50" s="156"/>
      <c r="AN50" s="17" t="s">
        <v>57</v>
      </c>
    </row>
    <row r="51" spans="1:40" x14ac:dyDescent="0.3">
      <c r="A51" s="190">
        <v>101</v>
      </c>
      <c r="B51" s="189">
        <v>2003</v>
      </c>
      <c r="C51" s="189">
        <v>8</v>
      </c>
      <c r="D51" s="189">
        <v>5</v>
      </c>
      <c r="E51" s="189" t="s">
        <v>233</v>
      </c>
      <c r="F51" s="200">
        <v>1</v>
      </c>
      <c r="G51" s="200">
        <v>0</v>
      </c>
      <c r="H51" s="200">
        <v>0</v>
      </c>
      <c r="I51" s="16">
        <f t="shared" si="29"/>
        <v>0</v>
      </c>
      <c r="J51" s="1">
        <v>1</v>
      </c>
      <c r="K51" s="1">
        <f t="shared" si="23"/>
        <v>1</v>
      </c>
      <c r="L51" s="1" t="str">
        <f t="shared" si="24"/>
        <v/>
      </c>
      <c r="M51" s="1" t="str">
        <f t="shared" si="25"/>
        <v/>
      </c>
      <c r="N51" s="1">
        <f t="shared" si="26"/>
        <v>1.5</v>
      </c>
      <c r="O51" s="1">
        <f t="shared" si="27"/>
        <v>1</v>
      </c>
      <c r="P51" s="1">
        <f t="shared" si="28"/>
        <v>4</v>
      </c>
      <c r="Q51" s="154"/>
      <c r="R51" s="155"/>
      <c r="S51" s="155"/>
      <c r="T51" s="155"/>
      <c r="U51" s="156"/>
      <c r="V51" s="192"/>
      <c r="W51" s="192"/>
      <c r="X51" s="192"/>
      <c r="Y51" s="192"/>
      <c r="Z51" s="192"/>
      <c r="AA51" s="154">
        <v>1</v>
      </c>
      <c r="AB51" s="155">
        <v>1</v>
      </c>
      <c r="AC51" s="155"/>
      <c r="AD51" s="155"/>
      <c r="AE51" s="156"/>
      <c r="AF51" s="192">
        <v>1</v>
      </c>
      <c r="AG51" s="192"/>
      <c r="AH51" s="192"/>
      <c r="AI51" s="192"/>
      <c r="AJ51" s="154"/>
      <c r="AK51" s="155"/>
      <c r="AL51" s="155"/>
      <c r="AM51" s="156">
        <v>1</v>
      </c>
      <c r="AN51" s="17" t="s">
        <v>57</v>
      </c>
    </row>
    <row r="52" spans="1:40" x14ac:dyDescent="0.3">
      <c r="A52" s="190">
        <v>101</v>
      </c>
      <c r="B52" s="189">
        <v>2003</v>
      </c>
      <c r="C52" s="189">
        <v>15</v>
      </c>
      <c r="D52" s="189">
        <v>5</v>
      </c>
      <c r="E52" s="189" t="s">
        <v>234</v>
      </c>
      <c r="F52" s="200">
        <v>1</v>
      </c>
      <c r="G52" s="200">
        <v>1</v>
      </c>
      <c r="H52" s="200">
        <v>0</v>
      </c>
      <c r="I52" s="16">
        <f t="shared" si="29"/>
        <v>1</v>
      </c>
      <c r="J52" s="1">
        <v>-1</v>
      </c>
      <c r="K52" s="1">
        <f t="shared" si="23"/>
        <v>-1</v>
      </c>
      <c r="L52" s="1">
        <f t="shared" si="24"/>
        <v>4</v>
      </c>
      <c r="M52" s="1" t="str">
        <f t="shared" si="25"/>
        <v/>
      </c>
      <c r="N52" s="1">
        <f t="shared" si="26"/>
        <v>3</v>
      </c>
      <c r="O52" s="1">
        <f t="shared" si="27"/>
        <v>1</v>
      </c>
      <c r="P52" s="1" t="str">
        <f t="shared" si="28"/>
        <v/>
      </c>
      <c r="Q52" s="154"/>
      <c r="R52" s="155"/>
      <c r="S52" s="155"/>
      <c r="T52" s="155">
        <v>2</v>
      </c>
      <c r="U52" s="156"/>
      <c r="V52" s="192"/>
      <c r="W52" s="192"/>
      <c r="X52" s="192"/>
      <c r="Y52" s="192"/>
      <c r="Z52" s="192"/>
      <c r="AA52" s="154"/>
      <c r="AB52" s="155"/>
      <c r="AC52" s="155">
        <v>2</v>
      </c>
      <c r="AD52" s="155"/>
      <c r="AE52" s="156"/>
      <c r="AF52" s="192">
        <v>1</v>
      </c>
      <c r="AG52" s="192"/>
      <c r="AH52" s="192"/>
      <c r="AI52" s="192"/>
      <c r="AJ52" s="154"/>
      <c r="AK52" s="155"/>
      <c r="AL52" s="155"/>
      <c r="AM52" s="156"/>
    </row>
    <row r="53" spans="1:40" x14ac:dyDescent="0.3">
      <c r="A53" s="190">
        <v>101</v>
      </c>
      <c r="B53" s="189">
        <v>2003</v>
      </c>
      <c r="C53" s="189">
        <v>22</v>
      </c>
      <c r="D53" s="189">
        <v>5</v>
      </c>
      <c r="E53" s="189" t="s">
        <v>235</v>
      </c>
      <c r="F53" s="200">
        <v>1</v>
      </c>
      <c r="G53" s="200">
        <v>0</v>
      </c>
      <c r="H53" s="200">
        <v>0</v>
      </c>
      <c r="I53" s="16">
        <f t="shared" si="29"/>
        <v>0</v>
      </c>
      <c r="J53" s="1">
        <v>1</v>
      </c>
      <c r="K53" s="1">
        <f t="shared" si="23"/>
        <v>1</v>
      </c>
      <c r="L53" s="1">
        <f t="shared" si="24"/>
        <v>1.5</v>
      </c>
      <c r="M53" s="1">
        <f t="shared" si="25"/>
        <v>2.2000000000000002</v>
      </c>
      <c r="N53" s="1">
        <f t="shared" si="26"/>
        <v>2.2000000000000002</v>
      </c>
      <c r="O53" s="1">
        <f t="shared" si="27"/>
        <v>1</v>
      </c>
      <c r="P53" s="1">
        <f t="shared" si="28"/>
        <v>1</v>
      </c>
      <c r="Q53" s="154">
        <v>1</v>
      </c>
      <c r="R53" s="155">
        <v>1</v>
      </c>
      <c r="S53" s="155"/>
      <c r="T53" s="155"/>
      <c r="U53" s="156"/>
      <c r="V53" s="192">
        <v>0.5</v>
      </c>
      <c r="W53" s="192">
        <v>1</v>
      </c>
      <c r="X53" s="192">
        <v>1</v>
      </c>
      <c r="Y53" s="192"/>
      <c r="Z53" s="192"/>
      <c r="AA53" s="154">
        <v>0.5</v>
      </c>
      <c r="AB53" s="155">
        <v>1</v>
      </c>
      <c r="AC53" s="155">
        <v>1</v>
      </c>
      <c r="AD53" s="155"/>
      <c r="AE53" s="156"/>
      <c r="AF53" s="192">
        <v>1</v>
      </c>
      <c r="AG53" s="192"/>
      <c r="AH53" s="192"/>
      <c r="AI53" s="192"/>
      <c r="AJ53" s="154">
        <v>1</v>
      </c>
      <c r="AK53" s="155"/>
      <c r="AL53" s="155"/>
      <c r="AM53" s="156"/>
      <c r="AN53" s="17" t="s">
        <v>57</v>
      </c>
    </row>
    <row r="54" spans="1:40" x14ac:dyDescent="0.3">
      <c r="A54" s="190">
        <v>101</v>
      </c>
      <c r="B54" s="189">
        <v>2003</v>
      </c>
      <c r="C54" s="189">
        <v>5</v>
      </c>
      <c r="D54" s="189">
        <v>6</v>
      </c>
      <c r="E54" s="189" t="s">
        <v>236</v>
      </c>
      <c r="F54" s="200">
        <v>1</v>
      </c>
      <c r="G54" s="200">
        <v>0</v>
      </c>
      <c r="H54" s="200">
        <v>0</v>
      </c>
      <c r="I54" s="16">
        <f t="shared" si="29"/>
        <v>0</v>
      </c>
      <c r="J54" s="1">
        <v>-1</v>
      </c>
      <c r="K54" s="1">
        <f t="shared" si="23"/>
        <v>1</v>
      </c>
      <c r="L54" s="1" t="str">
        <f t="shared" si="24"/>
        <v/>
      </c>
      <c r="M54" s="1">
        <f t="shared" si="25"/>
        <v>2</v>
      </c>
      <c r="N54" s="1">
        <f t="shared" si="26"/>
        <v>1.5</v>
      </c>
      <c r="O54" s="1">
        <f t="shared" si="27"/>
        <v>1</v>
      </c>
      <c r="P54" s="1" t="str">
        <f t="shared" si="28"/>
        <v/>
      </c>
      <c r="Q54" s="154"/>
      <c r="R54" s="155"/>
      <c r="S54" s="155"/>
      <c r="T54" s="155"/>
      <c r="U54" s="156"/>
      <c r="V54" s="192">
        <v>1</v>
      </c>
      <c r="W54" s="192">
        <v>1</v>
      </c>
      <c r="X54" s="192">
        <v>1</v>
      </c>
      <c r="Y54" s="192"/>
      <c r="Z54" s="192"/>
      <c r="AA54" s="154">
        <v>1</v>
      </c>
      <c r="AB54" s="155">
        <v>1</v>
      </c>
      <c r="AC54" s="155"/>
      <c r="AD54" s="155"/>
      <c r="AE54" s="156"/>
      <c r="AF54" s="192">
        <v>1</v>
      </c>
      <c r="AG54" s="192"/>
      <c r="AH54" s="192"/>
      <c r="AI54" s="192"/>
      <c r="AJ54" s="154"/>
      <c r="AK54" s="155"/>
      <c r="AL54" s="155"/>
      <c r="AM54" s="156"/>
    </row>
    <row r="55" spans="1:40" x14ac:dyDescent="0.3">
      <c r="A55">
        <v>101</v>
      </c>
      <c r="B55" s="64">
        <v>2003</v>
      </c>
      <c r="C55" s="189">
        <v>12</v>
      </c>
      <c r="D55" s="189">
        <v>6</v>
      </c>
      <c r="E55" s="64" t="s">
        <v>237</v>
      </c>
      <c r="F55" s="200">
        <v>1</v>
      </c>
      <c r="G55" s="200">
        <v>0</v>
      </c>
      <c r="H55" s="200">
        <v>0</v>
      </c>
      <c r="I55" s="16">
        <f t="shared" si="29"/>
        <v>0</v>
      </c>
      <c r="J55" s="1">
        <v>-1</v>
      </c>
      <c r="K55" s="1">
        <f t="shared" si="23"/>
        <v>1</v>
      </c>
      <c r="L55" s="1">
        <f t="shared" si="24"/>
        <v>2.8</v>
      </c>
      <c r="M55" s="1">
        <f t="shared" si="25"/>
        <v>1.5</v>
      </c>
      <c r="N55" s="1">
        <f t="shared" si="26"/>
        <v>1.5</v>
      </c>
      <c r="O55" s="1">
        <f t="shared" si="27"/>
        <v>1</v>
      </c>
      <c r="P55" s="1">
        <f t="shared" si="28"/>
        <v>1</v>
      </c>
      <c r="Q55" s="154"/>
      <c r="R55" s="155">
        <v>1</v>
      </c>
      <c r="S55" s="155">
        <v>1</v>
      </c>
      <c r="T55" s="155">
        <v>0.5</v>
      </c>
      <c r="U55" s="156"/>
      <c r="V55" s="155">
        <v>1</v>
      </c>
      <c r="W55" s="155">
        <v>1</v>
      </c>
      <c r="X55" s="155"/>
      <c r="Y55" s="155"/>
      <c r="Z55" s="155"/>
      <c r="AA55" s="154">
        <v>1</v>
      </c>
      <c r="AB55" s="155">
        <v>1</v>
      </c>
      <c r="AC55" s="155"/>
      <c r="AD55" s="155"/>
      <c r="AE55" s="156"/>
      <c r="AF55" s="155">
        <v>1</v>
      </c>
      <c r="AG55" s="155"/>
      <c r="AH55" s="155"/>
      <c r="AI55" s="155"/>
      <c r="AJ55" s="154">
        <v>1</v>
      </c>
      <c r="AK55" s="155"/>
      <c r="AL55" s="155"/>
      <c r="AM55" s="156"/>
      <c r="AN55" s="17" t="s">
        <v>57</v>
      </c>
    </row>
    <row r="56" spans="1:40" x14ac:dyDescent="0.3">
      <c r="A56" s="190">
        <v>101</v>
      </c>
      <c r="B56" s="189">
        <v>2003</v>
      </c>
      <c r="C56" s="189">
        <v>10</v>
      </c>
      <c r="D56" s="189">
        <v>7</v>
      </c>
      <c r="E56" s="189" t="s">
        <v>238</v>
      </c>
      <c r="F56" s="200">
        <v>1</v>
      </c>
      <c r="G56" s="200">
        <v>0</v>
      </c>
      <c r="H56" s="200">
        <v>0</v>
      </c>
      <c r="I56" s="16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 t="str">
        <f t="shared" si="25"/>
        <v/>
      </c>
      <c r="N56" s="1">
        <f t="shared" si="26"/>
        <v>1.8</v>
      </c>
      <c r="O56" s="1">
        <f t="shared" si="27"/>
        <v>2</v>
      </c>
      <c r="P56" s="1">
        <f t="shared" si="28"/>
        <v>1</v>
      </c>
      <c r="Q56" s="154"/>
      <c r="R56" s="155"/>
      <c r="S56" s="155"/>
      <c r="T56" s="155"/>
      <c r="U56" s="156"/>
      <c r="V56" s="155"/>
      <c r="W56" s="155"/>
      <c r="X56" s="155"/>
      <c r="Y56" s="155"/>
      <c r="Z56" s="155"/>
      <c r="AA56" s="154">
        <v>1</v>
      </c>
      <c r="AB56" s="155">
        <v>1</v>
      </c>
      <c r="AC56" s="155">
        <v>0.5</v>
      </c>
      <c r="AD56" s="155"/>
      <c r="AE56" s="156"/>
      <c r="AF56" s="155"/>
      <c r="AG56" s="155">
        <v>1</v>
      </c>
      <c r="AH56" s="155"/>
      <c r="AI56" s="155"/>
      <c r="AJ56" s="154">
        <v>1</v>
      </c>
      <c r="AK56" s="155"/>
      <c r="AL56" s="155"/>
      <c r="AM56" s="156"/>
      <c r="AN56" s="17" t="s">
        <v>58</v>
      </c>
    </row>
    <row r="57" spans="1:40" x14ac:dyDescent="0.3">
      <c r="A57" s="190">
        <v>101</v>
      </c>
      <c r="B57" s="189">
        <v>2003</v>
      </c>
      <c r="C57" s="189">
        <v>10</v>
      </c>
      <c r="D57" s="189">
        <v>7</v>
      </c>
      <c r="E57" s="189" t="s">
        <v>239</v>
      </c>
      <c r="F57" s="200">
        <v>1</v>
      </c>
      <c r="G57" s="200">
        <v>0</v>
      </c>
      <c r="H57" s="200">
        <v>0</v>
      </c>
      <c r="I57" s="16">
        <f t="shared" si="29"/>
        <v>0</v>
      </c>
      <c r="J57" s="1">
        <v>-1</v>
      </c>
      <c r="K57" s="1">
        <f t="shared" si="23"/>
        <v>1</v>
      </c>
      <c r="L57" s="1" t="str">
        <f t="shared" si="24"/>
        <v/>
      </c>
      <c r="M57" s="1" t="str">
        <f t="shared" si="25"/>
        <v/>
      </c>
      <c r="N57" s="1">
        <f t="shared" si="26"/>
        <v>2</v>
      </c>
      <c r="O57" s="1">
        <f t="shared" si="27"/>
        <v>1</v>
      </c>
      <c r="P57" s="1" t="str">
        <f t="shared" si="28"/>
        <v/>
      </c>
      <c r="Q57" s="154"/>
      <c r="R57" s="155"/>
      <c r="S57" s="155"/>
      <c r="T57" s="155"/>
      <c r="U57" s="156"/>
      <c r="V57" s="192"/>
      <c r="W57" s="192"/>
      <c r="X57" s="192"/>
      <c r="Y57" s="192"/>
      <c r="Z57" s="192"/>
      <c r="AA57" s="154">
        <v>1</v>
      </c>
      <c r="AB57" s="155">
        <v>1</v>
      </c>
      <c r="AC57" s="155">
        <v>1</v>
      </c>
      <c r="AD57" s="155"/>
      <c r="AE57" s="156"/>
      <c r="AF57" s="192">
        <v>1</v>
      </c>
      <c r="AG57" s="192"/>
      <c r="AH57" s="192"/>
      <c r="AI57" s="192"/>
      <c r="AJ57" s="154"/>
      <c r="AK57" s="155"/>
      <c r="AL57" s="155"/>
      <c r="AM57" s="156"/>
    </row>
    <row r="58" spans="1:40" x14ac:dyDescent="0.3">
      <c r="A58" s="190">
        <v>101</v>
      </c>
      <c r="B58" s="189">
        <v>2003</v>
      </c>
      <c r="C58" s="189">
        <v>8</v>
      </c>
      <c r="D58" s="189">
        <v>10</v>
      </c>
      <c r="E58" s="189" t="s">
        <v>240</v>
      </c>
      <c r="F58" s="200">
        <v>1</v>
      </c>
      <c r="G58" s="200">
        <v>0</v>
      </c>
      <c r="H58" s="200">
        <v>0</v>
      </c>
      <c r="I58" s="16">
        <f t="shared" si="29"/>
        <v>0</v>
      </c>
      <c r="J58" s="1">
        <v>1</v>
      </c>
      <c r="K58" s="1">
        <f t="shared" si="23"/>
        <v>1</v>
      </c>
      <c r="L58" s="1">
        <f t="shared" si="24"/>
        <v>4</v>
      </c>
      <c r="M58" s="1">
        <f t="shared" si="25"/>
        <v>2</v>
      </c>
      <c r="N58" s="1">
        <f t="shared" si="26"/>
        <v>2.2000000000000002</v>
      </c>
      <c r="O58" s="1">
        <f t="shared" si="27"/>
        <v>4</v>
      </c>
      <c r="P58" s="1" t="str">
        <f t="shared" si="28"/>
        <v/>
      </c>
      <c r="Q58" s="154"/>
      <c r="R58" s="155"/>
      <c r="S58" s="155">
        <v>1</v>
      </c>
      <c r="T58" s="155">
        <v>1</v>
      </c>
      <c r="U58" s="156">
        <v>1</v>
      </c>
      <c r="V58" s="155">
        <v>1</v>
      </c>
      <c r="W58" s="155">
        <v>1</v>
      </c>
      <c r="X58" s="155">
        <v>1</v>
      </c>
      <c r="Y58" s="192"/>
      <c r="Z58" s="192"/>
      <c r="AA58" s="154">
        <v>0.5</v>
      </c>
      <c r="AB58" s="155">
        <v>1</v>
      </c>
      <c r="AC58" s="155">
        <v>1</v>
      </c>
      <c r="AD58" s="155"/>
      <c r="AE58" s="156"/>
      <c r="AF58" s="192"/>
      <c r="AG58" s="155"/>
      <c r="AH58" s="192"/>
      <c r="AI58" s="155">
        <v>1</v>
      </c>
      <c r="AJ58" s="154"/>
      <c r="AK58" s="155"/>
      <c r="AL58" s="155"/>
      <c r="AM58" s="156"/>
    </row>
    <row r="59" spans="1:40" x14ac:dyDescent="0.3">
      <c r="A59" s="190">
        <v>101</v>
      </c>
      <c r="B59" s="189">
        <v>2003</v>
      </c>
      <c r="C59" s="189">
        <v>24</v>
      </c>
      <c r="D59" s="189">
        <v>10</v>
      </c>
      <c r="E59" s="189" t="s">
        <v>241</v>
      </c>
      <c r="F59" s="200">
        <v>1</v>
      </c>
      <c r="G59" s="200">
        <v>0</v>
      </c>
      <c r="H59" s="200">
        <v>0</v>
      </c>
      <c r="I59" s="16">
        <f t="shared" si="29"/>
        <v>0</v>
      </c>
      <c r="J59" s="1">
        <v>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2.8</v>
      </c>
      <c r="O59" s="1">
        <f t="shared" si="27"/>
        <v>4</v>
      </c>
      <c r="P59" s="1">
        <f t="shared" si="28"/>
        <v>2</v>
      </c>
      <c r="Q59" s="154"/>
      <c r="R59" s="155"/>
      <c r="S59" s="155"/>
      <c r="T59" s="155"/>
      <c r="U59" s="156"/>
      <c r="V59" s="155"/>
      <c r="W59" s="155"/>
      <c r="X59" s="155"/>
      <c r="Y59" s="192"/>
      <c r="Z59" s="192"/>
      <c r="AA59" s="154"/>
      <c r="AB59" s="155">
        <v>1</v>
      </c>
      <c r="AC59" s="155">
        <v>1</v>
      </c>
      <c r="AD59" s="155">
        <v>0.5</v>
      </c>
      <c r="AE59" s="156"/>
      <c r="AF59" s="192"/>
      <c r="AG59" s="155"/>
      <c r="AH59" s="192"/>
      <c r="AI59" s="155">
        <v>1</v>
      </c>
      <c r="AJ59" s="154"/>
      <c r="AK59" s="155">
        <v>1</v>
      </c>
      <c r="AL59" s="155"/>
      <c r="AM59" s="156"/>
      <c r="AN59" s="69"/>
    </row>
    <row r="60" spans="1:40" x14ac:dyDescent="0.3">
      <c r="A60" s="190">
        <v>101</v>
      </c>
      <c r="B60" s="189">
        <v>2003</v>
      </c>
      <c r="C60" s="190">
        <v>20</v>
      </c>
      <c r="D60" s="190">
        <v>11</v>
      </c>
      <c r="E60" s="190" t="s">
        <v>242</v>
      </c>
      <c r="F60" s="200">
        <v>0</v>
      </c>
      <c r="G60" s="200"/>
      <c r="H60" s="200"/>
      <c r="I60" s="16">
        <f t="shared" si="29"/>
        <v>0</v>
      </c>
      <c r="J60" s="1">
        <v>1</v>
      </c>
      <c r="K60" s="1">
        <f t="shared" si="23"/>
        <v>1</v>
      </c>
      <c r="L60" s="1" t="str">
        <f t="shared" si="24"/>
        <v/>
      </c>
      <c r="M60" s="1" t="str">
        <f t="shared" si="25"/>
        <v/>
      </c>
      <c r="N60" s="1" t="str">
        <f t="shared" si="26"/>
        <v/>
      </c>
      <c r="O60" s="1" t="str">
        <f t="shared" si="27"/>
        <v/>
      </c>
      <c r="P60" s="1" t="str">
        <f t="shared" si="28"/>
        <v/>
      </c>
      <c r="Q60" s="154"/>
      <c r="R60" s="155"/>
      <c r="S60" s="155"/>
      <c r="T60" s="155"/>
      <c r="U60" s="156"/>
      <c r="V60" s="155"/>
      <c r="W60" s="155"/>
      <c r="X60" s="155"/>
      <c r="Y60" s="155"/>
      <c r="Z60" s="155"/>
      <c r="AA60" s="154"/>
      <c r="AB60" s="155"/>
      <c r="AC60" s="155"/>
      <c r="AD60" s="155"/>
      <c r="AE60" s="156"/>
      <c r="AF60" s="155"/>
      <c r="AG60" s="155"/>
      <c r="AH60" s="155"/>
      <c r="AI60" s="155"/>
      <c r="AJ60" s="154"/>
      <c r="AK60" s="155"/>
      <c r="AL60" s="155"/>
      <c r="AM60" s="156"/>
    </row>
    <row r="61" spans="1:40" x14ac:dyDescent="0.3">
      <c r="A61" s="190">
        <v>101</v>
      </c>
      <c r="B61" s="189">
        <v>2003</v>
      </c>
      <c r="C61" s="189">
        <v>4</v>
      </c>
      <c r="D61" s="189">
        <v>12</v>
      </c>
      <c r="E61" s="189" t="s">
        <v>243</v>
      </c>
      <c r="F61" s="200">
        <v>1</v>
      </c>
      <c r="G61" s="200">
        <v>0</v>
      </c>
      <c r="H61" s="200">
        <v>0</v>
      </c>
      <c r="I61" s="16">
        <f t="shared" si="29"/>
        <v>0</v>
      </c>
      <c r="J61" s="1">
        <v>-1</v>
      </c>
      <c r="K61" s="1">
        <f t="shared" si="23"/>
        <v>1</v>
      </c>
      <c r="L61" s="1" t="str">
        <f t="shared" si="24"/>
        <v/>
      </c>
      <c r="M61" s="1" t="str">
        <f t="shared" si="25"/>
        <v/>
      </c>
      <c r="N61" s="1">
        <f t="shared" si="26"/>
        <v>2</v>
      </c>
      <c r="O61" s="1">
        <f t="shared" si="27"/>
        <v>4</v>
      </c>
      <c r="P61" s="1">
        <f t="shared" si="28"/>
        <v>2</v>
      </c>
      <c r="Q61" s="154"/>
      <c r="R61" s="155"/>
      <c r="S61" s="155"/>
      <c r="T61" s="155"/>
      <c r="U61" s="156"/>
      <c r="V61" s="192"/>
      <c r="W61" s="192"/>
      <c r="X61" s="192"/>
      <c r="Y61" s="192"/>
      <c r="Z61" s="192"/>
      <c r="AA61" s="154">
        <v>1</v>
      </c>
      <c r="AB61" s="155">
        <v>1</v>
      </c>
      <c r="AC61" s="155">
        <v>1</v>
      </c>
      <c r="AD61" s="155"/>
      <c r="AE61" s="156"/>
      <c r="AF61" s="192"/>
      <c r="AG61" s="192"/>
      <c r="AH61" s="192"/>
      <c r="AI61" s="192">
        <v>1</v>
      </c>
      <c r="AJ61" s="154"/>
      <c r="AK61" s="155">
        <v>1</v>
      </c>
      <c r="AL61" s="155"/>
      <c r="AM61" s="156"/>
    </row>
    <row r="62" spans="1:40" x14ac:dyDescent="0.3">
      <c r="A62" s="190">
        <v>101</v>
      </c>
      <c r="B62" s="189">
        <v>2003</v>
      </c>
      <c r="C62" s="189">
        <v>11</v>
      </c>
      <c r="D62" s="189">
        <v>12</v>
      </c>
      <c r="E62" s="189" t="s">
        <v>244</v>
      </c>
      <c r="F62" s="200">
        <v>1</v>
      </c>
      <c r="G62" s="200">
        <v>0</v>
      </c>
      <c r="H62" s="200">
        <v>0</v>
      </c>
      <c r="I62" s="16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 t="str">
        <f t="shared" si="25"/>
        <v/>
      </c>
      <c r="N62" s="1">
        <f t="shared" si="26"/>
        <v>2</v>
      </c>
      <c r="O62" s="1">
        <f t="shared" si="27"/>
        <v>1</v>
      </c>
      <c r="P62" s="1">
        <f t="shared" si="28"/>
        <v>2</v>
      </c>
      <c r="Q62" s="154"/>
      <c r="R62" s="155"/>
      <c r="S62" s="155"/>
      <c r="T62" s="155"/>
      <c r="U62" s="156"/>
      <c r="V62" s="192"/>
      <c r="W62" s="192"/>
      <c r="X62" s="192"/>
      <c r="Y62" s="192"/>
      <c r="Z62" s="192"/>
      <c r="AA62" s="154">
        <v>1</v>
      </c>
      <c r="AB62" s="155">
        <v>1</v>
      </c>
      <c r="AC62" s="155">
        <v>1</v>
      </c>
      <c r="AD62" s="155"/>
      <c r="AE62" s="156"/>
      <c r="AF62" s="192">
        <v>1</v>
      </c>
      <c r="AG62" s="192"/>
      <c r="AH62" s="192"/>
      <c r="AI62" s="192"/>
      <c r="AJ62" s="154"/>
      <c r="AK62" s="155">
        <v>1</v>
      </c>
      <c r="AL62" s="155"/>
      <c r="AM62" s="156"/>
      <c r="AN62" s="17" t="s">
        <v>57</v>
      </c>
    </row>
    <row r="63" spans="1:40" x14ac:dyDescent="0.3">
      <c r="A63" s="190">
        <v>101</v>
      </c>
      <c r="B63" s="189">
        <v>2003</v>
      </c>
      <c r="C63" s="189">
        <v>11</v>
      </c>
      <c r="D63" s="189">
        <v>12</v>
      </c>
      <c r="E63" s="189" t="s">
        <v>245</v>
      </c>
      <c r="F63" s="200">
        <v>2</v>
      </c>
      <c r="G63" s="200">
        <v>0</v>
      </c>
      <c r="H63" s="200">
        <v>1</v>
      </c>
      <c r="I63" s="16">
        <f t="shared" si="29"/>
        <v>1</v>
      </c>
      <c r="J63" s="1">
        <v>-1</v>
      </c>
      <c r="K63" s="1">
        <f t="shared" si="23"/>
        <v>-1</v>
      </c>
      <c r="L63" s="1" t="str">
        <f t="shared" si="24"/>
        <v/>
      </c>
      <c r="M63" s="1">
        <f t="shared" si="25"/>
        <v>5</v>
      </c>
      <c r="N63" s="1">
        <f t="shared" si="26"/>
        <v>2</v>
      </c>
      <c r="O63" s="1">
        <f t="shared" si="27"/>
        <v>1</v>
      </c>
      <c r="P63" s="1" t="str">
        <f t="shared" si="28"/>
        <v/>
      </c>
      <c r="Q63" s="154"/>
      <c r="R63" s="155"/>
      <c r="S63" s="155"/>
      <c r="T63" s="155"/>
      <c r="U63" s="156"/>
      <c r="V63" s="192"/>
      <c r="W63" s="192"/>
      <c r="X63" s="192"/>
      <c r="Y63" s="192"/>
      <c r="Z63" s="192">
        <v>2</v>
      </c>
      <c r="AA63" s="154"/>
      <c r="AB63" s="155">
        <v>2</v>
      </c>
      <c r="AC63" s="155"/>
      <c r="AD63" s="155"/>
      <c r="AE63" s="156"/>
      <c r="AF63" s="192">
        <v>1</v>
      </c>
      <c r="AG63" s="192"/>
      <c r="AH63" s="192"/>
      <c r="AI63" s="192"/>
      <c r="AJ63" s="154"/>
      <c r="AK63" s="155"/>
      <c r="AL63" s="155"/>
      <c r="AM63" s="156"/>
    </row>
    <row r="64" spans="1:40" x14ac:dyDescent="0.3">
      <c r="A64" s="190">
        <v>101</v>
      </c>
      <c r="B64" s="189">
        <v>2003</v>
      </c>
      <c r="C64" s="190">
        <v>11</v>
      </c>
      <c r="D64" s="190">
        <v>12</v>
      </c>
      <c r="E64" s="190" t="s">
        <v>246</v>
      </c>
      <c r="F64" s="200">
        <v>2</v>
      </c>
      <c r="G64" s="200">
        <v>0</v>
      </c>
      <c r="H64" s="200">
        <v>1</v>
      </c>
      <c r="I64" s="16">
        <f t="shared" si="29"/>
        <v>1</v>
      </c>
      <c r="J64" s="1">
        <v>-1</v>
      </c>
      <c r="K64" s="1">
        <f t="shared" si="23"/>
        <v>-1</v>
      </c>
      <c r="L64" s="1" t="str">
        <f t="shared" si="24"/>
        <v/>
      </c>
      <c r="M64" s="1" t="str">
        <f t="shared" si="25"/>
        <v/>
      </c>
      <c r="N64" s="1">
        <f t="shared" si="26"/>
        <v>1</v>
      </c>
      <c r="O64" s="1" t="str">
        <f t="shared" si="27"/>
        <v/>
      </c>
      <c r="P64" s="1" t="str">
        <f t="shared" si="28"/>
        <v/>
      </c>
      <c r="Q64" s="154"/>
      <c r="R64" s="155"/>
      <c r="S64" s="155"/>
      <c r="T64" s="155"/>
      <c r="U64" s="156"/>
      <c r="V64" s="155"/>
      <c r="W64" s="155"/>
      <c r="X64" s="155"/>
      <c r="Y64" s="192"/>
      <c r="Z64" s="192"/>
      <c r="AA64" s="154">
        <v>2</v>
      </c>
      <c r="AB64" s="155"/>
      <c r="AC64" s="155"/>
      <c r="AD64" s="155"/>
      <c r="AE64" s="156"/>
      <c r="AF64" s="192"/>
      <c r="AG64" s="155"/>
      <c r="AH64" s="192"/>
      <c r="AI64" s="155"/>
      <c r="AJ64" s="154"/>
      <c r="AK64" s="155"/>
      <c r="AL64" s="155"/>
      <c r="AM64" s="156"/>
    </row>
    <row r="65" spans="1:40" x14ac:dyDescent="0.3">
      <c r="A65" s="190">
        <v>101</v>
      </c>
      <c r="B65" s="189">
        <v>2004</v>
      </c>
      <c r="C65" s="189">
        <v>12</v>
      </c>
      <c r="D65" s="189">
        <v>2</v>
      </c>
      <c r="E65" s="190" t="s">
        <v>247</v>
      </c>
      <c r="F65" s="200">
        <v>1</v>
      </c>
      <c r="G65" s="200">
        <v>0</v>
      </c>
      <c r="H65" s="200">
        <v>0</v>
      </c>
      <c r="I65" s="16">
        <f t="shared" si="29"/>
        <v>0</v>
      </c>
      <c r="J65" s="1">
        <v>-1</v>
      </c>
      <c r="K65" s="1">
        <f t="shared" si="23"/>
        <v>1</v>
      </c>
      <c r="L65" s="1" t="str">
        <f t="shared" si="24"/>
        <v/>
      </c>
      <c r="M65" s="1">
        <f t="shared" si="25"/>
        <v>4</v>
      </c>
      <c r="N65" s="1">
        <f t="shared" si="26"/>
        <v>4</v>
      </c>
      <c r="O65" s="1">
        <f t="shared" si="27"/>
        <v>3</v>
      </c>
      <c r="P65" s="1">
        <f t="shared" si="28"/>
        <v>3</v>
      </c>
      <c r="Q65" s="154"/>
      <c r="R65" s="155"/>
      <c r="S65" s="155"/>
      <c r="T65" s="155"/>
      <c r="U65" s="156"/>
      <c r="V65" s="155"/>
      <c r="W65" s="155"/>
      <c r="X65" s="155">
        <v>1</v>
      </c>
      <c r="Y65" s="192">
        <v>1</v>
      </c>
      <c r="Z65" s="192">
        <v>1</v>
      </c>
      <c r="AA65" s="154"/>
      <c r="AB65" s="155"/>
      <c r="AC65" s="155">
        <v>1</v>
      </c>
      <c r="AD65" s="155">
        <v>1</v>
      </c>
      <c r="AE65" s="156">
        <v>1</v>
      </c>
      <c r="AF65" s="192"/>
      <c r="AG65" s="155"/>
      <c r="AH65" s="192">
        <v>1</v>
      </c>
      <c r="AI65" s="155"/>
      <c r="AJ65" s="154"/>
      <c r="AK65" s="155"/>
      <c r="AL65" s="155">
        <v>1</v>
      </c>
      <c r="AM65" s="156"/>
      <c r="AN65" s="17" t="s">
        <v>57</v>
      </c>
    </row>
    <row r="66" spans="1:40" x14ac:dyDescent="0.3">
      <c r="A66" s="190">
        <v>101</v>
      </c>
      <c r="B66" s="189">
        <v>2004</v>
      </c>
      <c r="C66" s="189">
        <v>19</v>
      </c>
      <c r="D66" s="189">
        <v>2</v>
      </c>
      <c r="E66" s="189" t="s">
        <v>248</v>
      </c>
      <c r="F66" s="200">
        <v>1</v>
      </c>
      <c r="G66" s="200">
        <v>0</v>
      </c>
      <c r="H66" s="200">
        <v>0</v>
      </c>
      <c r="I66" s="16">
        <f t="shared" si="29"/>
        <v>0</v>
      </c>
      <c r="J66" s="1">
        <v>1</v>
      </c>
      <c r="K66" s="1">
        <f t="shared" si="23"/>
        <v>1</v>
      </c>
      <c r="L66" s="1" t="str">
        <f t="shared" si="24"/>
        <v/>
      </c>
      <c r="M66" s="1" t="str">
        <f t="shared" si="25"/>
        <v/>
      </c>
      <c r="N66" s="1">
        <f t="shared" si="26"/>
        <v>1.5</v>
      </c>
      <c r="O66" s="1">
        <f t="shared" si="27"/>
        <v>1</v>
      </c>
      <c r="P66" s="1" t="str">
        <f t="shared" si="28"/>
        <v/>
      </c>
      <c r="Q66" s="154"/>
      <c r="R66" s="155"/>
      <c r="S66" s="155"/>
      <c r="T66" s="155"/>
      <c r="U66" s="156"/>
      <c r="V66" s="155"/>
      <c r="W66" s="155"/>
      <c r="X66" s="155"/>
      <c r="Y66" s="155"/>
      <c r="Z66" s="155"/>
      <c r="AA66" s="154">
        <v>1</v>
      </c>
      <c r="AB66" s="155">
        <v>1</v>
      </c>
      <c r="AC66" s="155"/>
      <c r="AD66" s="155"/>
      <c r="AE66" s="156"/>
      <c r="AF66" s="155">
        <v>1</v>
      </c>
      <c r="AG66" s="155"/>
      <c r="AH66" s="155"/>
      <c r="AI66" s="155"/>
      <c r="AJ66" s="154"/>
      <c r="AK66" s="155"/>
      <c r="AL66" s="155"/>
      <c r="AM66" s="156"/>
    </row>
    <row r="67" spans="1:40" x14ac:dyDescent="0.3">
      <c r="A67" s="190">
        <v>101</v>
      </c>
      <c r="B67" s="189">
        <v>2004</v>
      </c>
      <c r="C67" s="189">
        <v>26</v>
      </c>
      <c r="D67" s="189">
        <v>2</v>
      </c>
      <c r="E67" s="190" t="s">
        <v>249</v>
      </c>
      <c r="F67" s="200">
        <v>1</v>
      </c>
      <c r="G67" s="200">
        <v>0</v>
      </c>
      <c r="H67" s="200">
        <v>0</v>
      </c>
      <c r="I67" s="16">
        <f t="shared" si="29"/>
        <v>0</v>
      </c>
      <c r="J67" s="1">
        <v>-1</v>
      </c>
      <c r="K67" s="1">
        <f t="shared" si="23"/>
        <v>1</v>
      </c>
      <c r="L67" s="1" t="str">
        <f t="shared" si="24"/>
        <v/>
      </c>
      <c r="M67" s="1">
        <f t="shared" si="25"/>
        <v>2</v>
      </c>
      <c r="N67" s="1">
        <f t="shared" si="26"/>
        <v>4</v>
      </c>
      <c r="O67" s="1">
        <f t="shared" si="27"/>
        <v>1</v>
      </c>
      <c r="P67" s="1">
        <f t="shared" si="28"/>
        <v>3</v>
      </c>
      <c r="Q67" s="154"/>
      <c r="R67" s="155"/>
      <c r="S67" s="155"/>
      <c r="T67" s="155"/>
      <c r="U67" s="156"/>
      <c r="V67" s="155">
        <v>1</v>
      </c>
      <c r="W67" s="155">
        <v>1</v>
      </c>
      <c r="X67" s="155">
        <v>1</v>
      </c>
      <c r="Y67" s="192"/>
      <c r="Z67" s="192"/>
      <c r="AA67" s="154"/>
      <c r="AB67" s="155"/>
      <c r="AC67" s="155">
        <v>1</v>
      </c>
      <c r="AD67" s="155">
        <v>1</v>
      </c>
      <c r="AE67" s="156">
        <v>1</v>
      </c>
      <c r="AF67" s="192">
        <v>1</v>
      </c>
      <c r="AG67" s="155"/>
      <c r="AH67" s="192"/>
      <c r="AI67" s="155"/>
      <c r="AJ67" s="154"/>
      <c r="AK67" s="155"/>
      <c r="AL67" s="155">
        <v>1</v>
      </c>
      <c r="AM67" s="156"/>
      <c r="AN67" s="17" t="s">
        <v>58</v>
      </c>
    </row>
    <row r="68" spans="1:40" x14ac:dyDescent="0.3">
      <c r="A68" s="190">
        <v>101</v>
      </c>
      <c r="B68" s="189">
        <v>2004</v>
      </c>
      <c r="C68" s="189">
        <v>8</v>
      </c>
      <c r="D68" s="189">
        <v>4</v>
      </c>
      <c r="E68" s="190" t="s">
        <v>250</v>
      </c>
      <c r="F68" s="192">
        <v>0</v>
      </c>
      <c r="G68" s="192"/>
      <c r="H68" s="192"/>
      <c r="I68" s="16">
        <f t="shared" si="29"/>
        <v>0</v>
      </c>
      <c r="J68" s="1">
        <v>-1</v>
      </c>
      <c r="K68" s="1">
        <f t="shared" si="23"/>
        <v>1</v>
      </c>
      <c r="L68" s="1" t="str">
        <f t="shared" si="24"/>
        <v/>
      </c>
      <c r="M68" s="1" t="str">
        <f t="shared" si="25"/>
        <v/>
      </c>
      <c r="N68" s="1" t="str">
        <f t="shared" si="26"/>
        <v/>
      </c>
      <c r="O68" s="1" t="str">
        <f t="shared" si="27"/>
        <v/>
      </c>
      <c r="P68" s="1" t="str">
        <f t="shared" si="28"/>
        <v/>
      </c>
      <c r="Q68" s="154"/>
      <c r="R68" s="155"/>
      <c r="S68" s="155"/>
      <c r="T68" s="155"/>
      <c r="U68" s="156"/>
      <c r="V68" s="192"/>
      <c r="W68" s="192"/>
      <c r="X68" s="192"/>
      <c r="Y68" s="192"/>
      <c r="Z68" s="192"/>
      <c r="AA68" s="154"/>
      <c r="AB68" s="154"/>
      <c r="AC68" s="155"/>
      <c r="AD68" s="155"/>
      <c r="AE68" s="156"/>
      <c r="AF68" s="192"/>
      <c r="AG68" s="192"/>
      <c r="AH68" s="192"/>
      <c r="AI68" s="192"/>
      <c r="AJ68" s="154"/>
      <c r="AK68" s="155"/>
      <c r="AL68" s="155"/>
      <c r="AM68" s="156"/>
      <c r="AN68" s="17" t="s">
        <v>58</v>
      </c>
    </row>
    <row r="69" spans="1:40" x14ac:dyDescent="0.3">
      <c r="A69" s="190">
        <v>101</v>
      </c>
      <c r="B69" s="189">
        <v>2004</v>
      </c>
      <c r="C69" s="189">
        <v>8</v>
      </c>
      <c r="D69" s="189">
        <v>4</v>
      </c>
      <c r="E69" s="190" t="s">
        <v>251</v>
      </c>
      <c r="F69" s="200">
        <v>1</v>
      </c>
      <c r="G69" s="200">
        <v>1</v>
      </c>
      <c r="H69" s="200">
        <v>0</v>
      </c>
      <c r="I69" s="16">
        <f t="shared" si="29"/>
        <v>1</v>
      </c>
      <c r="J69" s="1">
        <v>-1</v>
      </c>
      <c r="K69" s="1">
        <f t="shared" si="23"/>
        <v>-1</v>
      </c>
      <c r="L69" s="1" t="str">
        <f t="shared" si="24"/>
        <v/>
      </c>
      <c r="M69" s="1" t="str">
        <f t="shared" si="25"/>
        <v/>
      </c>
      <c r="N69" s="1">
        <f t="shared" si="26"/>
        <v>3</v>
      </c>
      <c r="O69" s="1">
        <f t="shared" si="27"/>
        <v>2</v>
      </c>
      <c r="P69" s="1" t="str">
        <f t="shared" si="28"/>
        <v/>
      </c>
      <c r="Q69" s="154"/>
      <c r="R69" s="155"/>
      <c r="S69" s="155"/>
      <c r="T69" s="155"/>
      <c r="U69" s="156"/>
      <c r="V69" s="155"/>
      <c r="W69" s="155"/>
      <c r="X69" s="155"/>
      <c r="Y69" s="192"/>
      <c r="Z69" s="192"/>
      <c r="AA69" s="154"/>
      <c r="AB69" s="155"/>
      <c r="AC69" s="155">
        <v>2</v>
      </c>
      <c r="AD69" s="155"/>
      <c r="AE69" s="156"/>
      <c r="AF69" s="192"/>
      <c r="AG69" s="155">
        <v>1</v>
      </c>
      <c r="AH69" s="192"/>
      <c r="AI69" s="155"/>
      <c r="AJ69" s="154"/>
      <c r="AK69" s="155"/>
      <c r="AL69" s="155"/>
      <c r="AM69" s="156"/>
    </row>
    <row r="70" spans="1:40" x14ac:dyDescent="0.3">
      <c r="A70" s="190">
        <v>101</v>
      </c>
      <c r="B70" s="189">
        <v>2004</v>
      </c>
      <c r="C70" s="189">
        <v>20</v>
      </c>
      <c r="D70" s="189">
        <v>4</v>
      </c>
      <c r="E70" s="190" t="s">
        <v>252</v>
      </c>
      <c r="F70" s="200">
        <v>1</v>
      </c>
      <c r="G70" s="200">
        <v>0</v>
      </c>
      <c r="H70" s="200">
        <v>0</v>
      </c>
      <c r="I70" s="16">
        <f t="shared" si="29"/>
        <v>0</v>
      </c>
      <c r="J70" s="1">
        <v>-1</v>
      </c>
      <c r="K70" s="1">
        <f t="shared" si="23"/>
        <v>1</v>
      </c>
      <c r="L70" s="1" t="str">
        <f t="shared" si="24"/>
        <v/>
      </c>
      <c r="M70" s="1">
        <f t="shared" si="25"/>
        <v>2</v>
      </c>
      <c r="N70" s="1">
        <f t="shared" si="26"/>
        <v>4.5</v>
      </c>
      <c r="O70" s="1">
        <f t="shared" si="27"/>
        <v>1</v>
      </c>
      <c r="P70" s="1">
        <f t="shared" si="28"/>
        <v>3</v>
      </c>
      <c r="Q70" s="154"/>
      <c r="R70" s="155"/>
      <c r="S70" s="155"/>
      <c r="T70" s="155"/>
      <c r="U70" s="156"/>
      <c r="V70" s="155">
        <v>1</v>
      </c>
      <c r="W70" s="155">
        <v>1</v>
      </c>
      <c r="X70" s="155">
        <v>1</v>
      </c>
      <c r="Y70" s="192"/>
      <c r="Z70" s="192"/>
      <c r="AA70" s="154"/>
      <c r="AB70" s="155"/>
      <c r="AC70" s="155"/>
      <c r="AD70" s="155">
        <v>1</v>
      </c>
      <c r="AE70" s="156">
        <v>1</v>
      </c>
      <c r="AF70" s="192">
        <v>1</v>
      </c>
      <c r="AG70" s="155"/>
      <c r="AH70" s="192"/>
      <c r="AI70" s="155"/>
      <c r="AJ70" s="154"/>
      <c r="AK70" s="155"/>
      <c r="AL70" s="155">
        <v>1</v>
      </c>
      <c r="AM70" s="156"/>
      <c r="AN70" s="17" t="s">
        <v>58</v>
      </c>
    </row>
    <row r="71" spans="1:40" x14ac:dyDescent="0.3">
      <c r="A71" s="190">
        <v>101</v>
      </c>
      <c r="B71" s="189">
        <v>2004</v>
      </c>
      <c r="C71" s="189">
        <v>20</v>
      </c>
      <c r="D71" s="189">
        <v>5</v>
      </c>
      <c r="E71" s="189" t="s">
        <v>253</v>
      </c>
      <c r="F71" s="200">
        <v>1</v>
      </c>
      <c r="G71" s="200">
        <v>0</v>
      </c>
      <c r="H71" s="200">
        <v>0</v>
      </c>
      <c r="I71" s="16">
        <f t="shared" si="29"/>
        <v>0</v>
      </c>
      <c r="J71" s="1">
        <v>-1</v>
      </c>
      <c r="K71" s="1">
        <f t="shared" si="23"/>
        <v>1</v>
      </c>
      <c r="L71" s="1">
        <f t="shared" si="24"/>
        <v>2</v>
      </c>
      <c r="M71" s="1" t="str">
        <f t="shared" si="25"/>
        <v/>
      </c>
      <c r="N71" s="1">
        <f t="shared" si="26"/>
        <v>4.5</v>
      </c>
      <c r="O71" s="1">
        <f t="shared" si="27"/>
        <v>1</v>
      </c>
      <c r="P71" s="1">
        <f t="shared" si="28"/>
        <v>4</v>
      </c>
      <c r="Q71" s="154">
        <v>1</v>
      </c>
      <c r="R71" s="155">
        <v>1</v>
      </c>
      <c r="S71" s="155">
        <v>1</v>
      </c>
      <c r="T71" s="155"/>
      <c r="U71" s="156"/>
      <c r="V71" s="192"/>
      <c r="W71" s="192"/>
      <c r="X71" s="192"/>
      <c r="Y71" s="192"/>
      <c r="Z71" s="192"/>
      <c r="AA71" s="154"/>
      <c r="AB71" s="155"/>
      <c r="AC71" s="155"/>
      <c r="AD71" s="155">
        <v>1</v>
      </c>
      <c r="AE71" s="156">
        <v>1</v>
      </c>
      <c r="AF71" s="192">
        <v>1</v>
      </c>
      <c r="AG71" s="192"/>
      <c r="AH71" s="192"/>
      <c r="AI71" s="192"/>
      <c r="AJ71" s="154"/>
      <c r="AK71" s="155"/>
      <c r="AL71" s="155"/>
      <c r="AM71" s="156">
        <v>1</v>
      </c>
      <c r="AN71" s="17" t="s">
        <v>57</v>
      </c>
    </row>
    <row r="72" spans="1:40" x14ac:dyDescent="0.3">
      <c r="A72" s="189">
        <v>101</v>
      </c>
      <c r="B72" s="189">
        <v>2004</v>
      </c>
      <c r="C72" s="189">
        <v>20</v>
      </c>
      <c r="D72" s="189">
        <v>5</v>
      </c>
      <c r="E72" s="189" t="s">
        <v>254</v>
      </c>
      <c r="F72" s="203">
        <v>1</v>
      </c>
      <c r="G72" s="203">
        <v>0</v>
      </c>
      <c r="H72" s="203">
        <v>0</v>
      </c>
      <c r="I72" s="16">
        <f t="shared" si="29"/>
        <v>0</v>
      </c>
      <c r="J72" s="1">
        <v>1</v>
      </c>
      <c r="K72" s="1">
        <f t="shared" si="23"/>
        <v>1</v>
      </c>
      <c r="L72" s="1">
        <f t="shared" si="24"/>
        <v>1.5</v>
      </c>
      <c r="M72" s="1" t="str">
        <f t="shared" si="25"/>
        <v/>
      </c>
      <c r="N72" s="1">
        <f t="shared" si="26"/>
        <v>2.2000000000000002</v>
      </c>
      <c r="O72" s="1">
        <f t="shared" si="27"/>
        <v>2</v>
      </c>
      <c r="P72" s="1">
        <f t="shared" si="28"/>
        <v>2</v>
      </c>
      <c r="Q72" s="207">
        <v>1</v>
      </c>
      <c r="R72" s="208">
        <v>1</v>
      </c>
      <c r="S72" s="208"/>
      <c r="T72" s="208"/>
      <c r="U72" s="209"/>
      <c r="V72" s="208"/>
      <c r="W72" s="208"/>
      <c r="X72" s="208"/>
      <c r="Y72" s="191"/>
      <c r="Z72" s="191"/>
      <c r="AA72" s="207">
        <v>0.5</v>
      </c>
      <c r="AB72" s="208">
        <v>1</v>
      </c>
      <c r="AC72" s="208">
        <v>1</v>
      </c>
      <c r="AD72" s="208"/>
      <c r="AE72" s="209"/>
      <c r="AF72" s="191"/>
      <c r="AG72" s="208">
        <v>1</v>
      </c>
      <c r="AH72" s="191"/>
      <c r="AI72" s="208"/>
      <c r="AJ72" s="207"/>
      <c r="AK72" s="208">
        <v>1</v>
      </c>
      <c r="AL72" s="208"/>
      <c r="AM72" s="209"/>
      <c r="AN72" s="147"/>
    </row>
    <row r="73" spans="1:40" x14ac:dyDescent="0.3">
      <c r="A73" s="190">
        <v>101</v>
      </c>
      <c r="B73" s="189">
        <v>2004</v>
      </c>
      <c r="C73" s="189">
        <v>17</v>
      </c>
      <c r="D73" s="189">
        <v>6</v>
      </c>
      <c r="E73" s="190" t="s">
        <v>255</v>
      </c>
      <c r="F73" s="200">
        <v>1</v>
      </c>
      <c r="G73" s="200">
        <v>0</v>
      </c>
      <c r="H73" s="200">
        <v>0</v>
      </c>
      <c r="I73" s="16">
        <f t="shared" si="29"/>
        <v>0</v>
      </c>
      <c r="J73" s="1">
        <v>-1</v>
      </c>
      <c r="K73" s="1">
        <f t="shared" si="23"/>
        <v>1</v>
      </c>
      <c r="L73" s="1" t="str">
        <f t="shared" si="24"/>
        <v/>
      </c>
      <c r="M73" s="1" t="str">
        <f t="shared" si="25"/>
        <v/>
      </c>
      <c r="N73" s="1">
        <f t="shared" si="26"/>
        <v>4.5</v>
      </c>
      <c r="O73" s="1">
        <f t="shared" si="27"/>
        <v>1</v>
      </c>
      <c r="P73" s="1">
        <f t="shared" si="28"/>
        <v>4</v>
      </c>
      <c r="Q73" s="154"/>
      <c r="R73" s="155"/>
      <c r="S73" s="155"/>
      <c r="T73" s="155"/>
      <c r="U73" s="156"/>
      <c r="V73" s="155"/>
      <c r="W73" s="155"/>
      <c r="X73" s="155"/>
      <c r="Y73" s="192"/>
      <c r="Z73" s="192"/>
      <c r="AA73" s="154"/>
      <c r="AB73" s="155"/>
      <c r="AC73" s="155"/>
      <c r="AD73" s="155">
        <v>1</v>
      </c>
      <c r="AE73" s="156">
        <v>1</v>
      </c>
      <c r="AF73" s="192">
        <v>1</v>
      </c>
      <c r="AG73" s="155"/>
      <c r="AH73" s="192"/>
      <c r="AI73" s="155"/>
      <c r="AJ73" s="154"/>
      <c r="AK73" s="155"/>
      <c r="AL73" s="155"/>
      <c r="AM73" s="156">
        <v>1</v>
      </c>
      <c r="AN73" s="17" t="s">
        <v>58</v>
      </c>
    </row>
    <row r="74" spans="1:40" x14ac:dyDescent="0.3">
      <c r="A74" s="190">
        <v>101</v>
      </c>
      <c r="B74" s="189">
        <v>2004</v>
      </c>
      <c r="C74" s="190">
        <v>1</v>
      </c>
      <c r="D74" s="190">
        <v>7</v>
      </c>
      <c r="E74" s="190" t="s">
        <v>256</v>
      </c>
      <c r="F74" s="200">
        <v>1</v>
      </c>
      <c r="G74" s="200">
        <v>0</v>
      </c>
      <c r="H74" s="200">
        <v>0</v>
      </c>
      <c r="I74" s="16">
        <f t="shared" si="29"/>
        <v>0</v>
      </c>
      <c r="J74" s="1">
        <v>1</v>
      </c>
      <c r="K74" s="1">
        <f t="shared" si="23"/>
        <v>1</v>
      </c>
      <c r="L74" s="1">
        <f t="shared" si="24"/>
        <v>4.5</v>
      </c>
      <c r="M74" s="1">
        <f t="shared" si="25"/>
        <v>1.8</v>
      </c>
      <c r="N74" s="1">
        <f t="shared" si="26"/>
        <v>1.5</v>
      </c>
      <c r="O74" s="1" t="str">
        <f t="shared" si="27"/>
        <v/>
      </c>
      <c r="P74" s="1" t="str">
        <f t="shared" si="28"/>
        <v/>
      </c>
      <c r="Q74" s="154"/>
      <c r="R74" s="155"/>
      <c r="S74" s="155"/>
      <c r="T74" s="155">
        <v>1</v>
      </c>
      <c r="U74" s="156">
        <v>1</v>
      </c>
      <c r="V74" s="155">
        <v>1</v>
      </c>
      <c r="W74" s="155">
        <v>1</v>
      </c>
      <c r="X74" s="155">
        <v>0.5</v>
      </c>
      <c r="Y74" s="192"/>
      <c r="Z74" s="192"/>
      <c r="AA74" s="154">
        <v>1</v>
      </c>
      <c r="AB74" s="155">
        <v>1</v>
      </c>
      <c r="AC74" s="155"/>
      <c r="AD74" s="155"/>
      <c r="AE74" s="156"/>
      <c r="AF74" s="192"/>
      <c r="AG74" s="155"/>
      <c r="AH74" s="192"/>
      <c r="AI74" s="155"/>
      <c r="AJ74" s="154"/>
      <c r="AK74" s="155"/>
      <c r="AL74" s="155"/>
      <c r="AM74" s="156"/>
    </row>
    <row r="75" spans="1:40" x14ac:dyDescent="0.3">
      <c r="A75" s="190">
        <v>101</v>
      </c>
      <c r="B75" s="189">
        <v>2004</v>
      </c>
      <c r="C75" s="189">
        <v>8</v>
      </c>
      <c r="D75" s="189">
        <v>7</v>
      </c>
      <c r="E75" s="190" t="s">
        <v>257</v>
      </c>
      <c r="F75" s="200">
        <v>1</v>
      </c>
      <c r="G75" s="200">
        <v>0</v>
      </c>
      <c r="H75" s="200">
        <v>0</v>
      </c>
      <c r="I75" s="16">
        <f t="shared" si="29"/>
        <v>0</v>
      </c>
      <c r="J75" s="1">
        <v>1</v>
      </c>
      <c r="K75" s="1">
        <f t="shared" si="23"/>
        <v>1</v>
      </c>
      <c r="L75" s="1" t="str">
        <f t="shared" si="24"/>
        <v/>
      </c>
      <c r="M75" s="1">
        <f t="shared" si="25"/>
        <v>2</v>
      </c>
      <c r="N75" s="1">
        <f t="shared" si="26"/>
        <v>1.5</v>
      </c>
      <c r="O75" s="1">
        <f t="shared" si="27"/>
        <v>3</v>
      </c>
      <c r="P75" s="1" t="str">
        <f t="shared" si="28"/>
        <v/>
      </c>
      <c r="Q75" s="154"/>
      <c r="R75" s="155"/>
      <c r="S75" s="155"/>
      <c r="T75" s="155"/>
      <c r="U75" s="156"/>
      <c r="V75" s="155">
        <v>1</v>
      </c>
      <c r="W75" s="155">
        <v>1</v>
      </c>
      <c r="X75" s="155">
        <v>1</v>
      </c>
      <c r="Y75" s="192"/>
      <c r="Z75" s="192"/>
      <c r="AA75" s="154">
        <v>1</v>
      </c>
      <c r="AB75" s="155">
        <v>1</v>
      </c>
      <c r="AC75" s="155"/>
      <c r="AD75" s="155"/>
      <c r="AE75" s="156"/>
      <c r="AF75" s="192"/>
      <c r="AG75" s="155"/>
      <c r="AH75" s="192">
        <v>1</v>
      </c>
      <c r="AI75" s="155"/>
      <c r="AJ75" s="154"/>
      <c r="AK75" s="155"/>
      <c r="AL75" s="155"/>
      <c r="AM75" s="156"/>
    </row>
    <row r="76" spans="1:40" x14ac:dyDescent="0.3">
      <c r="A76" s="190">
        <v>101</v>
      </c>
      <c r="B76" s="189">
        <v>2004</v>
      </c>
      <c r="C76" s="190">
        <v>8</v>
      </c>
      <c r="D76" s="190">
        <v>7</v>
      </c>
      <c r="E76" s="190" t="s">
        <v>258</v>
      </c>
      <c r="F76" s="200">
        <v>1</v>
      </c>
      <c r="G76" s="200">
        <v>0</v>
      </c>
      <c r="H76" s="200">
        <v>0</v>
      </c>
      <c r="I76" s="16">
        <f t="shared" si="29"/>
        <v>0</v>
      </c>
      <c r="J76" s="1">
        <v>-1</v>
      </c>
      <c r="K76" s="1">
        <f t="shared" si="23"/>
        <v>1</v>
      </c>
      <c r="L76" s="1" t="str">
        <f t="shared" si="24"/>
        <v/>
      </c>
      <c r="M76" s="1" t="str">
        <f t="shared" si="25"/>
        <v/>
      </c>
      <c r="N76" s="1">
        <f t="shared" si="26"/>
        <v>2</v>
      </c>
      <c r="O76" s="1">
        <f t="shared" si="27"/>
        <v>3</v>
      </c>
      <c r="P76" s="1" t="str">
        <f t="shared" si="28"/>
        <v/>
      </c>
      <c r="Q76" s="154"/>
      <c r="R76" s="155"/>
      <c r="S76" s="155"/>
      <c r="T76" s="155"/>
      <c r="U76" s="156"/>
      <c r="V76" s="155"/>
      <c r="W76" s="155"/>
      <c r="X76" s="155"/>
      <c r="Y76" s="192"/>
      <c r="Z76" s="192"/>
      <c r="AA76" s="154">
        <v>1</v>
      </c>
      <c r="AB76" s="155">
        <v>1</v>
      </c>
      <c r="AC76" s="155">
        <v>1</v>
      </c>
      <c r="AD76" s="155"/>
      <c r="AE76" s="156"/>
      <c r="AF76" s="192"/>
      <c r="AG76" s="155"/>
      <c r="AH76" s="192">
        <v>1</v>
      </c>
      <c r="AI76" s="155"/>
      <c r="AJ76" s="154"/>
      <c r="AK76" s="155"/>
      <c r="AL76" s="155"/>
      <c r="AM76" s="156"/>
    </row>
    <row r="77" spans="1:40" x14ac:dyDescent="0.3">
      <c r="A77" s="190">
        <v>101</v>
      </c>
      <c r="B77" s="189">
        <v>2004</v>
      </c>
      <c r="C77" s="189">
        <v>8</v>
      </c>
      <c r="D77" s="189">
        <v>7</v>
      </c>
      <c r="E77" s="190" t="s">
        <v>259</v>
      </c>
      <c r="F77" s="200">
        <v>1</v>
      </c>
      <c r="G77" s="200">
        <v>0</v>
      </c>
      <c r="H77" s="200">
        <v>0</v>
      </c>
      <c r="I77" s="16">
        <f t="shared" si="29"/>
        <v>0</v>
      </c>
      <c r="J77" s="1">
        <v>-1</v>
      </c>
      <c r="K77" s="1">
        <f t="shared" si="23"/>
        <v>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>
        <f t="shared" si="27"/>
        <v>1</v>
      </c>
      <c r="P77" s="1">
        <f t="shared" si="28"/>
        <v>4</v>
      </c>
      <c r="Q77" s="154"/>
      <c r="R77" s="155"/>
      <c r="S77" s="155"/>
      <c r="T77" s="155"/>
      <c r="U77" s="156"/>
      <c r="V77" s="155"/>
      <c r="W77" s="155"/>
      <c r="X77" s="155"/>
      <c r="Y77" s="192"/>
      <c r="Z77" s="192"/>
      <c r="AA77" s="154"/>
      <c r="AB77" s="155"/>
      <c r="AC77" s="155"/>
      <c r="AD77" s="155">
        <v>1</v>
      </c>
      <c r="AE77" s="156">
        <v>1</v>
      </c>
      <c r="AF77" s="192">
        <v>1</v>
      </c>
      <c r="AG77" s="155"/>
      <c r="AH77" s="192"/>
      <c r="AI77" s="155"/>
      <c r="AJ77" s="154"/>
      <c r="AK77" s="155"/>
      <c r="AL77" s="155"/>
      <c r="AM77" s="156">
        <v>1</v>
      </c>
      <c r="AN77" s="17" t="s">
        <v>58</v>
      </c>
    </row>
    <row r="78" spans="1:40" x14ac:dyDescent="0.3">
      <c r="A78" s="190">
        <v>101</v>
      </c>
      <c r="B78" s="189">
        <v>2004</v>
      </c>
      <c r="C78" s="189">
        <v>23</v>
      </c>
      <c r="D78" s="189">
        <v>9</v>
      </c>
      <c r="E78" s="189" t="s">
        <v>260</v>
      </c>
      <c r="F78" s="200">
        <v>1</v>
      </c>
      <c r="G78" s="200">
        <v>0</v>
      </c>
      <c r="H78" s="200">
        <v>0</v>
      </c>
      <c r="I78" s="16">
        <f t="shared" si="29"/>
        <v>0</v>
      </c>
      <c r="J78" s="1">
        <v>-1</v>
      </c>
      <c r="K78" s="1">
        <f t="shared" si="23"/>
        <v>1</v>
      </c>
      <c r="L78" s="1">
        <f t="shared" si="24"/>
        <v>4</v>
      </c>
      <c r="M78" s="1" t="str">
        <f t="shared" si="25"/>
        <v/>
      </c>
      <c r="N78" s="1">
        <f t="shared" si="26"/>
        <v>2</v>
      </c>
      <c r="O78" s="1">
        <f t="shared" si="27"/>
        <v>1</v>
      </c>
      <c r="P78" s="1">
        <f t="shared" si="28"/>
        <v>1</v>
      </c>
      <c r="Q78" s="154"/>
      <c r="R78" s="155"/>
      <c r="S78" s="155">
        <v>1</v>
      </c>
      <c r="T78" s="155">
        <v>1</v>
      </c>
      <c r="U78" s="156">
        <v>1</v>
      </c>
      <c r="V78" s="155"/>
      <c r="W78" s="155"/>
      <c r="X78" s="155"/>
      <c r="Y78" s="192"/>
      <c r="Z78" s="192"/>
      <c r="AA78" s="154">
        <v>1</v>
      </c>
      <c r="AB78" s="155">
        <v>1</v>
      </c>
      <c r="AC78" s="155">
        <v>1</v>
      </c>
      <c r="AD78" s="155"/>
      <c r="AE78" s="156"/>
      <c r="AF78" s="192">
        <v>1</v>
      </c>
      <c r="AG78" s="155"/>
      <c r="AH78" s="192"/>
      <c r="AI78" s="155"/>
      <c r="AJ78" s="154">
        <v>1</v>
      </c>
      <c r="AK78" s="155"/>
      <c r="AL78" s="155"/>
      <c r="AM78" s="156"/>
      <c r="AN78" s="17" t="s">
        <v>57</v>
      </c>
    </row>
    <row r="79" spans="1:40" x14ac:dyDescent="0.3">
      <c r="A79" s="190">
        <v>101</v>
      </c>
      <c r="B79" s="189">
        <v>2004</v>
      </c>
      <c r="C79" s="189">
        <v>7</v>
      </c>
      <c r="D79" s="189">
        <v>10</v>
      </c>
      <c r="E79" s="190" t="s">
        <v>261</v>
      </c>
      <c r="F79" s="200">
        <v>1</v>
      </c>
      <c r="G79" s="200">
        <v>0</v>
      </c>
      <c r="H79" s="200">
        <v>0</v>
      </c>
      <c r="I79" s="16">
        <f t="shared" si="29"/>
        <v>0</v>
      </c>
      <c r="J79" s="1">
        <v>-1</v>
      </c>
      <c r="K79" s="1">
        <f t="shared" si="23"/>
        <v>1</v>
      </c>
      <c r="L79" s="1" t="str">
        <f t="shared" si="24"/>
        <v/>
      </c>
      <c r="M79" s="1">
        <f t="shared" si="25"/>
        <v>1.8</v>
      </c>
      <c r="N79" s="1">
        <f t="shared" si="26"/>
        <v>2</v>
      </c>
      <c r="O79" s="1">
        <f t="shared" si="27"/>
        <v>3</v>
      </c>
      <c r="P79" s="1" t="str">
        <f t="shared" si="28"/>
        <v/>
      </c>
      <c r="Q79" s="154"/>
      <c r="R79" s="155"/>
      <c r="S79" s="155"/>
      <c r="T79" s="155"/>
      <c r="U79" s="156"/>
      <c r="V79" s="155">
        <v>1</v>
      </c>
      <c r="W79" s="155">
        <v>1</v>
      </c>
      <c r="X79" s="155">
        <v>0.5</v>
      </c>
      <c r="Y79" s="192"/>
      <c r="Z79" s="192"/>
      <c r="AA79" s="154">
        <v>1</v>
      </c>
      <c r="AB79" s="155">
        <v>1</v>
      </c>
      <c r="AC79" s="155">
        <v>1</v>
      </c>
      <c r="AD79" s="155"/>
      <c r="AE79" s="156"/>
      <c r="AF79" s="192"/>
      <c r="AG79" s="155"/>
      <c r="AH79" s="192">
        <v>1</v>
      </c>
      <c r="AI79" s="155"/>
      <c r="AJ79" s="154"/>
      <c r="AK79" s="155"/>
      <c r="AL79" s="155"/>
      <c r="AM79" s="156"/>
    </row>
    <row r="80" spans="1:40" x14ac:dyDescent="0.3">
      <c r="A80" s="190">
        <v>101</v>
      </c>
      <c r="B80" s="189">
        <v>2004</v>
      </c>
      <c r="C80" s="189">
        <v>13</v>
      </c>
      <c r="D80" s="189">
        <v>10</v>
      </c>
      <c r="E80" s="189" t="s">
        <v>262</v>
      </c>
      <c r="F80" s="200">
        <v>1</v>
      </c>
      <c r="G80" s="200">
        <v>0</v>
      </c>
      <c r="H80" s="200">
        <v>0</v>
      </c>
      <c r="I80" s="16">
        <f t="shared" si="29"/>
        <v>0</v>
      </c>
      <c r="J80" s="1">
        <v>-1</v>
      </c>
      <c r="K80" s="1">
        <f t="shared" si="23"/>
        <v>1</v>
      </c>
      <c r="L80" s="1">
        <f t="shared" si="24"/>
        <v>2</v>
      </c>
      <c r="M80" s="1" t="str">
        <f t="shared" si="25"/>
        <v/>
      </c>
      <c r="N80" s="1">
        <f t="shared" si="26"/>
        <v>2.6666666666666665</v>
      </c>
      <c r="O80" s="1">
        <f t="shared" si="27"/>
        <v>1</v>
      </c>
      <c r="P80" s="1">
        <f t="shared" si="28"/>
        <v>3</v>
      </c>
      <c r="Q80" s="154">
        <v>0.5</v>
      </c>
      <c r="R80" s="155">
        <v>1</v>
      </c>
      <c r="S80" s="155">
        <v>0.5</v>
      </c>
      <c r="T80" s="155"/>
      <c r="U80" s="156"/>
      <c r="V80" s="155"/>
      <c r="W80" s="155"/>
      <c r="X80" s="155"/>
      <c r="Y80" s="155"/>
      <c r="Z80" s="155"/>
      <c r="AA80" s="154"/>
      <c r="AB80" s="155">
        <v>0.5</v>
      </c>
      <c r="AC80" s="155">
        <v>1</v>
      </c>
      <c r="AD80" s="155"/>
      <c r="AE80" s="156"/>
      <c r="AF80" s="155">
        <v>1</v>
      </c>
      <c r="AG80" s="155"/>
      <c r="AH80" s="155"/>
      <c r="AI80" s="155"/>
      <c r="AJ80" s="154"/>
      <c r="AK80" s="155"/>
      <c r="AL80" s="155">
        <v>1</v>
      </c>
      <c r="AM80" s="156"/>
      <c r="AN80" s="17" t="s">
        <v>57</v>
      </c>
    </row>
    <row r="81" spans="1:40" x14ac:dyDescent="0.3">
      <c r="A81" s="190">
        <v>101</v>
      </c>
      <c r="B81" s="189">
        <v>2004</v>
      </c>
      <c r="C81" s="189">
        <v>13</v>
      </c>
      <c r="D81" s="189">
        <v>10</v>
      </c>
      <c r="E81" s="190" t="s">
        <v>263</v>
      </c>
      <c r="F81" s="200">
        <v>1</v>
      </c>
      <c r="G81" s="200">
        <v>0</v>
      </c>
      <c r="H81" s="200">
        <v>0</v>
      </c>
      <c r="I81" s="16">
        <f t="shared" si="29"/>
        <v>0</v>
      </c>
      <c r="J81" s="1">
        <v>-1</v>
      </c>
      <c r="K81" s="1">
        <f t="shared" si="23"/>
        <v>1</v>
      </c>
      <c r="L81" s="1" t="str">
        <f t="shared" si="24"/>
        <v/>
      </c>
      <c r="M81" s="1">
        <f t="shared" si="25"/>
        <v>4</v>
      </c>
      <c r="N81" s="1">
        <f t="shared" si="26"/>
        <v>2.8</v>
      </c>
      <c r="O81" s="1">
        <f t="shared" si="27"/>
        <v>3</v>
      </c>
      <c r="P81" s="1" t="str">
        <f t="shared" si="28"/>
        <v/>
      </c>
      <c r="Q81" s="154"/>
      <c r="R81" s="155"/>
      <c r="S81" s="155"/>
      <c r="T81" s="155"/>
      <c r="U81" s="156"/>
      <c r="V81" s="155"/>
      <c r="W81" s="155"/>
      <c r="X81" s="155">
        <v>1</v>
      </c>
      <c r="Y81" s="192">
        <v>1</v>
      </c>
      <c r="Z81" s="192">
        <v>1</v>
      </c>
      <c r="AA81" s="154"/>
      <c r="AB81" s="155">
        <v>1</v>
      </c>
      <c r="AC81" s="155">
        <v>1</v>
      </c>
      <c r="AD81" s="155">
        <v>0.5</v>
      </c>
      <c r="AE81" s="156"/>
      <c r="AF81" s="192"/>
      <c r="AG81" s="155"/>
      <c r="AH81" s="192">
        <v>1</v>
      </c>
      <c r="AI81" s="155"/>
      <c r="AJ81" s="154"/>
      <c r="AK81" s="155"/>
      <c r="AL81" s="155"/>
      <c r="AM81" s="156"/>
    </row>
    <row r="82" spans="1:40" x14ac:dyDescent="0.3">
      <c r="A82" s="190">
        <v>101</v>
      </c>
      <c r="B82" s="189">
        <v>2004</v>
      </c>
      <c r="C82" s="189">
        <v>21</v>
      </c>
      <c r="D82" s="189">
        <v>10</v>
      </c>
      <c r="E82" s="190" t="s">
        <v>264</v>
      </c>
      <c r="F82" s="200">
        <v>2</v>
      </c>
      <c r="G82" s="200">
        <v>0</v>
      </c>
      <c r="H82" s="200">
        <v>0</v>
      </c>
      <c r="I82" s="16">
        <f t="shared" si="29"/>
        <v>0</v>
      </c>
      <c r="J82" s="1">
        <v>1</v>
      </c>
      <c r="K82" s="1">
        <f t="shared" ref="K82:K125" si="30">IF(F82=2,-1,IF(F82=3,-1,IF((F82+G82)=2,-1,IF((F82+H82)=2,-1,1))))</f>
        <v>-1</v>
      </c>
      <c r="L82" s="1">
        <f t="shared" ref="L82:L125" si="31">IF(SUM(Q82:U82)=0,"",(Q82*1+R82*2+S82*3+T82*4+U82*5)/SUM(Q82:U82))</f>
        <v>4.666666666666667</v>
      </c>
      <c r="M82" s="1" t="str">
        <f t="shared" ref="M82:M125" si="32">IF(SUM(V82:Z82)=0,"",(V82*1+W82*2+X82*3+Y82*4+Z82*5)/SUM(V82:Z82))</f>
        <v/>
      </c>
      <c r="N82" s="1">
        <f t="shared" ref="N82:N125" si="33">IF(SUM(AA82:AE82)=0,"",(AA82*1+AB82*2+AC82*3+AD82*4+AE82*5)/SUM(AA82:AE82))</f>
        <v>1.8</v>
      </c>
      <c r="O82" s="1">
        <f t="shared" ref="O82:O125" si="34">IF(AF82=1,1,(IF(AG82=1,2,(IF(AH82=1,3,(IF(AI82=1,4,"")))))))</f>
        <v>1</v>
      </c>
      <c r="P82" s="1">
        <f t="shared" ref="P82:P125" si="35">IF(AJ82=1,1,(IF(AK82=1,2,(IF(AL82=1,3,(IF(AM82=1,4,"")))))))</f>
        <v>1</v>
      </c>
      <c r="Q82" s="154"/>
      <c r="R82" s="155"/>
      <c r="S82" s="155"/>
      <c r="T82" s="155">
        <v>0.5</v>
      </c>
      <c r="U82" s="156">
        <v>1</v>
      </c>
      <c r="V82" s="155"/>
      <c r="W82" s="155"/>
      <c r="X82" s="155"/>
      <c r="Y82" s="192"/>
      <c r="Z82" s="192"/>
      <c r="AA82" s="154">
        <v>1</v>
      </c>
      <c r="AB82" s="155">
        <v>1</v>
      </c>
      <c r="AC82" s="155">
        <v>0.5</v>
      </c>
      <c r="AD82" s="155"/>
      <c r="AE82" s="156"/>
      <c r="AF82" s="192">
        <v>1</v>
      </c>
      <c r="AG82" s="155"/>
      <c r="AH82" s="192"/>
      <c r="AI82" s="155"/>
      <c r="AJ82" s="207">
        <v>1</v>
      </c>
      <c r="AK82" s="208"/>
      <c r="AL82" s="208"/>
      <c r="AM82" s="209"/>
      <c r="AN82" s="17" t="s">
        <v>57</v>
      </c>
    </row>
    <row r="83" spans="1:40" ht="14.4" customHeight="1" x14ac:dyDescent="0.3">
      <c r="A83" s="190">
        <v>102</v>
      </c>
      <c r="B83" s="189">
        <v>2004</v>
      </c>
      <c r="C83" s="190">
        <v>11</v>
      </c>
      <c r="D83" s="190">
        <v>11</v>
      </c>
      <c r="E83" s="190" t="s">
        <v>265</v>
      </c>
      <c r="F83" s="200">
        <v>1</v>
      </c>
      <c r="G83" s="200">
        <v>0</v>
      </c>
      <c r="H83" s="200">
        <v>0</v>
      </c>
      <c r="I83" s="16">
        <f t="shared" ref="I83:I125" si="36">IF(G83=1,1,IF(H83=1,1,0))</f>
        <v>0</v>
      </c>
      <c r="J83" s="1">
        <v>1</v>
      </c>
      <c r="K83" s="1">
        <f t="shared" si="30"/>
        <v>1</v>
      </c>
      <c r="L83" s="1">
        <f t="shared" si="31"/>
        <v>2.5</v>
      </c>
      <c r="M83" s="1">
        <f t="shared" si="32"/>
        <v>1.8</v>
      </c>
      <c r="N83" s="1">
        <f t="shared" si="33"/>
        <v>2</v>
      </c>
      <c r="O83" s="1">
        <f t="shared" si="34"/>
        <v>1</v>
      </c>
      <c r="P83" s="1">
        <f t="shared" si="35"/>
        <v>1</v>
      </c>
      <c r="Q83" s="154"/>
      <c r="R83" s="155">
        <v>1</v>
      </c>
      <c r="S83" s="155">
        <v>1</v>
      </c>
      <c r="T83" s="155"/>
      <c r="U83" s="156"/>
      <c r="V83" s="155">
        <v>1</v>
      </c>
      <c r="W83" s="155">
        <v>1</v>
      </c>
      <c r="X83" s="155">
        <v>0.5</v>
      </c>
      <c r="Y83" s="192"/>
      <c r="Z83" s="192"/>
      <c r="AA83" s="154">
        <v>1</v>
      </c>
      <c r="AB83" s="155">
        <v>1</v>
      </c>
      <c r="AC83" s="155">
        <v>1</v>
      </c>
      <c r="AD83" s="155"/>
      <c r="AE83" s="156"/>
      <c r="AF83" s="192">
        <v>1</v>
      </c>
      <c r="AG83" s="155"/>
      <c r="AH83" s="192"/>
      <c r="AI83" s="155"/>
      <c r="AJ83" s="154">
        <v>1</v>
      </c>
      <c r="AK83" s="155"/>
      <c r="AL83" s="155"/>
      <c r="AM83" s="156"/>
      <c r="AN83" s="35"/>
    </row>
    <row r="84" spans="1:40" x14ac:dyDescent="0.3">
      <c r="A84" s="190">
        <v>102</v>
      </c>
      <c r="B84" s="189">
        <v>2004</v>
      </c>
      <c r="C84" s="189">
        <v>18</v>
      </c>
      <c r="D84" s="189">
        <v>11</v>
      </c>
      <c r="E84" s="190" t="s">
        <v>266</v>
      </c>
      <c r="F84" s="192">
        <v>0</v>
      </c>
      <c r="G84" s="192"/>
      <c r="H84" s="192"/>
      <c r="I84" s="16">
        <f t="shared" si="36"/>
        <v>0</v>
      </c>
      <c r="J84" s="1">
        <v>-1</v>
      </c>
      <c r="K84" s="1">
        <f t="shared" si="30"/>
        <v>1</v>
      </c>
      <c r="L84" s="1" t="str">
        <f t="shared" si="31"/>
        <v/>
      </c>
      <c r="M84" s="1" t="str">
        <f t="shared" si="32"/>
        <v/>
      </c>
      <c r="N84" s="1" t="str">
        <f t="shared" si="33"/>
        <v/>
      </c>
      <c r="O84" s="1" t="str">
        <f t="shared" si="34"/>
        <v/>
      </c>
      <c r="P84" s="1" t="str">
        <f t="shared" si="35"/>
        <v/>
      </c>
      <c r="Q84" s="154"/>
      <c r="R84" s="155"/>
      <c r="S84" s="155"/>
      <c r="T84" s="155"/>
      <c r="U84" s="156"/>
      <c r="V84" s="192"/>
      <c r="W84" s="192"/>
      <c r="X84" s="192"/>
      <c r="Y84" s="192"/>
      <c r="Z84" s="192"/>
      <c r="AA84" s="154"/>
      <c r="AB84" s="155"/>
      <c r="AC84" s="155"/>
      <c r="AD84" s="155"/>
      <c r="AE84" s="156"/>
      <c r="AF84" s="192"/>
      <c r="AG84" s="192"/>
      <c r="AH84" s="192"/>
      <c r="AI84" s="192"/>
      <c r="AJ84" s="154"/>
      <c r="AK84" s="155"/>
      <c r="AL84" s="155"/>
      <c r="AM84" s="156"/>
      <c r="AN84" s="17" t="s">
        <v>57</v>
      </c>
    </row>
    <row r="85" spans="1:40" x14ac:dyDescent="0.3">
      <c r="A85" s="190">
        <v>102</v>
      </c>
      <c r="B85" s="189">
        <v>2004</v>
      </c>
      <c r="C85" s="189">
        <v>18</v>
      </c>
      <c r="D85" s="189">
        <v>11</v>
      </c>
      <c r="E85" s="189" t="s">
        <v>267</v>
      </c>
      <c r="F85" s="200">
        <v>1</v>
      </c>
      <c r="G85" s="200">
        <v>0</v>
      </c>
      <c r="H85" s="200">
        <v>0</v>
      </c>
      <c r="I85" s="16">
        <f t="shared" si="36"/>
        <v>0</v>
      </c>
      <c r="J85" s="1">
        <v>1</v>
      </c>
      <c r="K85" s="1">
        <f t="shared" si="30"/>
        <v>1</v>
      </c>
      <c r="L85" s="1">
        <f t="shared" si="31"/>
        <v>2.8</v>
      </c>
      <c r="M85" s="1">
        <f t="shared" si="32"/>
        <v>1.8</v>
      </c>
      <c r="N85" s="1">
        <f t="shared" si="33"/>
        <v>1.8</v>
      </c>
      <c r="O85" s="1">
        <f t="shared" si="34"/>
        <v>2</v>
      </c>
      <c r="P85" s="1">
        <f t="shared" si="35"/>
        <v>1</v>
      </c>
      <c r="Q85" s="154"/>
      <c r="R85" s="155">
        <v>1</v>
      </c>
      <c r="S85" s="155">
        <v>1</v>
      </c>
      <c r="T85" s="155">
        <v>0.5</v>
      </c>
      <c r="U85" s="156"/>
      <c r="V85" s="155">
        <v>1</v>
      </c>
      <c r="W85" s="155">
        <v>1</v>
      </c>
      <c r="X85" s="155">
        <v>0.5</v>
      </c>
      <c r="Y85" s="155"/>
      <c r="Z85" s="155"/>
      <c r="AA85" s="154">
        <v>1</v>
      </c>
      <c r="AB85" s="155">
        <v>1</v>
      </c>
      <c r="AC85" s="155">
        <v>0.5</v>
      </c>
      <c r="AD85" s="155"/>
      <c r="AE85" s="156"/>
      <c r="AF85" s="155"/>
      <c r="AG85" s="155">
        <v>1</v>
      </c>
      <c r="AH85" s="155"/>
      <c r="AI85" s="155"/>
      <c r="AJ85" s="154">
        <v>1</v>
      </c>
      <c r="AK85" s="155"/>
      <c r="AL85" s="155"/>
      <c r="AM85" s="156"/>
    </row>
    <row r="86" spans="1:40" x14ac:dyDescent="0.3">
      <c r="A86" s="190">
        <v>102</v>
      </c>
      <c r="B86" s="189">
        <v>2005</v>
      </c>
      <c r="C86" s="189">
        <v>14</v>
      </c>
      <c r="D86" s="189">
        <v>2</v>
      </c>
      <c r="E86" s="189" t="s">
        <v>268</v>
      </c>
      <c r="F86" s="200">
        <v>1</v>
      </c>
      <c r="G86" s="200">
        <v>0</v>
      </c>
      <c r="H86" s="200">
        <v>0</v>
      </c>
      <c r="I86" s="16">
        <f t="shared" si="36"/>
        <v>0</v>
      </c>
      <c r="J86" s="1">
        <v>-1</v>
      </c>
      <c r="K86" s="1">
        <f t="shared" si="30"/>
        <v>1</v>
      </c>
      <c r="L86" s="1" t="str">
        <f t="shared" si="31"/>
        <v/>
      </c>
      <c r="M86" s="1" t="str">
        <f t="shared" si="32"/>
        <v/>
      </c>
      <c r="N86" s="1">
        <f t="shared" si="33"/>
        <v>4.5</v>
      </c>
      <c r="O86" s="1">
        <f t="shared" si="34"/>
        <v>1</v>
      </c>
      <c r="P86" s="1" t="str">
        <f t="shared" si="35"/>
        <v/>
      </c>
      <c r="Q86" s="154"/>
      <c r="R86" s="155"/>
      <c r="S86" s="155"/>
      <c r="T86" s="155"/>
      <c r="U86" s="156"/>
      <c r="V86" s="192"/>
      <c r="W86" s="192"/>
      <c r="X86" s="192"/>
      <c r="Y86" s="192"/>
      <c r="Z86" s="192"/>
      <c r="AA86" s="154"/>
      <c r="AB86" s="155"/>
      <c r="AC86" s="155"/>
      <c r="AD86" s="155">
        <v>1</v>
      </c>
      <c r="AE86" s="156">
        <v>1</v>
      </c>
      <c r="AF86" s="192">
        <v>1</v>
      </c>
      <c r="AG86" s="192"/>
      <c r="AH86" s="192"/>
      <c r="AI86" s="192"/>
      <c r="AJ86" s="154"/>
      <c r="AK86" s="155"/>
      <c r="AL86" s="155"/>
      <c r="AM86" s="156"/>
      <c r="AN86" s="17" t="s">
        <v>309</v>
      </c>
    </row>
    <row r="87" spans="1:40" x14ac:dyDescent="0.3">
      <c r="A87" s="190">
        <v>102</v>
      </c>
      <c r="B87" s="189">
        <v>2005</v>
      </c>
      <c r="C87" s="189">
        <v>17</v>
      </c>
      <c r="D87" s="189">
        <v>2</v>
      </c>
      <c r="E87" s="190" t="s">
        <v>269</v>
      </c>
      <c r="F87" s="200">
        <v>1</v>
      </c>
      <c r="G87" s="200">
        <v>0</v>
      </c>
      <c r="H87" s="200">
        <v>0</v>
      </c>
      <c r="I87" s="16">
        <f t="shared" si="36"/>
        <v>0</v>
      </c>
      <c r="J87" s="1">
        <v>1</v>
      </c>
      <c r="K87" s="1">
        <f t="shared" si="30"/>
        <v>1</v>
      </c>
      <c r="L87" s="1" t="str">
        <f t="shared" si="31"/>
        <v/>
      </c>
      <c r="M87" s="1">
        <f t="shared" si="32"/>
        <v>2</v>
      </c>
      <c r="N87" s="1">
        <f t="shared" si="33"/>
        <v>2</v>
      </c>
      <c r="O87" s="1">
        <f t="shared" si="34"/>
        <v>1</v>
      </c>
      <c r="P87" s="1">
        <f t="shared" si="35"/>
        <v>4</v>
      </c>
      <c r="Q87" s="154"/>
      <c r="R87" s="155"/>
      <c r="S87" s="155"/>
      <c r="T87" s="155"/>
      <c r="U87" s="156"/>
      <c r="V87" s="155">
        <v>1</v>
      </c>
      <c r="W87" s="155">
        <v>1</v>
      </c>
      <c r="X87" s="155">
        <v>1</v>
      </c>
      <c r="Y87" s="192"/>
      <c r="Z87" s="192"/>
      <c r="AA87" s="154">
        <v>1</v>
      </c>
      <c r="AB87" s="155">
        <v>1</v>
      </c>
      <c r="AC87" s="155">
        <v>1</v>
      </c>
      <c r="AD87" s="155"/>
      <c r="AE87" s="156"/>
      <c r="AF87" s="192">
        <v>1</v>
      </c>
      <c r="AG87" s="155"/>
      <c r="AH87" s="192"/>
      <c r="AI87" s="155"/>
      <c r="AJ87" s="154"/>
      <c r="AK87" s="155"/>
      <c r="AL87" s="155"/>
      <c r="AM87" s="156">
        <v>1</v>
      </c>
      <c r="AN87" s="69" t="s">
        <v>59</v>
      </c>
    </row>
    <row r="88" spans="1:40" x14ac:dyDescent="0.3">
      <c r="A88" s="190">
        <v>102</v>
      </c>
      <c r="B88" s="189">
        <v>2005</v>
      </c>
      <c r="C88" s="189">
        <v>3</v>
      </c>
      <c r="D88" s="189">
        <v>3</v>
      </c>
      <c r="E88" s="189" t="s">
        <v>270</v>
      </c>
      <c r="F88" s="200">
        <v>1</v>
      </c>
      <c r="G88" s="200">
        <v>0</v>
      </c>
      <c r="H88" s="200">
        <v>0</v>
      </c>
      <c r="I88" s="16">
        <f t="shared" si="36"/>
        <v>0</v>
      </c>
      <c r="J88" s="1">
        <v>1</v>
      </c>
      <c r="K88" s="1">
        <f t="shared" si="30"/>
        <v>1</v>
      </c>
      <c r="L88" s="1">
        <f t="shared" si="31"/>
        <v>4.5</v>
      </c>
      <c r="M88" s="1" t="str">
        <f t="shared" si="32"/>
        <v/>
      </c>
      <c r="N88" s="1">
        <f t="shared" si="33"/>
        <v>1.8</v>
      </c>
      <c r="O88" s="1">
        <f t="shared" si="34"/>
        <v>1</v>
      </c>
      <c r="P88" s="1">
        <f t="shared" si="35"/>
        <v>1</v>
      </c>
      <c r="Q88" s="154"/>
      <c r="R88" s="155"/>
      <c r="S88" s="155"/>
      <c r="T88" s="155">
        <v>1</v>
      </c>
      <c r="U88" s="156">
        <v>1</v>
      </c>
      <c r="V88" s="192"/>
      <c r="W88" s="192"/>
      <c r="X88" s="192"/>
      <c r="Y88" s="192"/>
      <c r="Z88" s="192"/>
      <c r="AA88" s="154">
        <v>1</v>
      </c>
      <c r="AB88" s="155">
        <v>1</v>
      </c>
      <c r="AC88" s="155">
        <v>0.5</v>
      </c>
      <c r="AD88" s="155"/>
      <c r="AE88" s="156"/>
      <c r="AF88" s="192">
        <v>1</v>
      </c>
      <c r="AG88" s="192"/>
      <c r="AH88" s="192"/>
      <c r="AI88" s="192"/>
      <c r="AJ88" s="154">
        <v>1</v>
      </c>
      <c r="AK88" s="155"/>
      <c r="AL88" s="155"/>
      <c r="AM88" s="156"/>
      <c r="AN88" s="69"/>
    </row>
    <row r="89" spans="1:40" x14ac:dyDescent="0.3">
      <c r="A89" s="190">
        <v>102</v>
      </c>
      <c r="B89" s="189">
        <v>2005</v>
      </c>
      <c r="C89" s="189">
        <v>10</v>
      </c>
      <c r="D89" s="189">
        <v>3</v>
      </c>
      <c r="E89" s="149" t="s">
        <v>271</v>
      </c>
      <c r="F89" s="200">
        <v>1</v>
      </c>
      <c r="G89" s="200">
        <v>0</v>
      </c>
      <c r="H89" s="200">
        <v>0</v>
      </c>
      <c r="I89" s="16">
        <f t="shared" si="36"/>
        <v>0</v>
      </c>
      <c r="J89" s="1">
        <v>-1</v>
      </c>
      <c r="K89" s="1">
        <f t="shared" si="30"/>
        <v>1</v>
      </c>
      <c r="L89" s="1" t="str">
        <f t="shared" si="31"/>
        <v/>
      </c>
      <c r="M89" s="1">
        <f t="shared" si="32"/>
        <v>1.8</v>
      </c>
      <c r="N89" s="1">
        <f t="shared" si="33"/>
        <v>1.5</v>
      </c>
      <c r="O89" s="1">
        <f t="shared" si="34"/>
        <v>2</v>
      </c>
      <c r="P89" s="1" t="str">
        <f t="shared" si="35"/>
        <v/>
      </c>
      <c r="Q89" s="154"/>
      <c r="R89" s="155"/>
      <c r="S89" s="155"/>
      <c r="T89" s="155"/>
      <c r="U89" s="156"/>
      <c r="V89" s="155">
        <v>1</v>
      </c>
      <c r="W89" s="155">
        <v>1</v>
      </c>
      <c r="X89" s="155">
        <v>0.5</v>
      </c>
      <c r="Y89" s="192"/>
      <c r="Z89" s="192"/>
      <c r="AA89" s="154">
        <v>1</v>
      </c>
      <c r="AB89" s="155">
        <v>1</v>
      </c>
      <c r="AC89" s="155"/>
      <c r="AD89" s="155"/>
      <c r="AE89" s="156"/>
      <c r="AF89" s="192"/>
      <c r="AG89" s="155">
        <v>1</v>
      </c>
      <c r="AH89" s="192"/>
      <c r="AI89" s="155"/>
      <c r="AJ89" s="154"/>
      <c r="AK89" s="155"/>
      <c r="AL89" s="155"/>
      <c r="AM89" s="156"/>
    </row>
    <row r="90" spans="1:40" x14ac:dyDescent="0.3">
      <c r="A90" s="190">
        <v>102</v>
      </c>
      <c r="B90" s="189">
        <v>2005</v>
      </c>
      <c r="C90" s="189">
        <v>24</v>
      </c>
      <c r="D90" s="189">
        <v>3</v>
      </c>
      <c r="E90" s="190" t="s">
        <v>272</v>
      </c>
      <c r="F90" s="200">
        <v>1</v>
      </c>
      <c r="G90" s="200">
        <v>0</v>
      </c>
      <c r="H90" s="200">
        <v>0</v>
      </c>
      <c r="I90" s="16">
        <f t="shared" si="36"/>
        <v>0</v>
      </c>
      <c r="J90" s="1">
        <v>1</v>
      </c>
      <c r="K90" s="1">
        <f t="shared" si="30"/>
        <v>1</v>
      </c>
      <c r="L90" s="1" t="str">
        <f t="shared" si="31"/>
        <v/>
      </c>
      <c r="M90" s="1" t="str">
        <f t="shared" si="32"/>
        <v/>
      </c>
      <c r="N90" s="1">
        <f t="shared" si="33"/>
        <v>1.5</v>
      </c>
      <c r="O90" s="1">
        <f t="shared" si="34"/>
        <v>3</v>
      </c>
      <c r="P90" s="1" t="str">
        <f t="shared" si="35"/>
        <v/>
      </c>
      <c r="Q90" s="154"/>
      <c r="R90" s="155"/>
      <c r="S90" s="155"/>
      <c r="T90" s="155"/>
      <c r="U90" s="156"/>
      <c r="V90" s="155"/>
      <c r="W90" s="155"/>
      <c r="X90" s="155"/>
      <c r="Y90" s="192"/>
      <c r="Z90" s="192"/>
      <c r="AA90" s="154">
        <v>1</v>
      </c>
      <c r="AB90" s="155">
        <v>1</v>
      </c>
      <c r="AC90" s="155"/>
      <c r="AD90" s="155"/>
      <c r="AE90" s="156"/>
      <c r="AF90" s="192"/>
      <c r="AG90" s="155"/>
      <c r="AH90" s="192">
        <v>1</v>
      </c>
      <c r="AI90" s="155"/>
      <c r="AJ90" s="154"/>
      <c r="AK90" s="155"/>
      <c r="AL90" s="155"/>
      <c r="AM90" s="156"/>
    </row>
    <row r="91" spans="1:40" x14ac:dyDescent="0.3">
      <c r="A91" s="190">
        <v>102</v>
      </c>
      <c r="B91" s="189">
        <v>2005</v>
      </c>
      <c r="C91" s="189">
        <v>7</v>
      </c>
      <c r="D91" s="189">
        <v>4</v>
      </c>
      <c r="E91" s="189" t="s">
        <v>273</v>
      </c>
      <c r="F91" s="200">
        <v>1</v>
      </c>
      <c r="G91" s="200">
        <v>1</v>
      </c>
      <c r="H91" s="200">
        <v>0</v>
      </c>
      <c r="I91" s="16">
        <f t="shared" si="36"/>
        <v>1</v>
      </c>
      <c r="J91" s="1">
        <v>1</v>
      </c>
      <c r="K91" s="1">
        <f t="shared" si="30"/>
        <v>-1</v>
      </c>
      <c r="L91" s="1" t="str">
        <f t="shared" si="31"/>
        <v/>
      </c>
      <c r="M91" s="1" t="str">
        <f t="shared" si="32"/>
        <v/>
      </c>
      <c r="N91" s="1">
        <f t="shared" si="33"/>
        <v>1</v>
      </c>
      <c r="O91" s="1">
        <f t="shared" si="34"/>
        <v>2</v>
      </c>
      <c r="P91" s="1" t="str">
        <f t="shared" si="35"/>
        <v/>
      </c>
      <c r="Q91" s="154"/>
      <c r="R91" s="155"/>
      <c r="S91" s="155"/>
      <c r="T91" s="155"/>
      <c r="U91" s="156"/>
      <c r="V91" s="155"/>
      <c r="W91" s="155"/>
      <c r="X91" s="155"/>
      <c r="Y91" s="155"/>
      <c r="Z91" s="155"/>
      <c r="AA91" s="154">
        <v>2</v>
      </c>
      <c r="AB91" s="155"/>
      <c r="AC91" s="155"/>
      <c r="AD91" s="155"/>
      <c r="AE91" s="156"/>
      <c r="AF91" s="155"/>
      <c r="AG91" s="155">
        <v>1</v>
      </c>
      <c r="AH91" s="155"/>
      <c r="AI91" s="155"/>
      <c r="AJ91" s="154"/>
      <c r="AK91" s="155"/>
      <c r="AL91" s="155"/>
      <c r="AM91" s="156"/>
    </row>
    <row r="92" spans="1:40" x14ac:dyDescent="0.3">
      <c r="A92" s="190">
        <v>102</v>
      </c>
      <c r="B92" s="189">
        <v>2005</v>
      </c>
      <c r="C92" s="189">
        <v>14</v>
      </c>
      <c r="D92" s="189">
        <v>4</v>
      </c>
      <c r="E92" s="190" t="s">
        <v>274</v>
      </c>
      <c r="F92" s="200">
        <v>1</v>
      </c>
      <c r="G92" s="200">
        <v>0</v>
      </c>
      <c r="H92" s="200">
        <v>0</v>
      </c>
      <c r="I92" s="16">
        <f t="shared" si="36"/>
        <v>0</v>
      </c>
      <c r="J92" s="1">
        <v>1</v>
      </c>
      <c r="K92" s="1">
        <f t="shared" si="30"/>
        <v>1</v>
      </c>
      <c r="L92" s="1" t="str">
        <f t="shared" si="31"/>
        <v/>
      </c>
      <c r="M92" s="1">
        <f t="shared" si="32"/>
        <v>1.8</v>
      </c>
      <c r="N92" s="1">
        <f t="shared" si="33"/>
        <v>2.5</v>
      </c>
      <c r="O92" s="1">
        <f t="shared" si="34"/>
        <v>2</v>
      </c>
      <c r="P92" s="1">
        <f t="shared" si="35"/>
        <v>1</v>
      </c>
      <c r="Q92" s="154"/>
      <c r="R92" s="155"/>
      <c r="S92" s="155"/>
      <c r="T92" s="155"/>
      <c r="U92" s="156"/>
      <c r="V92" s="155">
        <v>1</v>
      </c>
      <c r="W92" s="155">
        <v>1</v>
      </c>
      <c r="X92" s="155">
        <v>0.5</v>
      </c>
      <c r="Y92" s="192"/>
      <c r="Z92" s="192"/>
      <c r="AA92" s="154"/>
      <c r="AB92" s="155">
        <v>1</v>
      </c>
      <c r="AC92" s="155">
        <v>1</v>
      </c>
      <c r="AD92" s="155"/>
      <c r="AE92" s="156"/>
      <c r="AF92" s="192"/>
      <c r="AG92" s="155">
        <v>1</v>
      </c>
      <c r="AH92" s="192"/>
      <c r="AI92" s="155"/>
      <c r="AJ92" s="154">
        <v>1</v>
      </c>
      <c r="AK92" s="155"/>
      <c r="AL92" s="155"/>
      <c r="AM92" s="156"/>
      <c r="AN92" s="17" t="s">
        <v>57</v>
      </c>
    </row>
    <row r="93" spans="1:40" x14ac:dyDescent="0.3">
      <c r="A93" s="190">
        <v>102</v>
      </c>
      <c r="B93" s="189">
        <v>2005</v>
      </c>
      <c r="C93" s="189">
        <v>21</v>
      </c>
      <c r="D93" s="189">
        <v>4</v>
      </c>
      <c r="E93" s="149" t="s">
        <v>275</v>
      </c>
      <c r="F93" s="200">
        <v>1</v>
      </c>
      <c r="G93" s="200">
        <v>0</v>
      </c>
      <c r="H93" s="200">
        <v>0</v>
      </c>
      <c r="I93" s="16">
        <f t="shared" si="36"/>
        <v>0</v>
      </c>
      <c r="J93" s="1">
        <v>1</v>
      </c>
      <c r="K93" s="1">
        <f t="shared" si="30"/>
        <v>1</v>
      </c>
      <c r="L93" s="1">
        <f t="shared" si="31"/>
        <v>2</v>
      </c>
      <c r="M93" s="1">
        <f t="shared" si="32"/>
        <v>3.2</v>
      </c>
      <c r="N93" s="1">
        <f t="shared" si="33"/>
        <v>4.2</v>
      </c>
      <c r="O93" s="1">
        <f t="shared" si="34"/>
        <v>1</v>
      </c>
      <c r="P93" s="1">
        <f t="shared" si="35"/>
        <v>4</v>
      </c>
      <c r="Q93" s="154">
        <v>1</v>
      </c>
      <c r="R93" s="155">
        <v>1</v>
      </c>
      <c r="S93" s="155">
        <v>1</v>
      </c>
      <c r="T93" s="155"/>
      <c r="U93" s="156"/>
      <c r="V93" s="155"/>
      <c r="W93" s="155">
        <v>0.5</v>
      </c>
      <c r="X93" s="155">
        <v>1</v>
      </c>
      <c r="Y93" s="192">
        <v>1</v>
      </c>
      <c r="Z93" s="192"/>
      <c r="AA93" s="154"/>
      <c r="AB93" s="155"/>
      <c r="AC93" s="155">
        <v>0.5</v>
      </c>
      <c r="AD93" s="155">
        <v>1</v>
      </c>
      <c r="AE93" s="156">
        <v>1</v>
      </c>
      <c r="AF93" s="192">
        <v>1</v>
      </c>
      <c r="AG93" s="155"/>
      <c r="AH93" s="192"/>
      <c r="AI93" s="155"/>
      <c r="AJ93" s="154"/>
      <c r="AK93" s="155"/>
      <c r="AL93" s="155"/>
      <c r="AM93" s="156">
        <v>1</v>
      </c>
      <c r="AN93" s="17" t="s">
        <v>57</v>
      </c>
    </row>
    <row r="94" spans="1:40" x14ac:dyDescent="0.3">
      <c r="A94" s="190">
        <v>102</v>
      </c>
      <c r="B94" s="189">
        <v>2005</v>
      </c>
      <c r="C94" s="189">
        <v>9</v>
      </c>
      <c r="D94" s="189">
        <v>6</v>
      </c>
      <c r="E94" s="189" t="s">
        <v>276</v>
      </c>
      <c r="F94" s="200">
        <v>3</v>
      </c>
      <c r="G94" s="200">
        <v>0</v>
      </c>
      <c r="H94" s="203">
        <v>1</v>
      </c>
      <c r="I94" s="16">
        <f t="shared" si="36"/>
        <v>1</v>
      </c>
      <c r="J94" s="1">
        <v>1</v>
      </c>
      <c r="K94" s="1">
        <f t="shared" si="30"/>
        <v>-1</v>
      </c>
      <c r="L94" s="1">
        <f t="shared" si="31"/>
        <v>2</v>
      </c>
      <c r="M94" s="1">
        <f t="shared" si="32"/>
        <v>2</v>
      </c>
      <c r="N94" s="1">
        <f t="shared" si="33"/>
        <v>4</v>
      </c>
      <c r="O94" s="1">
        <f t="shared" si="34"/>
        <v>1</v>
      </c>
      <c r="P94" s="1">
        <f t="shared" si="35"/>
        <v>2</v>
      </c>
      <c r="Q94" s="207"/>
      <c r="R94" s="208">
        <v>2</v>
      </c>
      <c r="S94" s="208"/>
      <c r="T94" s="208"/>
      <c r="U94" s="209"/>
      <c r="V94" s="208"/>
      <c r="W94" s="208">
        <v>2</v>
      </c>
      <c r="X94" s="208"/>
      <c r="Y94" s="191"/>
      <c r="Z94" s="191"/>
      <c r="AA94" s="207"/>
      <c r="AB94" s="208"/>
      <c r="AC94" s="208"/>
      <c r="AD94" s="208">
        <v>2</v>
      </c>
      <c r="AE94" s="209"/>
      <c r="AF94" s="191">
        <v>1</v>
      </c>
      <c r="AG94" s="208"/>
      <c r="AH94" s="191"/>
      <c r="AI94" s="208"/>
      <c r="AJ94" s="207"/>
      <c r="AK94" s="208">
        <v>1</v>
      </c>
      <c r="AL94" s="208"/>
      <c r="AM94" s="209"/>
      <c r="AN94" s="17" t="s">
        <v>57</v>
      </c>
    </row>
    <row r="95" spans="1:40" x14ac:dyDescent="0.3">
      <c r="A95" s="190">
        <v>102</v>
      </c>
      <c r="B95" s="189">
        <v>2005</v>
      </c>
      <c r="C95" s="189">
        <v>16</v>
      </c>
      <c r="D95" s="189">
        <v>6</v>
      </c>
      <c r="E95" s="189" t="s">
        <v>277</v>
      </c>
      <c r="F95" s="200">
        <v>1</v>
      </c>
      <c r="G95" s="200">
        <v>0</v>
      </c>
      <c r="H95" s="200">
        <v>0</v>
      </c>
      <c r="I95" s="16">
        <f t="shared" si="36"/>
        <v>0</v>
      </c>
      <c r="J95" s="1">
        <v>1</v>
      </c>
      <c r="K95" s="1">
        <f t="shared" si="30"/>
        <v>1</v>
      </c>
      <c r="L95" s="1">
        <f t="shared" si="31"/>
        <v>2.8</v>
      </c>
      <c r="M95" s="1">
        <f t="shared" si="32"/>
        <v>2.8</v>
      </c>
      <c r="N95" s="1">
        <f t="shared" si="33"/>
        <v>2</v>
      </c>
      <c r="O95" s="1">
        <f t="shared" si="34"/>
        <v>1</v>
      </c>
      <c r="P95" s="1">
        <f t="shared" si="35"/>
        <v>2</v>
      </c>
      <c r="Q95" s="154"/>
      <c r="R95" s="155">
        <v>1</v>
      </c>
      <c r="S95" s="155">
        <v>1</v>
      </c>
      <c r="T95" s="155">
        <v>0.5</v>
      </c>
      <c r="U95" s="156"/>
      <c r="V95" s="192"/>
      <c r="W95" s="192">
        <v>1</v>
      </c>
      <c r="X95" s="192">
        <v>1</v>
      </c>
      <c r="Y95" s="192">
        <v>0.5</v>
      </c>
      <c r="Z95" s="192"/>
      <c r="AA95" s="154">
        <v>1</v>
      </c>
      <c r="AB95" s="155">
        <v>1</v>
      </c>
      <c r="AC95" s="155">
        <v>1</v>
      </c>
      <c r="AD95" s="155"/>
      <c r="AE95" s="156"/>
      <c r="AF95" s="192">
        <v>1</v>
      </c>
      <c r="AG95" s="192"/>
      <c r="AH95" s="192"/>
      <c r="AI95" s="192"/>
      <c r="AJ95" s="154"/>
      <c r="AK95" s="155">
        <v>1</v>
      </c>
      <c r="AL95" s="155"/>
      <c r="AM95" s="156"/>
    </row>
    <row r="96" spans="1:40" x14ac:dyDescent="0.3">
      <c r="A96" s="190">
        <v>102</v>
      </c>
      <c r="B96" s="189">
        <v>2005</v>
      </c>
      <c r="C96" s="189">
        <v>23</v>
      </c>
      <c r="D96" s="189">
        <v>6</v>
      </c>
      <c r="E96" s="149" t="s">
        <v>278</v>
      </c>
      <c r="F96" s="203">
        <v>3</v>
      </c>
      <c r="G96" s="200">
        <v>0</v>
      </c>
      <c r="H96" s="200">
        <v>1</v>
      </c>
      <c r="I96" s="16">
        <f t="shared" si="36"/>
        <v>1</v>
      </c>
      <c r="J96" s="1">
        <v>1</v>
      </c>
      <c r="K96" s="1">
        <f t="shared" si="30"/>
        <v>-1</v>
      </c>
      <c r="L96" s="1" t="str">
        <f t="shared" si="31"/>
        <v/>
      </c>
      <c r="M96" s="1">
        <f t="shared" si="32"/>
        <v>2</v>
      </c>
      <c r="N96" s="1">
        <f t="shared" si="33"/>
        <v>2</v>
      </c>
      <c r="O96" s="1">
        <f t="shared" si="34"/>
        <v>4</v>
      </c>
      <c r="P96" s="1">
        <f t="shared" si="35"/>
        <v>1</v>
      </c>
      <c r="Q96" s="154"/>
      <c r="R96" s="155"/>
      <c r="S96" s="155"/>
      <c r="T96" s="155"/>
      <c r="U96" s="156"/>
      <c r="V96" s="155"/>
      <c r="W96" s="208">
        <v>2</v>
      </c>
      <c r="X96" s="155"/>
      <c r="Y96" s="192"/>
      <c r="Z96" s="192"/>
      <c r="AA96" s="154"/>
      <c r="AB96" s="155">
        <v>2</v>
      </c>
      <c r="AC96" s="155"/>
      <c r="AD96" s="155"/>
      <c r="AE96" s="156"/>
      <c r="AF96" s="192"/>
      <c r="AG96" s="155"/>
      <c r="AH96" s="192"/>
      <c r="AI96" s="155">
        <v>1</v>
      </c>
      <c r="AJ96" s="154">
        <v>1</v>
      </c>
      <c r="AK96" s="155"/>
      <c r="AL96" s="155"/>
      <c r="AM96" s="156"/>
    </row>
    <row r="97" spans="1:40" x14ac:dyDescent="0.3">
      <c r="A97" s="190">
        <v>102</v>
      </c>
      <c r="B97" s="189">
        <v>2005</v>
      </c>
      <c r="C97" s="189">
        <v>7</v>
      </c>
      <c r="D97" s="189">
        <v>7</v>
      </c>
      <c r="E97" s="189" t="s">
        <v>279</v>
      </c>
      <c r="F97" s="200">
        <v>1</v>
      </c>
      <c r="G97" s="200">
        <v>0</v>
      </c>
      <c r="H97" s="200">
        <v>0</v>
      </c>
      <c r="I97" s="16">
        <f t="shared" si="36"/>
        <v>0</v>
      </c>
      <c r="J97" s="1">
        <v>-1</v>
      </c>
      <c r="K97" s="1">
        <f t="shared" si="30"/>
        <v>1</v>
      </c>
      <c r="L97" s="1">
        <f t="shared" si="31"/>
        <v>4.5</v>
      </c>
      <c r="M97" s="1" t="str">
        <f t="shared" si="32"/>
        <v/>
      </c>
      <c r="N97" s="1">
        <f t="shared" si="33"/>
        <v>1.5</v>
      </c>
      <c r="O97" s="1">
        <f t="shared" si="34"/>
        <v>2</v>
      </c>
      <c r="P97" s="1">
        <f t="shared" si="35"/>
        <v>1</v>
      </c>
      <c r="Q97" s="154"/>
      <c r="R97" s="155"/>
      <c r="S97" s="155"/>
      <c r="T97" s="155">
        <v>1</v>
      </c>
      <c r="U97" s="156">
        <v>1</v>
      </c>
      <c r="V97" s="192"/>
      <c r="W97" s="192"/>
      <c r="X97" s="192"/>
      <c r="Y97" s="192"/>
      <c r="Z97" s="192"/>
      <c r="AA97" s="154">
        <v>1</v>
      </c>
      <c r="AB97" s="155">
        <v>1</v>
      </c>
      <c r="AC97" s="155"/>
      <c r="AD97" s="155"/>
      <c r="AE97" s="156"/>
      <c r="AF97" s="192"/>
      <c r="AG97" s="192">
        <v>1</v>
      </c>
      <c r="AH97" s="192"/>
      <c r="AI97" s="192"/>
      <c r="AJ97" s="154">
        <v>1</v>
      </c>
      <c r="AK97" s="155"/>
      <c r="AL97" s="155"/>
      <c r="AM97" s="156"/>
    </row>
    <row r="98" spans="1:40" x14ac:dyDescent="0.3">
      <c r="A98" s="190">
        <v>102</v>
      </c>
      <c r="B98" s="189">
        <v>2005</v>
      </c>
      <c r="C98" s="189">
        <v>7</v>
      </c>
      <c r="D98" s="189">
        <v>7</v>
      </c>
      <c r="E98" s="149" t="s">
        <v>280</v>
      </c>
      <c r="F98" s="200">
        <v>1</v>
      </c>
      <c r="G98" s="200">
        <v>1</v>
      </c>
      <c r="H98" s="200">
        <v>0</v>
      </c>
      <c r="I98" s="16">
        <f t="shared" si="36"/>
        <v>1</v>
      </c>
      <c r="J98" s="1">
        <v>1</v>
      </c>
      <c r="K98" s="1">
        <f t="shared" si="30"/>
        <v>-1</v>
      </c>
      <c r="L98" s="1" t="str">
        <f t="shared" si="31"/>
        <v/>
      </c>
      <c r="M98" s="1" t="str">
        <f t="shared" si="32"/>
        <v/>
      </c>
      <c r="N98" s="1">
        <f t="shared" si="33"/>
        <v>2</v>
      </c>
      <c r="O98" s="1">
        <f t="shared" si="34"/>
        <v>1</v>
      </c>
      <c r="P98" s="1">
        <f t="shared" si="35"/>
        <v>1</v>
      </c>
      <c r="Q98" s="154"/>
      <c r="R98" s="155"/>
      <c r="S98" s="155"/>
      <c r="T98" s="155"/>
      <c r="U98" s="156"/>
      <c r="V98" s="155"/>
      <c r="W98" s="155"/>
      <c r="X98" s="155"/>
      <c r="Y98" s="192"/>
      <c r="Z98" s="192"/>
      <c r="AA98" s="154"/>
      <c r="AB98" s="155">
        <v>2</v>
      </c>
      <c r="AC98" s="155"/>
      <c r="AD98" s="155"/>
      <c r="AE98" s="156"/>
      <c r="AF98" s="192">
        <v>1</v>
      </c>
      <c r="AG98" s="155"/>
      <c r="AH98" s="192"/>
      <c r="AI98" s="155"/>
      <c r="AJ98" s="154">
        <v>1</v>
      </c>
      <c r="AK98" s="155"/>
      <c r="AL98" s="155"/>
      <c r="AM98" s="156"/>
      <c r="AN98" s="17" t="s">
        <v>57</v>
      </c>
    </row>
    <row r="99" spans="1:40" x14ac:dyDescent="0.3">
      <c r="A99" s="190">
        <v>102</v>
      </c>
      <c r="B99" s="189">
        <v>2005</v>
      </c>
      <c r="C99" s="189">
        <v>8</v>
      </c>
      <c r="D99" s="189">
        <v>9</v>
      </c>
      <c r="E99" s="190" t="s">
        <v>281</v>
      </c>
      <c r="F99" s="200">
        <v>1</v>
      </c>
      <c r="G99" s="200">
        <v>0</v>
      </c>
      <c r="H99" s="200">
        <v>0</v>
      </c>
      <c r="I99" s="16">
        <f t="shared" si="36"/>
        <v>0</v>
      </c>
      <c r="J99" s="1">
        <v>1</v>
      </c>
      <c r="K99" s="1">
        <f t="shared" si="30"/>
        <v>1</v>
      </c>
      <c r="L99" s="1" t="str">
        <f t="shared" si="31"/>
        <v/>
      </c>
      <c r="M99" s="1">
        <f t="shared" si="32"/>
        <v>2</v>
      </c>
      <c r="N99" s="1">
        <f t="shared" si="33"/>
        <v>1.5</v>
      </c>
      <c r="O99" s="1">
        <f t="shared" si="34"/>
        <v>1</v>
      </c>
      <c r="P99" s="1">
        <f t="shared" si="35"/>
        <v>1</v>
      </c>
      <c r="Q99" s="154"/>
      <c r="R99" s="155"/>
      <c r="S99" s="155"/>
      <c r="T99" s="155"/>
      <c r="U99" s="156"/>
      <c r="V99" s="155">
        <v>1</v>
      </c>
      <c r="W99" s="155">
        <v>1</v>
      </c>
      <c r="X99" s="155">
        <v>1</v>
      </c>
      <c r="Y99" s="192"/>
      <c r="Z99" s="192"/>
      <c r="AA99" s="154">
        <v>1</v>
      </c>
      <c r="AB99" s="155">
        <v>1</v>
      </c>
      <c r="AC99" s="155"/>
      <c r="AD99" s="155"/>
      <c r="AE99" s="156"/>
      <c r="AF99" s="192">
        <v>1</v>
      </c>
      <c r="AG99" s="155"/>
      <c r="AH99" s="192"/>
      <c r="AI99" s="155"/>
      <c r="AJ99" s="154">
        <v>1</v>
      </c>
      <c r="AK99" s="155"/>
      <c r="AL99" s="155"/>
      <c r="AM99" s="156"/>
    </row>
    <row r="100" spans="1:40" ht="15.75" customHeight="1" x14ac:dyDescent="0.3">
      <c r="A100" s="190">
        <v>102</v>
      </c>
      <c r="B100" s="189">
        <v>2005</v>
      </c>
      <c r="C100" s="189">
        <v>22</v>
      </c>
      <c r="D100" s="189">
        <v>9</v>
      </c>
      <c r="E100" s="190" t="s">
        <v>282</v>
      </c>
      <c r="F100" s="200">
        <v>1</v>
      </c>
      <c r="G100" s="200">
        <v>0</v>
      </c>
      <c r="H100" s="200">
        <v>0</v>
      </c>
      <c r="I100" s="16">
        <f t="shared" si="36"/>
        <v>0</v>
      </c>
      <c r="J100" s="1">
        <v>-1</v>
      </c>
      <c r="K100" s="1">
        <f t="shared" si="30"/>
        <v>1</v>
      </c>
      <c r="L100" s="1" t="str">
        <f t="shared" si="31"/>
        <v/>
      </c>
      <c r="M100" s="1" t="str">
        <f t="shared" si="32"/>
        <v/>
      </c>
      <c r="N100" s="1">
        <f t="shared" si="33"/>
        <v>1.8</v>
      </c>
      <c r="O100" s="1">
        <f t="shared" si="34"/>
        <v>3</v>
      </c>
      <c r="P100" s="1">
        <f t="shared" si="35"/>
        <v>1</v>
      </c>
      <c r="Q100" s="154"/>
      <c r="R100" s="155"/>
      <c r="S100" s="155"/>
      <c r="T100" s="155"/>
      <c r="U100" s="156"/>
      <c r="V100" s="155"/>
      <c r="W100" s="155"/>
      <c r="X100" s="155"/>
      <c r="Y100" s="192"/>
      <c r="Z100" s="192"/>
      <c r="AA100" s="154">
        <v>1</v>
      </c>
      <c r="AB100" s="155">
        <v>1</v>
      </c>
      <c r="AC100" s="155">
        <v>0.5</v>
      </c>
      <c r="AD100" s="155"/>
      <c r="AE100" s="156"/>
      <c r="AF100" s="192"/>
      <c r="AG100" s="155"/>
      <c r="AH100" s="192">
        <v>1</v>
      </c>
      <c r="AI100" s="155"/>
      <c r="AJ100" s="154">
        <v>1</v>
      </c>
      <c r="AK100" s="155"/>
      <c r="AL100" s="155"/>
      <c r="AM100" s="156"/>
    </row>
    <row r="101" spans="1:40" x14ac:dyDescent="0.3">
      <c r="A101" s="190">
        <v>102</v>
      </c>
      <c r="B101" s="189">
        <v>2005</v>
      </c>
      <c r="C101" s="189">
        <v>20</v>
      </c>
      <c r="D101" s="189">
        <v>10</v>
      </c>
      <c r="E101" s="190" t="s">
        <v>283</v>
      </c>
      <c r="F101" s="192">
        <v>0</v>
      </c>
      <c r="G101" s="192"/>
      <c r="H101" s="192"/>
      <c r="I101" s="16">
        <f t="shared" si="36"/>
        <v>0</v>
      </c>
      <c r="J101" s="1">
        <v>1</v>
      </c>
      <c r="K101" s="1">
        <f t="shared" si="30"/>
        <v>1</v>
      </c>
      <c r="L101" s="1" t="str">
        <f t="shared" si="31"/>
        <v/>
      </c>
      <c r="M101" s="1" t="str">
        <f t="shared" si="32"/>
        <v/>
      </c>
      <c r="N101" s="1" t="str">
        <f t="shared" si="33"/>
        <v/>
      </c>
      <c r="O101" s="1" t="str">
        <f t="shared" si="34"/>
        <v/>
      </c>
      <c r="P101" s="1" t="str">
        <f t="shared" si="35"/>
        <v/>
      </c>
      <c r="Q101" s="154"/>
      <c r="R101" s="155"/>
      <c r="S101" s="155"/>
      <c r="T101" s="155"/>
      <c r="U101" s="156"/>
      <c r="V101" s="192"/>
      <c r="W101" s="192"/>
      <c r="X101" s="192"/>
      <c r="Y101" s="192"/>
      <c r="Z101" s="192"/>
      <c r="AA101" s="154"/>
      <c r="AB101" s="155"/>
      <c r="AC101" s="155"/>
      <c r="AD101" s="155"/>
      <c r="AE101" s="156"/>
      <c r="AF101" s="192"/>
      <c r="AG101" s="192"/>
      <c r="AH101" s="192"/>
      <c r="AI101" s="192"/>
      <c r="AJ101" s="154"/>
      <c r="AK101" s="155"/>
      <c r="AL101" s="155"/>
      <c r="AM101" s="156"/>
      <c r="AN101" s="17" t="s">
        <v>57</v>
      </c>
    </row>
    <row r="102" spans="1:40" x14ac:dyDescent="0.3">
      <c r="A102" s="190">
        <v>102</v>
      </c>
      <c r="B102" s="189">
        <v>2005</v>
      </c>
      <c r="C102" s="189">
        <v>27</v>
      </c>
      <c r="D102" s="189">
        <v>10</v>
      </c>
      <c r="E102" s="190" t="s">
        <v>284</v>
      </c>
      <c r="F102" s="200">
        <v>1</v>
      </c>
      <c r="G102" s="200">
        <v>0</v>
      </c>
      <c r="H102" s="200">
        <v>0</v>
      </c>
      <c r="I102" s="16">
        <f t="shared" si="36"/>
        <v>0</v>
      </c>
      <c r="J102" s="1">
        <v>1</v>
      </c>
      <c r="K102" s="1">
        <f t="shared" si="30"/>
        <v>1</v>
      </c>
      <c r="L102" s="1">
        <f t="shared" si="31"/>
        <v>4.2</v>
      </c>
      <c r="M102" s="1" t="str">
        <f t="shared" si="32"/>
        <v/>
      </c>
      <c r="N102" s="1">
        <f t="shared" si="33"/>
        <v>1.8</v>
      </c>
      <c r="O102" s="1">
        <f t="shared" si="34"/>
        <v>3</v>
      </c>
      <c r="P102" s="1">
        <f t="shared" si="35"/>
        <v>1</v>
      </c>
      <c r="Q102" s="154"/>
      <c r="R102" s="155"/>
      <c r="S102" s="155">
        <v>0.5</v>
      </c>
      <c r="T102" s="155">
        <v>1</v>
      </c>
      <c r="U102" s="156">
        <v>1</v>
      </c>
      <c r="V102" s="155"/>
      <c r="W102" s="155"/>
      <c r="X102" s="155"/>
      <c r="Y102" s="192"/>
      <c r="Z102" s="192"/>
      <c r="AA102" s="154">
        <v>1</v>
      </c>
      <c r="AB102" s="155">
        <v>1</v>
      </c>
      <c r="AC102" s="155">
        <v>0.5</v>
      </c>
      <c r="AD102" s="155"/>
      <c r="AE102" s="156"/>
      <c r="AF102" s="192"/>
      <c r="AG102" s="155"/>
      <c r="AH102" s="192">
        <v>1</v>
      </c>
      <c r="AI102" s="155"/>
      <c r="AJ102" s="154">
        <v>1</v>
      </c>
      <c r="AK102" s="155"/>
      <c r="AL102" s="155"/>
      <c r="AM102" s="156"/>
    </row>
    <row r="103" spans="1:40" x14ac:dyDescent="0.3">
      <c r="A103" s="190">
        <v>102</v>
      </c>
      <c r="B103" s="189">
        <v>2005</v>
      </c>
      <c r="C103" s="189">
        <v>27</v>
      </c>
      <c r="D103" s="189">
        <v>10</v>
      </c>
      <c r="E103" s="149" t="s">
        <v>285</v>
      </c>
      <c r="F103" s="162">
        <v>1</v>
      </c>
      <c r="G103" s="200">
        <v>0</v>
      </c>
      <c r="H103" s="200">
        <v>0</v>
      </c>
      <c r="I103" s="16">
        <f t="shared" si="36"/>
        <v>0</v>
      </c>
      <c r="J103" s="1">
        <v>1</v>
      </c>
      <c r="K103" s="1">
        <f t="shared" si="30"/>
        <v>1</v>
      </c>
      <c r="L103" s="1" t="str">
        <f t="shared" si="31"/>
        <v/>
      </c>
      <c r="M103" s="1">
        <f t="shared" si="32"/>
        <v>1.8</v>
      </c>
      <c r="N103" s="1">
        <f t="shared" si="33"/>
        <v>2</v>
      </c>
      <c r="O103" s="1">
        <f t="shared" si="34"/>
        <v>3</v>
      </c>
      <c r="P103" s="1">
        <f t="shared" si="35"/>
        <v>1</v>
      </c>
      <c r="Q103" s="154"/>
      <c r="R103" s="155"/>
      <c r="S103" s="155"/>
      <c r="T103" s="155"/>
      <c r="U103" s="156"/>
      <c r="V103" s="155">
        <v>1</v>
      </c>
      <c r="W103" s="155">
        <v>1</v>
      </c>
      <c r="X103" s="155">
        <v>0.5</v>
      </c>
      <c r="Y103" s="192"/>
      <c r="Z103" s="192"/>
      <c r="AA103" s="154">
        <v>1</v>
      </c>
      <c r="AB103" s="155">
        <v>1</v>
      </c>
      <c r="AC103" s="155">
        <v>1</v>
      </c>
      <c r="AD103" s="155"/>
      <c r="AE103" s="156"/>
      <c r="AF103" s="192"/>
      <c r="AG103" s="155"/>
      <c r="AH103" s="192">
        <v>1</v>
      </c>
      <c r="AI103" s="155"/>
      <c r="AJ103" s="154">
        <v>1</v>
      </c>
      <c r="AK103" s="155"/>
      <c r="AL103" s="155"/>
      <c r="AM103" s="156"/>
      <c r="AN103" s="17" t="s">
        <v>310</v>
      </c>
    </row>
    <row r="104" spans="1:40" x14ac:dyDescent="0.3">
      <c r="A104" s="190">
        <v>102</v>
      </c>
      <c r="B104" s="189">
        <v>2005</v>
      </c>
      <c r="C104" s="189">
        <v>24</v>
      </c>
      <c r="D104" s="189">
        <v>11</v>
      </c>
      <c r="E104" s="149" t="s">
        <v>286</v>
      </c>
      <c r="F104" s="162">
        <v>3</v>
      </c>
      <c r="G104" s="200">
        <v>0</v>
      </c>
      <c r="H104" s="200">
        <v>0</v>
      </c>
      <c r="I104" s="16">
        <f t="shared" si="36"/>
        <v>0</v>
      </c>
      <c r="J104" s="1">
        <v>-1</v>
      </c>
      <c r="K104" s="1">
        <f t="shared" si="30"/>
        <v>-1</v>
      </c>
      <c r="L104" s="1">
        <f t="shared" si="31"/>
        <v>3.5</v>
      </c>
      <c r="M104" s="1" t="str">
        <f t="shared" si="32"/>
        <v/>
      </c>
      <c r="N104" s="1">
        <f t="shared" si="33"/>
        <v>4.5</v>
      </c>
      <c r="O104" s="1" t="str">
        <f t="shared" si="34"/>
        <v/>
      </c>
      <c r="P104" s="1" t="str">
        <f t="shared" si="35"/>
        <v/>
      </c>
      <c r="Q104" s="154"/>
      <c r="R104" s="155"/>
      <c r="S104" s="155">
        <v>1</v>
      </c>
      <c r="T104" s="155">
        <v>1</v>
      </c>
      <c r="U104" s="156"/>
      <c r="V104" s="155"/>
      <c r="W104" s="155"/>
      <c r="X104" s="155"/>
      <c r="Y104" s="192"/>
      <c r="Z104" s="192"/>
      <c r="AA104" s="154"/>
      <c r="AB104" s="155"/>
      <c r="AC104" s="155"/>
      <c r="AD104" s="155">
        <v>1</v>
      </c>
      <c r="AE104" s="156">
        <v>1</v>
      </c>
      <c r="AF104" s="192"/>
      <c r="AG104" s="155"/>
      <c r="AH104" s="192"/>
      <c r="AI104" s="155"/>
      <c r="AJ104" s="154"/>
      <c r="AK104" s="155"/>
      <c r="AL104" s="155"/>
      <c r="AM104" s="156"/>
    </row>
    <row r="105" spans="1:40" x14ac:dyDescent="0.3">
      <c r="A105" s="190">
        <v>102</v>
      </c>
      <c r="B105" s="189">
        <v>2005</v>
      </c>
      <c r="C105" s="189">
        <v>8</v>
      </c>
      <c r="D105" s="189">
        <v>12</v>
      </c>
      <c r="E105" s="149" t="s">
        <v>308</v>
      </c>
      <c r="F105" s="200">
        <v>1</v>
      </c>
      <c r="G105" s="200">
        <v>0</v>
      </c>
      <c r="H105" s="200">
        <v>0</v>
      </c>
      <c r="I105" s="16">
        <f t="shared" si="36"/>
        <v>0</v>
      </c>
      <c r="J105" s="1">
        <v>1</v>
      </c>
      <c r="K105" s="1">
        <f t="shared" si="30"/>
        <v>1</v>
      </c>
      <c r="L105" s="1" t="str">
        <f t="shared" si="31"/>
        <v/>
      </c>
      <c r="M105" s="1">
        <f t="shared" si="32"/>
        <v>1.5</v>
      </c>
      <c r="N105" s="1">
        <f t="shared" si="33"/>
        <v>1.5</v>
      </c>
      <c r="O105" s="1">
        <f t="shared" si="34"/>
        <v>4</v>
      </c>
      <c r="P105" s="1" t="str">
        <f t="shared" si="35"/>
        <v/>
      </c>
      <c r="Q105" s="154"/>
      <c r="R105" s="155"/>
      <c r="S105" s="155"/>
      <c r="T105" s="155"/>
      <c r="U105" s="156"/>
      <c r="V105" s="155">
        <v>1</v>
      </c>
      <c r="W105" s="155">
        <v>1</v>
      </c>
      <c r="X105" s="155"/>
      <c r="Y105" s="192"/>
      <c r="Z105" s="192"/>
      <c r="AA105" s="154">
        <v>1</v>
      </c>
      <c r="AB105" s="155">
        <v>1</v>
      </c>
      <c r="AC105" s="155"/>
      <c r="AD105" s="155"/>
      <c r="AE105" s="156"/>
      <c r="AF105" s="192"/>
      <c r="AG105" s="155"/>
      <c r="AH105" s="192"/>
      <c r="AI105" s="155">
        <v>1</v>
      </c>
      <c r="AJ105" s="154"/>
      <c r="AK105" s="155"/>
      <c r="AL105" s="155"/>
      <c r="AM105" s="156"/>
    </row>
    <row r="106" spans="1:40" x14ac:dyDescent="0.3">
      <c r="A106" s="190">
        <v>102</v>
      </c>
      <c r="B106" s="189">
        <v>2006</v>
      </c>
      <c r="C106" s="189">
        <v>19</v>
      </c>
      <c r="D106" s="189">
        <v>1</v>
      </c>
      <c r="E106" s="189" t="s">
        <v>288</v>
      </c>
      <c r="F106" s="200">
        <v>1</v>
      </c>
      <c r="G106" s="200">
        <v>0</v>
      </c>
      <c r="H106" s="200">
        <v>0</v>
      </c>
      <c r="I106" s="16">
        <f t="shared" si="36"/>
        <v>0</v>
      </c>
      <c r="J106" s="1">
        <v>1</v>
      </c>
      <c r="K106" s="1">
        <f t="shared" si="30"/>
        <v>1</v>
      </c>
      <c r="L106" s="1" t="str">
        <f t="shared" si="31"/>
        <v/>
      </c>
      <c r="M106" s="1">
        <f t="shared" si="32"/>
        <v>1.5</v>
      </c>
      <c r="N106" s="1">
        <f t="shared" si="33"/>
        <v>1.5</v>
      </c>
      <c r="O106" s="1">
        <f t="shared" si="34"/>
        <v>4</v>
      </c>
      <c r="P106" s="1" t="str">
        <f t="shared" si="35"/>
        <v/>
      </c>
      <c r="Q106" s="154"/>
      <c r="R106" s="155"/>
      <c r="S106" s="155"/>
      <c r="T106" s="155"/>
      <c r="U106" s="156"/>
      <c r="V106" s="155">
        <v>1</v>
      </c>
      <c r="W106" s="155">
        <v>1</v>
      </c>
      <c r="X106" s="155"/>
      <c r="Y106" s="192"/>
      <c r="Z106" s="192"/>
      <c r="AA106" s="154">
        <v>1</v>
      </c>
      <c r="AB106" s="155">
        <v>1</v>
      </c>
      <c r="AC106" s="155"/>
      <c r="AD106" s="155"/>
      <c r="AE106" s="156"/>
      <c r="AF106" s="192"/>
      <c r="AG106" s="155"/>
      <c r="AH106" s="192"/>
      <c r="AI106" s="155">
        <v>1</v>
      </c>
      <c r="AJ106" s="154"/>
      <c r="AK106" s="155"/>
      <c r="AL106" s="155"/>
      <c r="AM106" s="156"/>
    </row>
    <row r="107" spans="1:40" ht="15.75" customHeight="1" x14ac:dyDescent="0.3">
      <c r="A107" s="190">
        <v>102</v>
      </c>
      <c r="B107" s="189">
        <v>2006</v>
      </c>
      <c r="C107" s="189">
        <v>9</v>
      </c>
      <c r="D107" s="189">
        <v>2</v>
      </c>
      <c r="E107" s="190" t="s">
        <v>289</v>
      </c>
      <c r="F107" s="200">
        <v>1</v>
      </c>
      <c r="G107" s="200">
        <v>0</v>
      </c>
      <c r="H107" s="200">
        <v>0</v>
      </c>
      <c r="I107" s="16">
        <f t="shared" si="36"/>
        <v>0</v>
      </c>
      <c r="J107" s="1">
        <v>-1</v>
      </c>
      <c r="K107" s="1">
        <f t="shared" si="30"/>
        <v>1</v>
      </c>
      <c r="L107" s="1">
        <f t="shared" si="31"/>
        <v>3.2</v>
      </c>
      <c r="M107" s="1">
        <f t="shared" si="32"/>
        <v>2</v>
      </c>
      <c r="N107" s="1">
        <f t="shared" si="33"/>
        <v>2</v>
      </c>
      <c r="O107" s="1">
        <f t="shared" si="34"/>
        <v>1</v>
      </c>
      <c r="P107" s="1">
        <f t="shared" si="35"/>
        <v>1</v>
      </c>
      <c r="Q107" s="154"/>
      <c r="R107" s="155">
        <v>0.5</v>
      </c>
      <c r="S107" s="155">
        <v>1</v>
      </c>
      <c r="T107" s="155">
        <v>1</v>
      </c>
      <c r="U107" s="156"/>
      <c r="V107" s="155">
        <v>1</v>
      </c>
      <c r="W107" s="155">
        <v>1</v>
      </c>
      <c r="X107" s="155">
        <v>1</v>
      </c>
      <c r="Y107" s="192"/>
      <c r="Z107" s="192"/>
      <c r="AA107" s="154">
        <v>1</v>
      </c>
      <c r="AB107" s="155">
        <v>1</v>
      </c>
      <c r="AC107" s="155">
        <v>1</v>
      </c>
      <c r="AD107" s="155"/>
      <c r="AE107" s="156"/>
      <c r="AF107" s="192">
        <v>1</v>
      </c>
      <c r="AG107" s="155"/>
      <c r="AH107" s="192"/>
      <c r="AI107" s="155"/>
      <c r="AJ107" s="154">
        <v>1</v>
      </c>
      <c r="AK107" s="155"/>
      <c r="AL107" s="155"/>
      <c r="AM107" s="156"/>
    </row>
    <row r="108" spans="1:40" x14ac:dyDescent="0.3">
      <c r="A108" s="190">
        <v>102</v>
      </c>
      <c r="B108" s="189">
        <v>2006</v>
      </c>
      <c r="C108" s="189">
        <v>9</v>
      </c>
      <c r="D108" s="189">
        <v>2</v>
      </c>
      <c r="E108" s="189" t="s">
        <v>290</v>
      </c>
      <c r="F108" s="200">
        <v>1</v>
      </c>
      <c r="G108" s="200">
        <v>0</v>
      </c>
      <c r="H108" s="200">
        <v>0</v>
      </c>
      <c r="I108" s="16">
        <f t="shared" si="36"/>
        <v>0</v>
      </c>
      <c r="J108" s="1">
        <v>-1</v>
      </c>
      <c r="K108" s="1">
        <f t="shared" si="30"/>
        <v>1</v>
      </c>
      <c r="L108" s="1">
        <f t="shared" si="31"/>
        <v>4</v>
      </c>
      <c r="M108" s="1">
        <f t="shared" si="32"/>
        <v>1.5</v>
      </c>
      <c r="N108" s="1">
        <f t="shared" si="33"/>
        <v>1.5</v>
      </c>
      <c r="O108" s="1">
        <f t="shared" si="34"/>
        <v>1</v>
      </c>
      <c r="P108" s="1">
        <f t="shared" si="35"/>
        <v>2</v>
      </c>
      <c r="Q108" s="154"/>
      <c r="R108" s="155"/>
      <c r="S108" s="155">
        <v>1</v>
      </c>
      <c r="T108" s="155">
        <v>1</v>
      </c>
      <c r="U108" s="156">
        <v>1</v>
      </c>
      <c r="V108" s="155">
        <v>1</v>
      </c>
      <c r="W108" s="155">
        <v>1</v>
      </c>
      <c r="X108" s="155"/>
      <c r="Y108" s="192"/>
      <c r="Z108" s="192"/>
      <c r="AA108" s="154">
        <v>1</v>
      </c>
      <c r="AB108" s="155">
        <v>1</v>
      </c>
      <c r="AC108" s="155"/>
      <c r="AD108" s="155"/>
      <c r="AE108" s="156"/>
      <c r="AF108" s="192">
        <v>1</v>
      </c>
      <c r="AG108" s="155"/>
      <c r="AH108" s="192"/>
      <c r="AI108" s="155"/>
      <c r="AJ108" s="154"/>
      <c r="AK108" s="155">
        <v>1</v>
      </c>
      <c r="AL108" s="155"/>
      <c r="AM108" s="156"/>
    </row>
    <row r="109" spans="1:40" x14ac:dyDescent="0.3">
      <c r="A109" s="190">
        <v>102</v>
      </c>
      <c r="B109" s="189">
        <v>2006</v>
      </c>
      <c r="C109" s="189">
        <v>27</v>
      </c>
      <c r="D109" s="189">
        <v>2</v>
      </c>
      <c r="E109" s="189" t="s">
        <v>291</v>
      </c>
      <c r="F109" s="200">
        <v>2</v>
      </c>
      <c r="G109" s="200">
        <v>0</v>
      </c>
      <c r="H109" s="200">
        <v>1</v>
      </c>
      <c r="I109" s="16">
        <f t="shared" si="36"/>
        <v>1</v>
      </c>
      <c r="J109" s="1">
        <v>-1</v>
      </c>
      <c r="K109" s="1">
        <f t="shared" si="30"/>
        <v>-1</v>
      </c>
      <c r="L109" s="1" t="str">
        <f t="shared" si="31"/>
        <v/>
      </c>
      <c r="M109" s="1" t="str">
        <f t="shared" si="32"/>
        <v/>
      </c>
      <c r="N109" s="1">
        <f t="shared" si="33"/>
        <v>2</v>
      </c>
      <c r="O109" s="1">
        <f t="shared" si="34"/>
        <v>2</v>
      </c>
      <c r="P109" s="1">
        <f t="shared" si="35"/>
        <v>1</v>
      </c>
      <c r="Q109" s="154"/>
      <c r="R109" s="155"/>
      <c r="S109" s="155"/>
      <c r="T109" s="155"/>
      <c r="U109" s="156"/>
      <c r="V109" s="155"/>
      <c r="W109" s="155"/>
      <c r="X109" s="155"/>
      <c r="Y109" s="155"/>
      <c r="Z109" s="155"/>
      <c r="AA109" s="154"/>
      <c r="AB109" s="155">
        <v>2</v>
      </c>
      <c r="AC109" s="155"/>
      <c r="AD109" s="155"/>
      <c r="AE109" s="156"/>
      <c r="AF109" s="155"/>
      <c r="AG109" s="155">
        <v>1</v>
      </c>
      <c r="AH109" s="155"/>
      <c r="AI109" s="155"/>
      <c r="AJ109" s="154">
        <v>1</v>
      </c>
      <c r="AK109" s="155"/>
      <c r="AL109" s="155"/>
      <c r="AM109" s="156"/>
      <c r="AN109" s="17" t="s">
        <v>57</v>
      </c>
    </row>
    <row r="110" spans="1:40" x14ac:dyDescent="0.3">
      <c r="A110" s="190">
        <v>102</v>
      </c>
      <c r="B110" s="189">
        <v>2006</v>
      </c>
      <c r="C110" s="189">
        <v>9</v>
      </c>
      <c r="D110" s="189">
        <v>3</v>
      </c>
      <c r="E110" s="189" t="s">
        <v>292</v>
      </c>
      <c r="F110" s="200">
        <v>1</v>
      </c>
      <c r="G110" s="200">
        <v>0</v>
      </c>
      <c r="H110" s="200">
        <v>0</v>
      </c>
      <c r="I110" s="16">
        <f t="shared" si="36"/>
        <v>0</v>
      </c>
      <c r="J110" s="1">
        <v>1</v>
      </c>
      <c r="K110" s="1">
        <f t="shared" si="30"/>
        <v>1</v>
      </c>
      <c r="L110" s="1" t="str">
        <f t="shared" si="31"/>
        <v/>
      </c>
      <c r="M110" s="1">
        <f t="shared" si="32"/>
        <v>1.5</v>
      </c>
      <c r="N110" s="1">
        <f t="shared" si="33"/>
        <v>1.5</v>
      </c>
      <c r="O110" s="1">
        <f t="shared" si="34"/>
        <v>4</v>
      </c>
      <c r="P110" s="1" t="str">
        <f t="shared" si="35"/>
        <v/>
      </c>
      <c r="Q110" s="154"/>
      <c r="R110" s="155"/>
      <c r="S110" s="155"/>
      <c r="T110" s="155"/>
      <c r="U110" s="156"/>
      <c r="V110" s="155">
        <v>1</v>
      </c>
      <c r="W110" s="155">
        <v>1</v>
      </c>
      <c r="X110" s="155"/>
      <c r="Y110" s="192"/>
      <c r="Z110" s="192"/>
      <c r="AA110" s="154">
        <v>1</v>
      </c>
      <c r="AB110" s="155">
        <v>1</v>
      </c>
      <c r="AC110" s="155"/>
      <c r="AD110" s="155"/>
      <c r="AE110" s="156"/>
      <c r="AF110" s="192"/>
      <c r="AG110" s="155"/>
      <c r="AH110" s="192"/>
      <c r="AI110" s="155">
        <v>1</v>
      </c>
      <c r="AJ110" s="154"/>
      <c r="AK110" s="155"/>
      <c r="AL110" s="155"/>
      <c r="AM110" s="156"/>
    </row>
    <row r="111" spans="1:40" x14ac:dyDescent="0.3">
      <c r="A111" s="190">
        <v>102</v>
      </c>
      <c r="B111" s="189">
        <v>2006</v>
      </c>
      <c r="C111" s="189">
        <v>23</v>
      </c>
      <c r="D111" s="189">
        <v>3</v>
      </c>
      <c r="E111" s="149" t="s">
        <v>293</v>
      </c>
      <c r="F111" s="200">
        <v>1</v>
      </c>
      <c r="G111" s="200">
        <v>0</v>
      </c>
      <c r="H111" s="200">
        <v>0</v>
      </c>
      <c r="I111" s="16">
        <f t="shared" si="36"/>
        <v>0</v>
      </c>
      <c r="J111" s="1">
        <v>1</v>
      </c>
      <c r="K111" s="1">
        <f t="shared" si="30"/>
        <v>1</v>
      </c>
      <c r="L111" s="1" t="str">
        <f t="shared" si="31"/>
        <v/>
      </c>
      <c r="M111" s="1">
        <f t="shared" si="32"/>
        <v>1.5</v>
      </c>
      <c r="N111" s="1">
        <f t="shared" si="33"/>
        <v>1.8</v>
      </c>
      <c r="O111" s="1">
        <f t="shared" si="34"/>
        <v>1</v>
      </c>
      <c r="P111" s="1">
        <f t="shared" si="35"/>
        <v>1</v>
      </c>
      <c r="Q111" s="154"/>
      <c r="R111" s="155"/>
      <c r="S111" s="155"/>
      <c r="T111" s="155"/>
      <c r="U111" s="156"/>
      <c r="V111" s="155">
        <v>1</v>
      </c>
      <c r="W111" s="155">
        <v>1</v>
      </c>
      <c r="X111" s="155"/>
      <c r="Y111" s="192"/>
      <c r="Z111" s="192"/>
      <c r="AA111" s="154">
        <v>1</v>
      </c>
      <c r="AB111" s="155">
        <v>1</v>
      </c>
      <c r="AC111" s="155">
        <v>0.5</v>
      </c>
      <c r="AD111" s="155"/>
      <c r="AE111" s="156"/>
      <c r="AF111" s="192">
        <v>1</v>
      </c>
      <c r="AG111" s="155"/>
      <c r="AH111" s="192"/>
      <c r="AI111" s="155"/>
      <c r="AJ111" s="154">
        <v>1</v>
      </c>
      <c r="AK111" s="155"/>
      <c r="AL111" s="155"/>
      <c r="AM111" s="156"/>
      <c r="AN111" s="17" t="s">
        <v>57</v>
      </c>
    </row>
    <row r="112" spans="1:40" x14ac:dyDescent="0.3">
      <c r="A112" s="190">
        <v>102</v>
      </c>
      <c r="B112" s="189">
        <v>2006</v>
      </c>
      <c r="C112" s="189">
        <v>23</v>
      </c>
      <c r="D112" s="189">
        <v>3</v>
      </c>
      <c r="E112" s="189" t="s">
        <v>294</v>
      </c>
      <c r="F112" s="200">
        <v>1</v>
      </c>
      <c r="G112" s="200">
        <v>0</v>
      </c>
      <c r="H112" s="200">
        <v>0</v>
      </c>
      <c r="I112" s="16">
        <f t="shared" si="36"/>
        <v>0</v>
      </c>
      <c r="J112" s="1">
        <v>1</v>
      </c>
      <c r="K112" s="1">
        <f t="shared" si="30"/>
        <v>1</v>
      </c>
      <c r="L112" s="1" t="str">
        <f t="shared" si="31"/>
        <v/>
      </c>
      <c r="M112" s="1" t="str">
        <f t="shared" si="32"/>
        <v/>
      </c>
      <c r="N112" s="1">
        <f t="shared" si="33"/>
        <v>2.8</v>
      </c>
      <c r="O112" s="1">
        <f t="shared" si="34"/>
        <v>1</v>
      </c>
      <c r="P112" s="1" t="str">
        <f t="shared" si="35"/>
        <v/>
      </c>
      <c r="Q112" s="154"/>
      <c r="R112" s="155"/>
      <c r="S112" s="155"/>
      <c r="T112" s="155"/>
      <c r="U112" s="156"/>
      <c r="V112" s="155"/>
      <c r="W112" s="155"/>
      <c r="X112" s="155"/>
      <c r="Y112" s="192"/>
      <c r="Z112" s="192"/>
      <c r="AA112" s="154"/>
      <c r="AB112" s="155">
        <v>1</v>
      </c>
      <c r="AC112" s="155">
        <v>1</v>
      </c>
      <c r="AD112" s="155">
        <v>0.5</v>
      </c>
      <c r="AE112" s="156"/>
      <c r="AF112" s="192">
        <v>1</v>
      </c>
      <c r="AG112" s="155"/>
      <c r="AH112" s="192"/>
      <c r="AI112" s="155"/>
      <c r="AJ112" s="154"/>
      <c r="AK112" s="155"/>
      <c r="AL112" s="155"/>
      <c r="AM112" s="156"/>
    </row>
    <row r="113" spans="1:40" x14ac:dyDescent="0.3">
      <c r="A113" s="190">
        <v>102</v>
      </c>
      <c r="B113" s="189">
        <v>2006</v>
      </c>
      <c r="C113" s="189">
        <v>20</v>
      </c>
      <c r="D113" s="189">
        <v>4</v>
      </c>
      <c r="E113" s="189" t="s">
        <v>295</v>
      </c>
      <c r="F113" s="200">
        <v>1</v>
      </c>
      <c r="G113" s="200">
        <v>0</v>
      </c>
      <c r="H113" s="200">
        <v>0</v>
      </c>
      <c r="I113" s="16">
        <f t="shared" si="36"/>
        <v>0</v>
      </c>
      <c r="J113" s="1">
        <v>1</v>
      </c>
      <c r="K113" s="1">
        <f t="shared" si="30"/>
        <v>1</v>
      </c>
      <c r="L113" s="1">
        <f t="shared" si="31"/>
        <v>1.5</v>
      </c>
      <c r="M113" s="1">
        <f t="shared" si="32"/>
        <v>1.5</v>
      </c>
      <c r="N113" s="1">
        <f t="shared" si="33"/>
        <v>1.5</v>
      </c>
      <c r="O113" s="1">
        <f t="shared" si="34"/>
        <v>3</v>
      </c>
      <c r="P113" s="1">
        <f t="shared" si="35"/>
        <v>3</v>
      </c>
      <c r="Q113" s="154">
        <v>1</v>
      </c>
      <c r="R113" s="155">
        <v>1</v>
      </c>
      <c r="S113" s="155"/>
      <c r="T113" s="155"/>
      <c r="U113" s="156"/>
      <c r="V113" s="155">
        <v>1</v>
      </c>
      <c r="W113" s="155">
        <v>1</v>
      </c>
      <c r="X113" s="155"/>
      <c r="Y113" s="192"/>
      <c r="Z113" s="192"/>
      <c r="AA113" s="154">
        <v>1</v>
      </c>
      <c r="AB113" s="155">
        <v>1</v>
      </c>
      <c r="AC113" s="155"/>
      <c r="AD113" s="155"/>
      <c r="AE113" s="156"/>
      <c r="AF113" s="192"/>
      <c r="AG113" s="155"/>
      <c r="AH113" s="192">
        <v>1</v>
      </c>
      <c r="AI113" s="155"/>
      <c r="AJ113" s="154"/>
      <c r="AK113" s="155"/>
      <c r="AL113" s="155">
        <v>1</v>
      </c>
      <c r="AM113" s="156"/>
      <c r="AN113" s="17" t="s">
        <v>57</v>
      </c>
    </row>
    <row r="114" spans="1:40" x14ac:dyDescent="0.3">
      <c r="A114" s="190">
        <v>102</v>
      </c>
      <c r="B114" s="189">
        <v>2006</v>
      </c>
      <c r="C114" s="189">
        <v>12</v>
      </c>
      <c r="D114" s="189">
        <v>6</v>
      </c>
      <c r="E114" s="189" t="s">
        <v>296</v>
      </c>
      <c r="F114" s="200">
        <v>1</v>
      </c>
      <c r="G114" s="200">
        <v>1</v>
      </c>
      <c r="H114" s="200">
        <v>0</v>
      </c>
      <c r="I114" s="16">
        <f t="shared" si="36"/>
        <v>1</v>
      </c>
      <c r="J114" s="1">
        <v>-1</v>
      </c>
      <c r="K114" s="1">
        <f t="shared" si="30"/>
        <v>-1</v>
      </c>
      <c r="L114" s="1" t="str">
        <f t="shared" si="31"/>
        <v/>
      </c>
      <c r="M114" s="1">
        <f t="shared" si="32"/>
        <v>1</v>
      </c>
      <c r="N114" s="1">
        <f t="shared" si="33"/>
        <v>1</v>
      </c>
      <c r="O114" s="1">
        <f t="shared" si="34"/>
        <v>3</v>
      </c>
      <c r="P114" s="1" t="str">
        <f t="shared" si="35"/>
        <v/>
      </c>
      <c r="Q114" s="154"/>
      <c r="R114" s="155"/>
      <c r="S114" s="155"/>
      <c r="T114" s="155"/>
      <c r="U114" s="156"/>
      <c r="V114" s="155">
        <v>2</v>
      </c>
      <c r="W114" s="192"/>
      <c r="X114" s="155"/>
      <c r="Y114" s="155"/>
      <c r="Z114" s="155"/>
      <c r="AA114" s="154">
        <v>2</v>
      </c>
      <c r="AB114" s="155"/>
      <c r="AC114" s="155"/>
      <c r="AD114" s="155"/>
      <c r="AE114" s="156"/>
      <c r="AF114" s="192"/>
      <c r="AG114" s="155"/>
      <c r="AH114" s="155">
        <v>1</v>
      </c>
      <c r="AI114" s="155"/>
      <c r="AJ114" s="154"/>
      <c r="AK114" s="155"/>
      <c r="AL114" s="155"/>
      <c r="AM114" s="156"/>
    </row>
    <row r="115" spans="1:40" x14ac:dyDescent="0.3">
      <c r="A115" s="190">
        <v>102</v>
      </c>
      <c r="B115" s="189">
        <v>2006</v>
      </c>
      <c r="C115" s="189">
        <v>14</v>
      </c>
      <c r="D115" s="189">
        <v>9</v>
      </c>
      <c r="E115" s="189" t="s">
        <v>297</v>
      </c>
      <c r="F115" s="200">
        <v>1</v>
      </c>
      <c r="G115" s="200">
        <v>0</v>
      </c>
      <c r="H115" s="200">
        <v>0</v>
      </c>
      <c r="I115" s="16">
        <f t="shared" si="36"/>
        <v>0</v>
      </c>
      <c r="J115" s="1">
        <v>1</v>
      </c>
      <c r="K115" s="1">
        <f t="shared" si="30"/>
        <v>1</v>
      </c>
      <c r="L115" s="1" t="str">
        <f t="shared" si="31"/>
        <v/>
      </c>
      <c r="M115" s="1">
        <f t="shared" si="32"/>
        <v>1.5</v>
      </c>
      <c r="N115" s="1">
        <f t="shared" si="33"/>
        <v>1.5</v>
      </c>
      <c r="O115" s="1">
        <f t="shared" si="34"/>
        <v>4</v>
      </c>
      <c r="P115" s="1" t="str">
        <f t="shared" si="35"/>
        <v/>
      </c>
      <c r="Q115" s="154"/>
      <c r="R115" s="155"/>
      <c r="S115" s="155"/>
      <c r="T115" s="155"/>
      <c r="U115" s="156"/>
      <c r="V115" s="155">
        <v>1</v>
      </c>
      <c r="W115" s="155">
        <v>1</v>
      </c>
      <c r="X115" s="155"/>
      <c r="Y115" s="192"/>
      <c r="Z115" s="192"/>
      <c r="AA115" s="154">
        <v>1</v>
      </c>
      <c r="AB115" s="155">
        <v>1</v>
      </c>
      <c r="AC115" s="155"/>
      <c r="AD115" s="155"/>
      <c r="AE115" s="156"/>
      <c r="AF115" s="192"/>
      <c r="AG115" s="155"/>
      <c r="AH115" s="192"/>
      <c r="AI115" s="155">
        <v>1</v>
      </c>
      <c r="AJ115" s="154"/>
      <c r="AK115" s="155"/>
      <c r="AL115" s="155"/>
      <c r="AM115" s="156"/>
    </row>
    <row r="116" spans="1:40" x14ac:dyDescent="0.3">
      <c r="A116" s="190">
        <v>102</v>
      </c>
      <c r="B116" s="189">
        <v>2006</v>
      </c>
      <c r="C116" s="189">
        <v>20</v>
      </c>
      <c r="D116" s="189">
        <v>9</v>
      </c>
      <c r="E116" s="189" t="s">
        <v>298</v>
      </c>
      <c r="F116" s="200">
        <v>1</v>
      </c>
      <c r="G116" s="200">
        <v>0</v>
      </c>
      <c r="H116" s="200">
        <v>0</v>
      </c>
      <c r="I116" s="16">
        <f t="shared" si="36"/>
        <v>0</v>
      </c>
      <c r="J116" s="1">
        <v>1</v>
      </c>
      <c r="K116" s="1">
        <f t="shared" si="30"/>
        <v>1</v>
      </c>
      <c r="L116" s="1" t="str">
        <f t="shared" si="31"/>
        <v/>
      </c>
      <c r="M116" s="1">
        <f t="shared" si="32"/>
        <v>1.8</v>
      </c>
      <c r="N116" s="1">
        <f t="shared" si="33"/>
        <v>1.8</v>
      </c>
      <c r="O116" s="1">
        <f t="shared" si="34"/>
        <v>1</v>
      </c>
      <c r="P116" s="1" t="str">
        <f t="shared" si="35"/>
        <v/>
      </c>
      <c r="Q116" s="154"/>
      <c r="R116" s="155"/>
      <c r="S116" s="155"/>
      <c r="T116" s="155"/>
      <c r="U116" s="156"/>
      <c r="V116" s="155">
        <v>1</v>
      </c>
      <c r="W116" s="155">
        <v>1</v>
      </c>
      <c r="X116" s="155">
        <v>0.5</v>
      </c>
      <c r="Y116" s="192"/>
      <c r="Z116" s="192"/>
      <c r="AA116" s="154">
        <v>1</v>
      </c>
      <c r="AB116" s="155">
        <v>1</v>
      </c>
      <c r="AC116" s="155">
        <v>0.5</v>
      </c>
      <c r="AD116" s="155"/>
      <c r="AE116" s="156"/>
      <c r="AF116" s="192">
        <v>1</v>
      </c>
      <c r="AG116" s="155"/>
      <c r="AH116" s="192"/>
      <c r="AI116" s="155"/>
      <c r="AJ116" s="154"/>
      <c r="AK116" s="155"/>
      <c r="AL116" s="155"/>
      <c r="AM116" s="156"/>
    </row>
    <row r="117" spans="1:40" x14ac:dyDescent="0.3">
      <c r="A117" s="190">
        <v>102</v>
      </c>
      <c r="B117" s="189">
        <v>2006</v>
      </c>
      <c r="C117" s="189">
        <v>11</v>
      </c>
      <c r="D117" s="189">
        <v>10</v>
      </c>
      <c r="E117" s="189" t="s">
        <v>299</v>
      </c>
      <c r="F117" s="200">
        <v>1</v>
      </c>
      <c r="G117" s="200">
        <v>0</v>
      </c>
      <c r="H117" s="200">
        <v>0</v>
      </c>
      <c r="I117" s="16">
        <f t="shared" si="36"/>
        <v>0</v>
      </c>
      <c r="J117" s="1">
        <v>-1</v>
      </c>
      <c r="K117" s="1">
        <f t="shared" si="30"/>
        <v>1</v>
      </c>
      <c r="L117" s="1">
        <f t="shared" si="31"/>
        <v>2</v>
      </c>
      <c r="M117" s="1" t="str">
        <f t="shared" si="32"/>
        <v/>
      </c>
      <c r="N117" s="1">
        <f t="shared" si="33"/>
        <v>4</v>
      </c>
      <c r="O117" s="1">
        <f t="shared" si="34"/>
        <v>1</v>
      </c>
      <c r="P117" s="1" t="str">
        <f t="shared" si="35"/>
        <v/>
      </c>
      <c r="Q117" s="154">
        <v>1</v>
      </c>
      <c r="R117" s="155">
        <v>1</v>
      </c>
      <c r="S117" s="155">
        <v>1</v>
      </c>
      <c r="T117" s="155"/>
      <c r="U117" s="156"/>
      <c r="V117" s="192"/>
      <c r="W117" s="192"/>
      <c r="X117" s="192"/>
      <c r="Y117" s="192"/>
      <c r="Z117" s="192"/>
      <c r="AA117" s="154"/>
      <c r="AB117" s="155"/>
      <c r="AC117" s="155">
        <v>1</v>
      </c>
      <c r="AD117" s="155">
        <v>1</v>
      </c>
      <c r="AE117" s="156">
        <v>1</v>
      </c>
      <c r="AF117" s="192">
        <v>1</v>
      </c>
      <c r="AG117" s="192"/>
      <c r="AH117" s="192"/>
      <c r="AI117" s="192"/>
      <c r="AJ117" s="154"/>
      <c r="AK117" s="155"/>
      <c r="AL117" s="155"/>
      <c r="AM117" s="156"/>
    </row>
    <row r="118" spans="1:40" x14ac:dyDescent="0.3">
      <c r="A118" s="190">
        <v>102</v>
      </c>
      <c r="B118" s="189">
        <v>2006</v>
      </c>
      <c r="C118" s="189">
        <v>11</v>
      </c>
      <c r="D118" s="189">
        <v>10</v>
      </c>
      <c r="E118" s="189" t="s">
        <v>300</v>
      </c>
      <c r="F118" s="200">
        <v>1</v>
      </c>
      <c r="G118" s="200">
        <v>0</v>
      </c>
      <c r="H118" s="200">
        <v>0</v>
      </c>
      <c r="I118" s="16">
        <f t="shared" si="36"/>
        <v>0</v>
      </c>
      <c r="J118" s="1">
        <v>-1</v>
      </c>
      <c r="K118" s="1">
        <f t="shared" si="30"/>
        <v>1</v>
      </c>
      <c r="L118" s="1">
        <f t="shared" si="31"/>
        <v>4.2</v>
      </c>
      <c r="M118" s="1">
        <f t="shared" si="32"/>
        <v>2.8</v>
      </c>
      <c r="N118" s="1">
        <f t="shared" si="33"/>
        <v>4.666666666666667</v>
      </c>
      <c r="O118" s="1">
        <f t="shared" si="34"/>
        <v>3</v>
      </c>
      <c r="P118" s="1" t="str">
        <f t="shared" si="35"/>
        <v/>
      </c>
      <c r="Q118" s="154"/>
      <c r="R118" s="155"/>
      <c r="S118" s="155">
        <v>0.5</v>
      </c>
      <c r="T118" s="155">
        <v>1</v>
      </c>
      <c r="U118" s="156">
        <v>1</v>
      </c>
      <c r="V118" s="155"/>
      <c r="W118" s="155">
        <v>1</v>
      </c>
      <c r="X118" s="155">
        <v>1</v>
      </c>
      <c r="Y118" s="192">
        <v>0.5</v>
      </c>
      <c r="Z118" s="192"/>
      <c r="AA118" s="154"/>
      <c r="AB118" s="155"/>
      <c r="AC118" s="155"/>
      <c r="AD118" s="155">
        <v>0.5</v>
      </c>
      <c r="AE118" s="156">
        <v>1</v>
      </c>
      <c r="AF118" s="192"/>
      <c r="AG118" s="155"/>
      <c r="AH118" s="192">
        <v>1</v>
      </c>
      <c r="AI118" s="155"/>
      <c r="AJ118" s="154"/>
      <c r="AK118" s="155"/>
      <c r="AL118" s="155"/>
      <c r="AM118" s="156"/>
    </row>
    <row r="119" spans="1:40" x14ac:dyDescent="0.3">
      <c r="A119" s="190">
        <v>102</v>
      </c>
      <c r="B119" s="189">
        <v>2006</v>
      </c>
      <c r="C119" s="189">
        <v>9</v>
      </c>
      <c r="D119" s="189">
        <v>11</v>
      </c>
      <c r="E119" s="189" t="s">
        <v>301</v>
      </c>
      <c r="F119" s="200">
        <v>1</v>
      </c>
      <c r="G119" s="200">
        <v>0</v>
      </c>
      <c r="H119" s="200">
        <v>0</v>
      </c>
      <c r="I119" s="16">
        <f t="shared" si="36"/>
        <v>0</v>
      </c>
      <c r="J119" s="1">
        <v>1</v>
      </c>
      <c r="K119" s="1">
        <f t="shared" si="30"/>
        <v>1</v>
      </c>
      <c r="L119" s="1" t="str">
        <f t="shared" si="31"/>
        <v/>
      </c>
      <c r="M119" s="1">
        <f t="shared" si="32"/>
        <v>2</v>
      </c>
      <c r="N119" s="1">
        <f t="shared" si="33"/>
        <v>1.8</v>
      </c>
      <c r="O119" s="1">
        <f t="shared" si="34"/>
        <v>4</v>
      </c>
      <c r="P119" s="1" t="str">
        <f t="shared" si="35"/>
        <v/>
      </c>
      <c r="Q119" s="154"/>
      <c r="R119" s="155"/>
      <c r="S119" s="155"/>
      <c r="T119" s="155"/>
      <c r="U119" s="156"/>
      <c r="V119" s="155">
        <v>1</v>
      </c>
      <c r="W119" s="155">
        <v>1</v>
      </c>
      <c r="X119" s="155">
        <v>1</v>
      </c>
      <c r="Y119" s="192"/>
      <c r="Z119" s="192"/>
      <c r="AA119" s="154">
        <v>1</v>
      </c>
      <c r="AB119" s="155">
        <v>1</v>
      </c>
      <c r="AC119" s="155">
        <v>0.5</v>
      </c>
      <c r="AD119" s="155"/>
      <c r="AE119" s="156"/>
      <c r="AF119" s="192"/>
      <c r="AG119" s="155"/>
      <c r="AH119" s="192"/>
      <c r="AI119" s="155">
        <v>1</v>
      </c>
      <c r="AJ119" s="154"/>
      <c r="AK119" s="155"/>
      <c r="AL119" s="155"/>
      <c r="AM119" s="156"/>
    </row>
    <row r="120" spans="1:40" x14ac:dyDescent="0.3">
      <c r="A120" s="190">
        <v>102</v>
      </c>
      <c r="B120" s="189">
        <v>2006</v>
      </c>
      <c r="C120" s="189">
        <v>9</v>
      </c>
      <c r="D120" s="189">
        <v>11</v>
      </c>
      <c r="E120" s="189" t="s">
        <v>302</v>
      </c>
      <c r="F120" s="200">
        <v>3</v>
      </c>
      <c r="G120" s="200">
        <v>0</v>
      </c>
      <c r="H120" s="200">
        <v>1</v>
      </c>
      <c r="I120" s="16">
        <f t="shared" si="36"/>
        <v>1</v>
      </c>
      <c r="J120" s="1">
        <v>-1</v>
      </c>
      <c r="K120" s="1">
        <f t="shared" si="30"/>
        <v>-1</v>
      </c>
      <c r="L120" s="1">
        <f t="shared" si="31"/>
        <v>4</v>
      </c>
      <c r="M120" s="1">
        <f t="shared" si="32"/>
        <v>3</v>
      </c>
      <c r="N120" s="1">
        <f t="shared" si="33"/>
        <v>2</v>
      </c>
      <c r="O120" s="1">
        <f t="shared" si="34"/>
        <v>1</v>
      </c>
      <c r="P120" s="1" t="str">
        <f t="shared" si="35"/>
        <v/>
      </c>
      <c r="Q120" s="154"/>
      <c r="R120" s="155"/>
      <c r="S120" s="155"/>
      <c r="T120" s="155">
        <v>2</v>
      </c>
      <c r="U120" s="156"/>
      <c r="V120" s="155"/>
      <c r="W120" s="155"/>
      <c r="X120" s="155">
        <v>2</v>
      </c>
      <c r="Y120" s="155"/>
      <c r="Z120" s="155"/>
      <c r="AA120" s="154"/>
      <c r="AB120" s="155">
        <v>2</v>
      </c>
      <c r="AC120" s="155"/>
      <c r="AD120" s="155"/>
      <c r="AE120" s="156"/>
      <c r="AF120" s="155">
        <v>1</v>
      </c>
      <c r="AG120" s="155"/>
      <c r="AH120" s="155"/>
      <c r="AI120" s="155"/>
      <c r="AJ120" s="154"/>
      <c r="AK120" s="155"/>
      <c r="AL120" s="155"/>
      <c r="AM120" s="156"/>
    </row>
    <row r="121" spans="1:40" x14ac:dyDescent="0.3">
      <c r="A121" s="190">
        <v>102</v>
      </c>
      <c r="B121" s="189">
        <v>2006</v>
      </c>
      <c r="C121" s="189">
        <v>23</v>
      </c>
      <c r="D121" s="189">
        <v>11</v>
      </c>
      <c r="E121" s="149" t="s">
        <v>303</v>
      </c>
      <c r="F121" s="200">
        <v>2</v>
      </c>
      <c r="G121" s="200">
        <v>0</v>
      </c>
      <c r="H121" s="200">
        <v>0</v>
      </c>
      <c r="I121" s="16">
        <f t="shared" si="36"/>
        <v>0</v>
      </c>
      <c r="J121" s="1">
        <v>1</v>
      </c>
      <c r="K121" s="1">
        <f t="shared" si="30"/>
        <v>-1</v>
      </c>
      <c r="L121" s="1" t="str">
        <f t="shared" si="31"/>
        <v/>
      </c>
      <c r="M121" s="1" t="str">
        <f t="shared" si="32"/>
        <v/>
      </c>
      <c r="N121" s="1">
        <f t="shared" si="33"/>
        <v>4.2</v>
      </c>
      <c r="O121" s="1">
        <f t="shared" si="34"/>
        <v>1</v>
      </c>
      <c r="P121" s="1" t="str">
        <f t="shared" si="35"/>
        <v/>
      </c>
      <c r="Q121" s="154"/>
      <c r="R121" s="155"/>
      <c r="S121" s="155"/>
      <c r="T121" s="155"/>
      <c r="U121" s="156"/>
      <c r="V121" s="155"/>
      <c r="W121" s="155"/>
      <c r="X121" s="155"/>
      <c r="Y121" s="192"/>
      <c r="Z121" s="192"/>
      <c r="AA121" s="154"/>
      <c r="AB121" s="155"/>
      <c r="AC121" s="155">
        <v>0.5</v>
      </c>
      <c r="AD121" s="155">
        <v>1</v>
      </c>
      <c r="AE121" s="156">
        <v>1</v>
      </c>
      <c r="AF121" s="192">
        <v>1</v>
      </c>
      <c r="AG121" s="155"/>
      <c r="AH121" s="192"/>
      <c r="AI121" s="155"/>
      <c r="AJ121" s="154"/>
      <c r="AK121" s="155"/>
      <c r="AL121" s="155"/>
      <c r="AM121" s="156"/>
      <c r="AN121" s="17" t="s">
        <v>311</v>
      </c>
    </row>
    <row r="122" spans="1:40" x14ac:dyDescent="0.3">
      <c r="A122" s="190">
        <v>102</v>
      </c>
      <c r="B122" s="189">
        <v>2006</v>
      </c>
      <c r="C122" s="189">
        <v>7</v>
      </c>
      <c r="D122" s="189">
        <v>12</v>
      </c>
      <c r="E122" s="202" t="s">
        <v>304</v>
      </c>
      <c r="F122" s="200">
        <v>1</v>
      </c>
      <c r="G122" s="200">
        <v>0</v>
      </c>
      <c r="H122" s="200">
        <v>0</v>
      </c>
      <c r="I122" s="16">
        <f t="shared" si="36"/>
        <v>0</v>
      </c>
      <c r="J122" s="1">
        <v>-1</v>
      </c>
      <c r="K122" s="1">
        <f t="shared" si="30"/>
        <v>1</v>
      </c>
      <c r="L122" s="1" t="str">
        <f t="shared" si="31"/>
        <v/>
      </c>
      <c r="M122" s="1">
        <f t="shared" si="32"/>
        <v>2</v>
      </c>
      <c r="N122" s="1">
        <f t="shared" si="33"/>
        <v>2</v>
      </c>
      <c r="O122" s="1">
        <f t="shared" si="34"/>
        <v>3</v>
      </c>
      <c r="P122" s="1">
        <f t="shared" si="35"/>
        <v>1</v>
      </c>
      <c r="Q122" s="154"/>
      <c r="R122" s="155"/>
      <c r="S122" s="155"/>
      <c r="T122" s="155"/>
      <c r="U122" s="156"/>
      <c r="V122" s="155">
        <v>1</v>
      </c>
      <c r="W122" s="155">
        <v>1</v>
      </c>
      <c r="X122" s="155">
        <v>1</v>
      </c>
      <c r="Y122" s="155"/>
      <c r="Z122" s="155"/>
      <c r="AA122" s="154">
        <v>1</v>
      </c>
      <c r="AB122" s="155">
        <v>1</v>
      </c>
      <c r="AC122" s="155">
        <v>1</v>
      </c>
      <c r="AD122" s="155"/>
      <c r="AE122" s="156"/>
      <c r="AF122" s="155"/>
      <c r="AG122" s="155"/>
      <c r="AH122" s="192">
        <v>1</v>
      </c>
      <c r="AI122" s="155"/>
      <c r="AJ122" s="154">
        <v>1</v>
      </c>
      <c r="AK122" s="155"/>
      <c r="AL122" s="155"/>
      <c r="AM122" s="156"/>
    </row>
    <row r="123" spans="1:40" x14ac:dyDescent="0.3">
      <c r="A123" s="190">
        <v>102</v>
      </c>
      <c r="B123" s="189">
        <v>2006</v>
      </c>
      <c r="C123" s="189">
        <v>7</v>
      </c>
      <c r="D123" s="189">
        <v>12</v>
      </c>
      <c r="E123" s="189" t="s">
        <v>305</v>
      </c>
      <c r="F123" s="200">
        <v>1</v>
      </c>
      <c r="G123" s="200">
        <v>0</v>
      </c>
      <c r="H123" s="200">
        <v>0</v>
      </c>
      <c r="I123" s="16">
        <f t="shared" si="36"/>
        <v>0</v>
      </c>
      <c r="J123" s="1">
        <v>1</v>
      </c>
      <c r="K123" s="1">
        <f t="shared" si="30"/>
        <v>1</v>
      </c>
      <c r="L123" s="1">
        <f t="shared" si="31"/>
        <v>3</v>
      </c>
      <c r="M123" s="1" t="str">
        <f t="shared" si="32"/>
        <v/>
      </c>
      <c r="N123" s="1">
        <f t="shared" si="33"/>
        <v>2.2000000000000002</v>
      </c>
      <c r="O123" s="1">
        <f t="shared" si="34"/>
        <v>4</v>
      </c>
      <c r="P123" s="1">
        <f t="shared" si="35"/>
        <v>1</v>
      </c>
      <c r="Q123" s="154"/>
      <c r="R123" s="155">
        <v>1</v>
      </c>
      <c r="S123" s="155">
        <v>1</v>
      </c>
      <c r="T123" s="155">
        <v>1</v>
      </c>
      <c r="U123" s="156"/>
      <c r="V123" s="155"/>
      <c r="W123" s="155"/>
      <c r="X123" s="155"/>
      <c r="Y123" s="192"/>
      <c r="Z123" s="192"/>
      <c r="AA123" s="154">
        <v>0.5</v>
      </c>
      <c r="AB123" s="155">
        <v>1</v>
      </c>
      <c r="AC123" s="155">
        <v>1</v>
      </c>
      <c r="AD123" s="155"/>
      <c r="AE123" s="156"/>
      <c r="AF123" s="192"/>
      <c r="AG123" s="155"/>
      <c r="AH123" s="192"/>
      <c r="AI123" s="155">
        <v>1</v>
      </c>
      <c r="AJ123" s="154">
        <v>1</v>
      </c>
      <c r="AK123" s="155"/>
      <c r="AL123" s="155"/>
      <c r="AM123" s="156"/>
      <c r="AN123" s="17" t="s">
        <v>57</v>
      </c>
    </row>
    <row r="124" spans="1:40" x14ac:dyDescent="0.3">
      <c r="A124" s="190">
        <v>102</v>
      </c>
      <c r="B124" s="189">
        <v>2006</v>
      </c>
      <c r="C124" s="189">
        <v>7</v>
      </c>
      <c r="D124" s="189">
        <v>12</v>
      </c>
      <c r="E124" s="189" t="s">
        <v>306</v>
      </c>
      <c r="F124" s="200">
        <v>1</v>
      </c>
      <c r="G124" s="200">
        <v>0</v>
      </c>
      <c r="H124" s="200">
        <v>0</v>
      </c>
      <c r="I124" s="16">
        <f t="shared" si="36"/>
        <v>0</v>
      </c>
      <c r="J124" s="1">
        <v>1</v>
      </c>
      <c r="K124" s="1">
        <f t="shared" si="30"/>
        <v>1</v>
      </c>
      <c r="L124" s="1" t="str">
        <f t="shared" si="31"/>
        <v/>
      </c>
      <c r="M124" s="1" t="str">
        <f t="shared" si="32"/>
        <v/>
      </c>
      <c r="N124" s="1">
        <f t="shared" si="33"/>
        <v>1.5</v>
      </c>
      <c r="O124" s="1">
        <f t="shared" si="34"/>
        <v>1</v>
      </c>
      <c r="P124" s="1">
        <f t="shared" si="35"/>
        <v>1</v>
      </c>
      <c r="Q124" s="154"/>
      <c r="R124" s="155"/>
      <c r="S124" s="155"/>
      <c r="T124" s="155"/>
      <c r="U124" s="156"/>
      <c r="V124" s="155"/>
      <c r="W124" s="155"/>
      <c r="X124" s="155"/>
      <c r="Y124" s="155"/>
      <c r="Z124" s="155"/>
      <c r="AA124" s="154">
        <v>1</v>
      </c>
      <c r="AB124" s="155">
        <v>1</v>
      </c>
      <c r="AC124" s="155"/>
      <c r="AD124" s="155"/>
      <c r="AE124" s="156"/>
      <c r="AF124" s="155">
        <v>1</v>
      </c>
      <c r="AG124" s="155"/>
      <c r="AH124" s="155"/>
      <c r="AI124" s="155"/>
      <c r="AJ124" s="154">
        <v>1</v>
      </c>
      <c r="AK124" s="155"/>
      <c r="AL124" s="155"/>
      <c r="AM124" s="156"/>
    </row>
    <row r="125" spans="1:40" x14ac:dyDescent="0.3">
      <c r="A125" s="190">
        <v>102</v>
      </c>
      <c r="B125" s="189">
        <v>2006</v>
      </c>
      <c r="C125" s="189">
        <v>14</v>
      </c>
      <c r="D125" s="189">
        <v>12</v>
      </c>
      <c r="E125" s="189" t="s">
        <v>307</v>
      </c>
      <c r="F125" s="200">
        <v>1</v>
      </c>
      <c r="G125" s="200">
        <v>0</v>
      </c>
      <c r="H125" s="200">
        <v>0</v>
      </c>
      <c r="I125" s="16">
        <f t="shared" si="36"/>
        <v>0</v>
      </c>
      <c r="J125" s="1">
        <v>-1</v>
      </c>
      <c r="K125" s="1">
        <f t="shared" si="30"/>
        <v>1</v>
      </c>
      <c r="L125" s="1" t="str">
        <f t="shared" si="31"/>
        <v/>
      </c>
      <c r="M125" s="1" t="str">
        <f t="shared" si="32"/>
        <v/>
      </c>
      <c r="N125" s="1">
        <f t="shared" si="33"/>
        <v>1.5</v>
      </c>
      <c r="O125" s="1">
        <f t="shared" si="34"/>
        <v>1</v>
      </c>
      <c r="P125" s="1">
        <f t="shared" si="35"/>
        <v>2</v>
      </c>
      <c r="Q125" s="154"/>
      <c r="R125" s="155"/>
      <c r="S125" s="155"/>
      <c r="T125" s="155"/>
      <c r="U125" s="156"/>
      <c r="V125" s="155"/>
      <c r="W125" s="155"/>
      <c r="X125" s="155"/>
      <c r="Y125" s="155"/>
      <c r="Z125" s="155"/>
      <c r="AA125" s="154">
        <v>1</v>
      </c>
      <c r="AB125" s="155">
        <v>1</v>
      </c>
      <c r="AC125" s="155"/>
      <c r="AD125" s="155"/>
      <c r="AE125" s="156"/>
      <c r="AF125" s="155">
        <v>1</v>
      </c>
      <c r="AG125" s="155"/>
      <c r="AH125" s="155"/>
      <c r="AI125" s="155"/>
      <c r="AJ125" s="154"/>
      <c r="AK125" s="155">
        <v>1</v>
      </c>
      <c r="AL125" s="155"/>
      <c r="AM125" s="156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L127" s="1"/>
      <c r="M127" s="1"/>
      <c r="N127" s="1"/>
      <c r="O127" s="1"/>
      <c r="P127" s="1"/>
      <c r="AJ127" s="10"/>
    </row>
    <row r="128" spans="1:40" x14ac:dyDescent="0.3">
      <c r="L128" s="1"/>
      <c r="M128" s="1"/>
      <c r="N128" s="1"/>
      <c r="O128" s="1"/>
      <c r="P128" s="1"/>
      <c r="AJ128" s="10"/>
    </row>
    <row r="129" spans="1:40" x14ac:dyDescent="0.3">
      <c r="L129" s="1"/>
      <c r="M129" s="1"/>
      <c r="N129" s="1"/>
      <c r="O129" s="1"/>
      <c r="P129" s="1"/>
      <c r="AJ129" s="10"/>
    </row>
    <row r="130" spans="1:40" ht="15" thickBot="1" x14ac:dyDescent="0.35">
      <c r="A130" s="23"/>
      <c r="B130" s="23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36"/>
      <c r="Q130" s="24"/>
      <c r="R130" s="24"/>
      <c r="S130" s="24"/>
      <c r="T130" s="24"/>
      <c r="U130" s="36"/>
      <c r="V130" s="24"/>
      <c r="W130" s="24"/>
      <c r="X130" s="24"/>
      <c r="Y130" s="24"/>
      <c r="Z130" s="36"/>
      <c r="AA130" s="24"/>
      <c r="AB130" s="24"/>
      <c r="AC130" s="24"/>
      <c r="AD130" s="24"/>
      <c r="AE130" s="36"/>
      <c r="AF130" s="24"/>
      <c r="AG130" s="24"/>
      <c r="AH130" s="24"/>
      <c r="AI130" s="36"/>
      <c r="AJ130" s="37"/>
      <c r="AK130" s="24"/>
      <c r="AL130" s="24"/>
      <c r="AM130" s="36"/>
      <c r="AN130" s="24"/>
    </row>
    <row r="131" spans="1:40" x14ac:dyDescent="0.3">
      <c r="B131" t="s">
        <v>74</v>
      </c>
      <c r="D131" s="97">
        <f>COUNT($F$18:$F$130)</f>
        <v>108</v>
      </c>
      <c r="E131" s="25" t="s">
        <v>132</v>
      </c>
      <c r="F131" s="97">
        <f>COUNTIF(F$18:F$130,1)+COUNTIF(F$18:F$130,2)+COUNTIF(F$18:F$130,3)</f>
        <v>102</v>
      </c>
      <c r="G131" s="1">
        <f>COUNTIF(G$18:G$130,1)</f>
        <v>10</v>
      </c>
      <c r="H131" s="1">
        <f>COUNTIF(H$18:H$130,1)</f>
        <v>10</v>
      </c>
      <c r="I131" s="1"/>
      <c r="J131" s="1"/>
      <c r="K131" s="97">
        <f>COUNTIF(K$18:K$130,-1)</f>
        <v>23</v>
      </c>
      <c r="L131" s="1">
        <f>COUNTIF(L$18:L$130,"&gt;0")</f>
        <v>36</v>
      </c>
      <c r="M131" s="1">
        <f>COUNTIF(M$18:M$130,"&gt;0")</f>
        <v>49</v>
      </c>
      <c r="N131" s="1">
        <f>COUNTIF(N$18:N$130,"&gt;0")</f>
        <v>102</v>
      </c>
      <c r="O131" s="1">
        <f>COUNTIF(O$18:O$130,"&gt;0")</f>
        <v>96</v>
      </c>
      <c r="P131" s="1">
        <f>COUNTIF(P$18:P$130,"&gt;0")</f>
        <v>63</v>
      </c>
      <c r="Q131" s="27">
        <f t="shared" ref="Q131:AM131" si="37">SUM(Q$18:Q$130)</f>
        <v>11.5</v>
      </c>
      <c r="R131" s="28">
        <f t="shared" si="37"/>
        <v>20.5</v>
      </c>
      <c r="S131" s="28">
        <f t="shared" si="37"/>
        <v>20</v>
      </c>
      <c r="T131" s="28">
        <f t="shared" si="37"/>
        <v>21</v>
      </c>
      <c r="U131" s="29">
        <f t="shared" si="37"/>
        <v>11</v>
      </c>
      <c r="V131" s="27">
        <f t="shared" si="37"/>
        <v>38</v>
      </c>
      <c r="W131" s="28">
        <f t="shared" si="37"/>
        <v>43.5</v>
      </c>
      <c r="X131" s="28">
        <f t="shared" si="37"/>
        <v>31</v>
      </c>
      <c r="Y131" s="28">
        <f t="shared" si="37"/>
        <v>5</v>
      </c>
      <c r="Z131" s="29">
        <f t="shared" si="37"/>
        <v>4</v>
      </c>
      <c r="AA131" s="27">
        <f t="shared" si="37"/>
        <v>66.5</v>
      </c>
      <c r="AB131" s="28">
        <f t="shared" si="37"/>
        <v>83</v>
      </c>
      <c r="AC131" s="28">
        <f t="shared" si="37"/>
        <v>47</v>
      </c>
      <c r="AD131" s="28">
        <f t="shared" si="37"/>
        <v>24</v>
      </c>
      <c r="AE131" s="29">
        <f t="shared" si="37"/>
        <v>14</v>
      </c>
      <c r="AF131" s="27">
        <f t="shared" si="37"/>
        <v>56</v>
      </c>
      <c r="AG131" s="28">
        <f t="shared" si="37"/>
        <v>15</v>
      </c>
      <c r="AH131" s="28">
        <f t="shared" si="37"/>
        <v>14</v>
      </c>
      <c r="AI131" s="28">
        <f t="shared" si="37"/>
        <v>11</v>
      </c>
      <c r="AJ131" s="27">
        <f t="shared" si="37"/>
        <v>33</v>
      </c>
      <c r="AK131" s="28">
        <f t="shared" si="37"/>
        <v>15</v>
      </c>
      <c r="AL131" s="28">
        <f t="shared" si="37"/>
        <v>6</v>
      </c>
      <c r="AM131" s="29">
        <f t="shared" si="37"/>
        <v>9</v>
      </c>
      <c r="AN131" s="17" t="s">
        <v>34</v>
      </c>
    </row>
    <row r="132" spans="1:40" x14ac:dyDescent="0.3">
      <c r="E132" s="25" t="s">
        <v>133</v>
      </c>
      <c r="F132" s="26"/>
      <c r="G132" s="26">
        <f>G131/$F$131*100</f>
        <v>9.8039215686274517</v>
      </c>
      <c r="H132" s="26">
        <f>H131/$F$131*100</f>
        <v>9.8039215686274517</v>
      </c>
      <c r="I132" s="26"/>
      <c r="J132" s="26"/>
      <c r="K132" s="72">
        <f>K131/$F$131*100</f>
        <v>22.549019607843139</v>
      </c>
      <c r="L132" s="26">
        <f>+L131/$F131*100</f>
        <v>35.294117647058826</v>
      </c>
      <c r="M132" s="26">
        <f>+M131/$F131*100</f>
        <v>48.03921568627451</v>
      </c>
      <c r="N132" s="26">
        <f>+N131/$F131*100</f>
        <v>100</v>
      </c>
      <c r="O132" s="26">
        <f>+O131/$F131*100</f>
        <v>94.117647058823522</v>
      </c>
      <c r="P132" s="26">
        <f>+P131/$F131*100</f>
        <v>61.764705882352942</v>
      </c>
      <c r="Q132" s="11">
        <f>+Q131/SUM($Q131:$U131)*100</f>
        <v>13.690476190476192</v>
      </c>
      <c r="R132" s="12">
        <f t="shared" ref="R132:U132" si="38">+R131/SUM($Q131:$U131)*100</f>
        <v>24.404761904761905</v>
      </c>
      <c r="S132" s="12">
        <f t="shared" si="38"/>
        <v>23.809523809523807</v>
      </c>
      <c r="T132" s="12">
        <f t="shared" si="38"/>
        <v>25</v>
      </c>
      <c r="U132" s="13">
        <f t="shared" si="38"/>
        <v>13.095238095238097</v>
      </c>
      <c r="V132" s="11">
        <f>+V131/SUM($V131:$Z131)*100</f>
        <v>31.275720164609055</v>
      </c>
      <c r="W132" s="12">
        <f t="shared" ref="W132:Z132" si="39">+W131/SUM($V131:$Z131)*100</f>
        <v>35.802469135802468</v>
      </c>
      <c r="X132" s="12">
        <f t="shared" si="39"/>
        <v>25.514403292181072</v>
      </c>
      <c r="Y132" s="12">
        <f t="shared" si="39"/>
        <v>4.1152263374485596</v>
      </c>
      <c r="Z132" s="13">
        <f t="shared" si="39"/>
        <v>3.2921810699588478</v>
      </c>
      <c r="AA132" s="11">
        <f>+AA131/SUM($AA131:$AE131)*100</f>
        <v>28.35820895522388</v>
      </c>
      <c r="AB132" s="12">
        <f t="shared" ref="AB132:AE132" si="40">+AB131/SUM($AA131:$AE131)*100</f>
        <v>35.394456289978677</v>
      </c>
      <c r="AC132" s="12">
        <f t="shared" si="40"/>
        <v>20.042643923240938</v>
      </c>
      <c r="AD132" s="12">
        <f t="shared" si="40"/>
        <v>10.23454157782516</v>
      </c>
      <c r="AE132" s="13">
        <f t="shared" si="40"/>
        <v>5.9701492537313428</v>
      </c>
      <c r="AF132" s="12">
        <f>+AF131/SUM($AF131:$AI131)*100</f>
        <v>58.333333333333336</v>
      </c>
      <c r="AG132" s="12">
        <f t="shared" ref="AG132:AI132" si="41">+AG131/SUM($AF131:$AI131)*100</f>
        <v>15.625</v>
      </c>
      <c r="AH132" s="12">
        <f t="shared" si="41"/>
        <v>14.583333333333334</v>
      </c>
      <c r="AI132" s="13">
        <f t="shared" si="41"/>
        <v>11.458333333333332</v>
      </c>
      <c r="AJ132" s="11">
        <f>+AJ131/SUM($AJ131:$AM131)*100</f>
        <v>52.380952380952387</v>
      </c>
      <c r="AK132" s="12">
        <f t="shared" ref="AK132:AM132" si="42">+AK131/SUM($AJ131:$AM131)*100</f>
        <v>23.809523809523807</v>
      </c>
      <c r="AL132" s="12">
        <f t="shared" si="42"/>
        <v>9.5238095238095237</v>
      </c>
      <c r="AM132" s="13">
        <f t="shared" si="42"/>
        <v>14.285714285714285</v>
      </c>
      <c r="AN132" s="17" t="s">
        <v>35</v>
      </c>
    </row>
    <row r="133" spans="1:40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"/>
      <c r="L133" s="26"/>
      <c r="M133" s="26"/>
      <c r="N133" s="26"/>
      <c r="O133" s="26"/>
      <c r="P133" s="32"/>
      <c r="Q133" s="39"/>
      <c r="R133" s="26"/>
      <c r="S133" s="61">
        <f>(Q131*1+R131*2+S131*3+T131*4+U131*5)/(SUM(Q131:U131))</f>
        <v>2.9940476190476191</v>
      </c>
      <c r="T133" s="61"/>
      <c r="U133" s="62"/>
      <c r="V133" s="61"/>
      <c r="W133" s="61"/>
      <c r="X133" s="61">
        <f>(V131*1+W131*2+X131*3+Y131*4+Z131*5)/(SUM(V131:Z131))</f>
        <v>2.1234567901234569</v>
      </c>
      <c r="Y133" s="61"/>
      <c r="Z133" s="62"/>
      <c r="AA133" s="63"/>
      <c r="AB133" s="61"/>
      <c r="AC133" s="61">
        <f>(AA131*1+AB131*2+AC131*3+AD131*4+AE131*5)/(SUM(AA131:AE131))</f>
        <v>2.3006396588486142</v>
      </c>
      <c r="AE133" s="13"/>
      <c r="AI133" s="12"/>
      <c r="AJ133" s="10"/>
      <c r="AM133" s="13"/>
      <c r="AN133" s="17" t="s">
        <v>26</v>
      </c>
    </row>
    <row r="134" spans="1:40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"/>
      <c r="L134" s="26"/>
      <c r="M134" s="26"/>
      <c r="N134" s="26"/>
      <c r="O134" s="26"/>
      <c r="S134" s="1">
        <v>5</v>
      </c>
      <c r="X134" s="1">
        <v>5</v>
      </c>
      <c r="AC134" s="1">
        <v>5</v>
      </c>
      <c r="AJ134" s="10"/>
      <c r="AN134" s="17" t="s">
        <v>36</v>
      </c>
    </row>
    <row r="135" spans="1:40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"/>
      <c r="L135" s="26"/>
      <c r="M135" s="26"/>
      <c r="N135" s="26"/>
      <c r="O135" s="26"/>
      <c r="AJ135" s="10"/>
    </row>
    <row r="136" spans="1:40" x14ac:dyDescent="0.3">
      <c r="E136" s="25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119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5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5"/>
      <c r="F143" s="1"/>
      <c r="AJ143" s="10"/>
    </row>
    <row r="144" spans="1:40" x14ac:dyDescent="0.3">
      <c r="E144" s="25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7" t="s">
        <v>123</v>
      </c>
      <c r="J147" s="16">
        <f>COUNTIFS($J$18:$J$130,1,$F$18:$F$130,1)+COUNTIFS($J$18:$J$130,1,$F$18:$F$130,2)+COUNTIFS($J$18:$J$130,1,$F$18:$F$130,3)</f>
        <v>49</v>
      </c>
      <c r="L147" s="16">
        <f>COUNTIFS($J$18:$J$130,1,L18:L130,"&gt;0")</f>
        <v>16</v>
      </c>
      <c r="M147" s="16">
        <f>COUNTIFS($J$18:$J$130,1,M18:M130,"&gt;0")</f>
        <v>28</v>
      </c>
      <c r="N147" s="16">
        <f>COUNTIFS($J$18:$J$130,1,N18:N130,"&gt;0")</f>
        <v>49</v>
      </c>
      <c r="O147" s="16">
        <f>COUNTIFS($J$18:$J$130,1,O18:O130,"&gt;0")</f>
        <v>48</v>
      </c>
      <c r="P147" s="16">
        <f>COUNTIFS($J$18:$J$130,1,P18:P130,"&gt;0")</f>
        <v>33</v>
      </c>
      <c r="Q147" s="10">
        <f t="shared" ref="Q147:AM147" si="43">SUMIF($J$18:$J$130,1,Q18:Q130)</f>
        <v>4</v>
      </c>
      <c r="R147" s="1">
        <f t="shared" si="43"/>
        <v>12</v>
      </c>
      <c r="S147" s="1">
        <f t="shared" si="43"/>
        <v>8.5</v>
      </c>
      <c r="T147" s="1">
        <f t="shared" si="43"/>
        <v>6.5</v>
      </c>
      <c r="U147" s="9">
        <f t="shared" si="43"/>
        <v>5</v>
      </c>
      <c r="V147" s="10">
        <f t="shared" si="43"/>
        <v>23</v>
      </c>
      <c r="W147" s="1">
        <f t="shared" si="43"/>
        <v>27.5</v>
      </c>
      <c r="X147" s="1">
        <f t="shared" si="43"/>
        <v>15</v>
      </c>
      <c r="Y147" s="1">
        <f t="shared" si="43"/>
        <v>1.5</v>
      </c>
      <c r="Z147" s="9">
        <f t="shared" si="43"/>
        <v>0</v>
      </c>
      <c r="AA147" s="10">
        <f t="shared" si="43"/>
        <v>36</v>
      </c>
      <c r="AB147" s="1">
        <f t="shared" si="43"/>
        <v>45</v>
      </c>
      <c r="AC147" s="1">
        <f t="shared" si="43"/>
        <v>22</v>
      </c>
      <c r="AD147" s="1">
        <f t="shared" si="43"/>
        <v>7.5</v>
      </c>
      <c r="AE147" s="9">
        <f t="shared" si="43"/>
        <v>2</v>
      </c>
      <c r="AF147" s="10">
        <f t="shared" si="43"/>
        <v>26</v>
      </c>
      <c r="AG147" s="1">
        <f t="shared" si="43"/>
        <v>7</v>
      </c>
      <c r="AH147" s="1">
        <f t="shared" si="43"/>
        <v>5</v>
      </c>
      <c r="AI147" s="1">
        <f t="shared" si="43"/>
        <v>10</v>
      </c>
      <c r="AJ147" s="10">
        <f t="shared" si="43"/>
        <v>20</v>
      </c>
      <c r="AK147" s="1">
        <f t="shared" si="43"/>
        <v>8</v>
      </c>
      <c r="AL147" s="1">
        <f t="shared" si="43"/>
        <v>1</v>
      </c>
      <c r="AM147" s="9">
        <f t="shared" si="43"/>
        <v>4</v>
      </c>
    </row>
    <row r="148" spans="5:39" x14ac:dyDescent="0.3">
      <c r="L148" s="26"/>
      <c r="M148" s="26"/>
      <c r="N148" s="26"/>
      <c r="O148" s="26"/>
      <c r="P148" s="26"/>
      <c r="Q148" s="11">
        <f>+Q147/SUM($Q147:$U147)*100</f>
        <v>11.111111111111111</v>
      </c>
      <c r="R148" s="12">
        <f t="shared" ref="R148:U148" si="44">+R147/SUM($Q147:$U147)*100</f>
        <v>33.333333333333329</v>
      </c>
      <c r="S148" s="12">
        <f t="shared" si="44"/>
        <v>23.611111111111111</v>
      </c>
      <c r="T148" s="12">
        <f t="shared" si="44"/>
        <v>18.055555555555554</v>
      </c>
      <c r="U148" s="13">
        <f t="shared" si="44"/>
        <v>13.888888888888889</v>
      </c>
      <c r="V148" s="11">
        <f>+V147/SUM($V147:$Z147)*100</f>
        <v>34.328358208955223</v>
      </c>
      <c r="W148" s="12">
        <f t="shared" ref="W148:Z148" si="45">+W147/SUM($V147:$Z147)*100</f>
        <v>41.044776119402989</v>
      </c>
      <c r="X148" s="12">
        <f t="shared" si="45"/>
        <v>22.388059701492537</v>
      </c>
      <c r="Y148" s="12">
        <f t="shared" si="45"/>
        <v>2.2388059701492535</v>
      </c>
      <c r="Z148" s="13">
        <f t="shared" si="45"/>
        <v>0</v>
      </c>
      <c r="AA148" s="11">
        <f>+AA147/SUM($AA147:$AE147)*100</f>
        <v>32</v>
      </c>
      <c r="AB148" s="12">
        <f t="shared" ref="AB148:AE148" si="46">+AB147/SUM($AA147:$AE147)*100</f>
        <v>40</v>
      </c>
      <c r="AC148" s="12">
        <f t="shared" si="46"/>
        <v>19.555555555555557</v>
      </c>
      <c r="AD148" s="12">
        <f t="shared" si="46"/>
        <v>6.666666666666667</v>
      </c>
      <c r="AE148" s="13">
        <f t="shared" si="46"/>
        <v>1.7777777777777777</v>
      </c>
      <c r="AF148" s="12">
        <f>+AF147/SUM($AF147:$AI147)*100</f>
        <v>54.166666666666664</v>
      </c>
      <c r="AG148" s="12">
        <f t="shared" ref="AG148:AI148" si="47">+AG147/SUM($AF147:$AI147)*100</f>
        <v>14.583333333333334</v>
      </c>
      <c r="AH148" s="12">
        <f t="shared" si="47"/>
        <v>10.416666666666668</v>
      </c>
      <c r="AI148" s="13">
        <f t="shared" si="47"/>
        <v>20.833333333333336</v>
      </c>
      <c r="AJ148" s="11">
        <f>+AJ147/SUM($AJ147:$AM147)*100</f>
        <v>60.606060606060609</v>
      </c>
      <c r="AK148" s="12">
        <f t="shared" ref="AK148:AM148" si="48">+AK147/SUM($AJ147:$AM147)*100</f>
        <v>24.242424242424242</v>
      </c>
      <c r="AL148" s="12">
        <f t="shared" si="48"/>
        <v>3.0303030303030303</v>
      </c>
      <c r="AM148" s="13">
        <f t="shared" si="48"/>
        <v>12.121212121212121</v>
      </c>
    </row>
    <row r="149" spans="5:39" x14ac:dyDescent="0.3">
      <c r="L149" s="26"/>
      <c r="M149" s="26"/>
      <c r="N149" s="26"/>
      <c r="Q149" s="39"/>
      <c r="R149" s="26"/>
      <c r="S149" s="61">
        <f>(Q147*1+R147*2+S147*3+T147*4+U147*5)/(SUM(Q147:U147))</f>
        <v>2.9027777777777777</v>
      </c>
      <c r="T149" s="61"/>
      <c r="U149" s="62"/>
      <c r="V149" s="61"/>
      <c r="W149" s="61"/>
      <c r="X149" s="61">
        <f>(V147*1+W147*2+X147*3+Y147*4+Z147*5)/(SUM(V147:Z147))</f>
        <v>1.9253731343283582</v>
      </c>
      <c r="Y149" s="61"/>
      <c r="Z149" s="62"/>
      <c r="AA149" s="63"/>
      <c r="AB149" s="61"/>
      <c r="AC149" s="61">
        <f>(AA147*1+AB147*2+AC147*3+AD147*4+AE147*5)/(SUM(AA147:AE147))</f>
        <v>2.0622222222222222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7" t="s">
        <v>120</v>
      </c>
      <c r="J151" s="16">
        <f>COUNTIFS($J$17:$J$129,-1,$F$17:$F$129,1)+COUNTIFS($J$17:$J$129,-1,$F$17:$F$129,2)+COUNTIFS($J$17:$J$129,-1,$F$17:$F$129,3)</f>
        <v>53</v>
      </c>
      <c r="L151" s="16">
        <f>COUNTIFS($J$17:$J$129,-1,L$17:L$129,"&gt;0")</f>
        <v>20</v>
      </c>
      <c r="M151" s="16">
        <f>COUNTIFS($J$17:$J$129,-1,M$17:M$129,"&gt;0")</f>
        <v>21</v>
      </c>
      <c r="N151" s="16">
        <f>COUNTIFS($J$17:$J$129,-1,N$17:N$129,"&gt;0")</f>
        <v>53</v>
      </c>
      <c r="O151" s="16">
        <f>COUNTIFS($J$17:$J$129,-1,O$17:O$129,"&gt;0")</f>
        <v>48</v>
      </c>
      <c r="P151" s="16">
        <f>COUNTIFS($J$17:$J$129,-1,P$17:P$129,"&gt;0")</f>
        <v>30</v>
      </c>
      <c r="Q151" s="10">
        <f t="shared" ref="Q151:AM151" si="49">SUMIF($J$18:$J$130,-1,Q18:Q130)</f>
        <v>7.5</v>
      </c>
      <c r="R151" s="1">
        <f t="shared" si="49"/>
        <v>8.5</v>
      </c>
      <c r="S151" s="1">
        <f t="shared" si="49"/>
        <v>11.5</v>
      </c>
      <c r="T151" s="1">
        <f t="shared" si="49"/>
        <v>14.5</v>
      </c>
      <c r="U151" s="9">
        <f t="shared" si="49"/>
        <v>6</v>
      </c>
      <c r="V151" s="10">
        <f t="shared" si="49"/>
        <v>15</v>
      </c>
      <c r="W151" s="1">
        <f t="shared" si="49"/>
        <v>16</v>
      </c>
      <c r="X151" s="1">
        <f t="shared" si="49"/>
        <v>16</v>
      </c>
      <c r="Y151" s="1">
        <f t="shared" si="49"/>
        <v>3.5</v>
      </c>
      <c r="Z151" s="9">
        <f t="shared" si="49"/>
        <v>4</v>
      </c>
      <c r="AA151" s="10">
        <f t="shared" si="49"/>
        <v>30.5</v>
      </c>
      <c r="AB151" s="1">
        <f t="shared" si="49"/>
        <v>38</v>
      </c>
      <c r="AC151" s="1">
        <f t="shared" si="49"/>
        <v>25</v>
      </c>
      <c r="AD151" s="1">
        <f t="shared" si="49"/>
        <v>16.5</v>
      </c>
      <c r="AE151" s="9">
        <f t="shared" si="49"/>
        <v>12</v>
      </c>
      <c r="AF151" s="10">
        <f t="shared" si="49"/>
        <v>30</v>
      </c>
      <c r="AG151" s="1">
        <f t="shared" si="49"/>
        <v>8</v>
      </c>
      <c r="AH151" s="1">
        <f t="shared" si="49"/>
        <v>9</v>
      </c>
      <c r="AI151" s="1">
        <f t="shared" si="49"/>
        <v>1</v>
      </c>
      <c r="AJ151" s="10">
        <f t="shared" si="49"/>
        <v>13</v>
      </c>
      <c r="AK151" s="1">
        <f t="shared" si="49"/>
        <v>7</v>
      </c>
      <c r="AL151" s="1">
        <f t="shared" si="49"/>
        <v>5</v>
      </c>
      <c r="AM151" s="9">
        <f t="shared" si="49"/>
        <v>5</v>
      </c>
    </row>
    <row r="152" spans="5:39" x14ac:dyDescent="0.3">
      <c r="E152" s="17" t="s">
        <v>121</v>
      </c>
      <c r="L152" s="12"/>
      <c r="M152" s="12"/>
      <c r="N152" s="12"/>
      <c r="O152" s="12"/>
      <c r="P152" s="12"/>
      <c r="Q152" s="11">
        <f>+Q151/SUM($Q151:$U151)*100</f>
        <v>15.625</v>
      </c>
      <c r="R152" s="12">
        <f t="shared" ref="R152:U152" si="50">+R151/SUM($Q151:$U151)*100</f>
        <v>17.708333333333336</v>
      </c>
      <c r="S152" s="12">
        <f t="shared" si="50"/>
        <v>23.958333333333336</v>
      </c>
      <c r="T152" s="12">
        <f t="shared" si="50"/>
        <v>30.208333333333332</v>
      </c>
      <c r="U152" s="13">
        <f t="shared" si="50"/>
        <v>12.5</v>
      </c>
      <c r="V152" s="11">
        <f>+V151/SUM($V151:$Z151)*100</f>
        <v>27.522935779816514</v>
      </c>
      <c r="W152" s="12">
        <f t="shared" ref="W152:Z152" si="51">+W151/SUM($V151:$Z151)*100</f>
        <v>29.357798165137616</v>
      </c>
      <c r="X152" s="12">
        <f t="shared" si="51"/>
        <v>29.357798165137616</v>
      </c>
      <c r="Y152" s="12">
        <f t="shared" si="51"/>
        <v>6.4220183486238538</v>
      </c>
      <c r="Z152" s="13">
        <f t="shared" si="51"/>
        <v>7.3394495412844041</v>
      </c>
      <c r="AA152" s="11">
        <f>+AA151/SUM($AA151:$AE151)*100</f>
        <v>25</v>
      </c>
      <c r="AB152" s="12">
        <f t="shared" ref="AB152:AE152" si="52">+AB151/SUM($AA151:$AE151)*100</f>
        <v>31.147540983606557</v>
      </c>
      <c r="AC152" s="12">
        <f t="shared" si="52"/>
        <v>20.491803278688526</v>
      </c>
      <c r="AD152" s="12">
        <f t="shared" si="52"/>
        <v>13.524590163934427</v>
      </c>
      <c r="AE152" s="13">
        <f t="shared" si="52"/>
        <v>9.8360655737704921</v>
      </c>
      <c r="AF152" s="12">
        <f>+AF151/SUM($AF151:$AI151)*100</f>
        <v>62.5</v>
      </c>
      <c r="AG152" s="12">
        <f t="shared" ref="AG152:AI152" si="53">+AG151/SUM($AF151:$AI151)*100</f>
        <v>16.666666666666664</v>
      </c>
      <c r="AH152" s="12">
        <f t="shared" si="53"/>
        <v>18.75</v>
      </c>
      <c r="AI152" s="13">
        <f t="shared" si="53"/>
        <v>2.083333333333333</v>
      </c>
      <c r="AJ152" s="11">
        <f>+AJ151/SUM($AJ151:$AM151)*100</f>
        <v>43.333333333333336</v>
      </c>
      <c r="AK152" s="12">
        <f t="shared" ref="AK152:AM152" si="54">+AK151/SUM($AJ151:$AM151)*100</f>
        <v>23.333333333333332</v>
      </c>
      <c r="AL152" s="12">
        <f t="shared" si="54"/>
        <v>16.666666666666664</v>
      </c>
      <c r="AM152" s="13">
        <f t="shared" si="54"/>
        <v>16.666666666666664</v>
      </c>
    </row>
    <row r="153" spans="5:39" x14ac:dyDescent="0.3">
      <c r="E153" s="17" t="s">
        <v>122</v>
      </c>
      <c r="L153" s="26"/>
      <c r="M153" s="26"/>
      <c r="N153" s="26"/>
      <c r="Q153" s="39"/>
      <c r="R153" s="26"/>
      <c r="S153" s="61">
        <f>(Q151*1+R151*2+S151*3+T151*4+U151*5)/(SUM(Q151:U151))</f>
        <v>3.0625</v>
      </c>
      <c r="T153" s="61"/>
      <c r="U153" s="62"/>
      <c r="V153" s="61"/>
      <c r="W153" s="61"/>
      <c r="X153" s="61">
        <f>(V151*1+W151*2+X151*3+Y151*4+Z151*5)/(SUM(V151:Z151))</f>
        <v>2.3669724770642202</v>
      </c>
      <c r="Y153" s="61"/>
      <c r="Z153" s="62"/>
      <c r="AA153" s="63"/>
      <c r="AB153" s="61"/>
      <c r="AC153" s="61">
        <f>(AA151*1+AB151*2+AC151*3+AD151*4+AE151*5)/(SUM(AA151:AE151))</f>
        <v>2.5204918032786887</v>
      </c>
      <c r="AE153" s="13"/>
      <c r="AJ153" s="10"/>
    </row>
    <row r="154" spans="5:39" x14ac:dyDescent="0.3">
      <c r="L154" s="26"/>
      <c r="M154" s="26"/>
      <c r="N154" s="26"/>
      <c r="Q154" s="39"/>
      <c r="R154" s="26"/>
      <c r="S154" s="61"/>
      <c r="T154" s="61"/>
      <c r="U154" s="62"/>
      <c r="V154" s="61"/>
      <c r="W154" s="61"/>
      <c r="X154" s="61"/>
      <c r="Y154" s="61"/>
      <c r="Z154" s="61"/>
      <c r="AA154" s="63"/>
      <c r="AB154" s="61"/>
      <c r="AC154" s="61"/>
      <c r="AE154" s="13"/>
      <c r="AJ154" s="10"/>
    </row>
    <row r="155" spans="5:39" x14ac:dyDescent="0.3">
      <c r="E155" s="17" t="s">
        <v>134</v>
      </c>
      <c r="K155" s="16">
        <f>K131</f>
        <v>23</v>
      </c>
      <c r="L155" s="16">
        <f>COUNTIFS($K$18:$K$130,-1,L$18:L$130,"&gt;0")</f>
        <v>8</v>
      </c>
      <c r="M155" s="16">
        <f>COUNTIFS($K$18:$K$130,-1,M$18:M$130,"&gt;0")</f>
        <v>7</v>
      </c>
      <c r="N155" s="16">
        <f>COUNTIFS($K$18:$K$130,-1,N$18:N$130,"&gt;0")</f>
        <v>23</v>
      </c>
      <c r="O155" s="16">
        <f>COUNTIFS($K$18:$K$130,-1,O$18:O$130,"&gt;0")</f>
        <v>20</v>
      </c>
      <c r="P155" s="16">
        <f>COUNTIFS($K$18:$K$130,-1,P$18:P$130,"&gt;0")</f>
        <v>12</v>
      </c>
      <c r="Q155" s="10">
        <f t="shared" ref="Q155:AM155" si="55">SUMIF($K$18:$K$130,-1,Q18:Q130)</f>
        <v>2</v>
      </c>
      <c r="R155" s="1">
        <f t="shared" si="55"/>
        <v>4</v>
      </c>
      <c r="S155" s="1">
        <f t="shared" si="55"/>
        <v>3</v>
      </c>
      <c r="T155" s="1">
        <f t="shared" si="55"/>
        <v>5.5</v>
      </c>
      <c r="U155" s="9">
        <f t="shared" si="55"/>
        <v>1</v>
      </c>
      <c r="V155" s="1">
        <f t="shared" si="55"/>
        <v>4</v>
      </c>
      <c r="W155" s="1">
        <f t="shared" si="55"/>
        <v>4</v>
      </c>
      <c r="X155" s="1">
        <f t="shared" si="55"/>
        <v>4</v>
      </c>
      <c r="Y155" s="1">
        <f t="shared" si="55"/>
        <v>0</v>
      </c>
      <c r="Z155" s="1">
        <f t="shared" si="55"/>
        <v>2</v>
      </c>
      <c r="AA155" s="10">
        <f t="shared" si="55"/>
        <v>11</v>
      </c>
      <c r="AB155" s="1">
        <f t="shared" si="55"/>
        <v>19</v>
      </c>
      <c r="AC155" s="1">
        <f t="shared" si="55"/>
        <v>7</v>
      </c>
      <c r="AD155" s="1">
        <f t="shared" si="55"/>
        <v>8</v>
      </c>
      <c r="AE155" s="9">
        <f t="shared" si="55"/>
        <v>2</v>
      </c>
      <c r="AF155" s="1">
        <f t="shared" si="55"/>
        <v>13</v>
      </c>
      <c r="AG155" s="1">
        <f t="shared" si="55"/>
        <v>5</v>
      </c>
      <c r="AH155" s="1">
        <f t="shared" si="55"/>
        <v>1</v>
      </c>
      <c r="AI155" s="1">
        <f t="shared" si="55"/>
        <v>1</v>
      </c>
      <c r="AJ155" s="10">
        <f t="shared" si="55"/>
        <v>9</v>
      </c>
      <c r="AK155" s="1">
        <f t="shared" si="55"/>
        <v>2</v>
      </c>
      <c r="AL155" s="1">
        <f t="shared" si="55"/>
        <v>0</v>
      </c>
      <c r="AM155" s="9">
        <f t="shared" si="55"/>
        <v>1</v>
      </c>
    </row>
    <row r="156" spans="5:39" x14ac:dyDescent="0.3">
      <c r="E156" s="17" t="s">
        <v>135</v>
      </c>
      <c r="Q156" s="11">
        <f>+Q155/SUM($Q155:$U155)*100</f>
        <v>12.903225806451612</v>
      </c>
      <c r="R156" s="12">
        <f t="shared" ref="R156:U156" si="56">+R155/SUM($Q155:$U155)*100</f>
        <v>25.806451612903224</v>
      </c>
      <c r="S156" s="12">
        <f t="shared" si="56"/>
        <v>19.35483870967742</v>
      </c>
      <c r="T156" s="12">
        <f t="shared" si="56"/>
        <v>35.483870967741936</v>
      </c>
      <c r="U156" s="13">
        <f t="shared" si="56"/>
        <v>6.4516129032258061</v>
      </c>
      <c r="V156" s="11">
        <f>+V155/SUM($V155:$Z155)*100</f>
        <v>28.571428571428569</v>
      </c>
      <c r="W156" s="12">
        <f t="shared" ref="W156:Z156" si="57">+W155/SUM($V155:$Z155)*100</f>
        <v>28.571428571428569</v>
      </c>
      <c r="X156" s="12">
        <f t="shared" si="57"/>
        <v>28.571428571428569</v>
      </c>
      <c r="Y156" s="12">
        <f t="shared" si="57"/>
        <v>0</v>
      </c>
      <c r="Z156" s="13">
        <f t="shared" si="57"/>
        <v>14.285714285714285</v>
      </c>
      <c r="AA156" s="11">
        <f>+AA155/SUM($AA155:$AE155)*100</f>
        <v>23.404255319148938</v>
      </c>
      <c r="AB156" s="12">
        <f t="shared" ref="AB156:AE156" si="58">+AB155/SUM($AA155:$AE155)*100</f>
        <v>40.425531914893611</v>
      </c>
      <c r="AC156" s="12">
        <f t="shared" si="58"/>
        <v>14.893617021276595</v>
      </c>
      <c r="AD156" s="12">
        <f t="shared" si="58"/>
        <v>17.021276595744681</v>
      </c>
      <c r="AE156" s="13">
        <f t="shared" si="58"/>
        <v>4.2553191489361701</v>
      </c>
      <c r="AF156" s="12">
        <f>+AF155/SUM($AF155:$AI155)*100</f>
        <v>65</v>
      </c>
      <c r="AG156" s="12">
        <f t="shared" ref="AG156:AI156" si="59">+AG155/SUM($AF155:$AI155)*100</f>
        <v>25</v>
      </c>
      <c r="AH156" s="12">
        <f t="shared" si="59"/>
        <v>5</v>
      </c>
      <c r="AI156" s="13">
        <f t="shared" si="59"/>
        <v>5</v>
      </c>
      <c r="AJ156" s="11">
        <f>+AJ155/SUM($AJ155:$AM155)*100</f>
        <v>75</v>
      </c>
      <c r="AK156" s="12">
        <f t="shared" ref="AK156:AM156" si="60">+AK155/SUM($AJ155:$AM155)*100</f>
        <v>16.666666666666664</v>
      </c>
      <c r="AL156" s="12">
        <f t="shared" si="60"/>
        <v>0</v>
      </c>
      <c r="AM156" s="13">
        <f t="shared" si="60"/>
        <v>8.3333333333333321</v>
      </c>
    </row>
    <row r="157" spans="5:39" x14ac:dyDescent="0.3">
      <c r="L157" s="26"/>
      <c r="M157" s="26"/>
      <c r="N157" s="26"/>
      <c r="Q157" s="39"/>
      <c r="R157" s="26"/>
      <c r="S157" s="61">
        <f>(Q155*1+R155*2+S155*3+T155*4+U155*5)/(SUM(Q155:U155))</f>
        <v>2.967741935483871</v>
      </c>
      <c r="T157" s="61"/>
      <c r="U157" s="62"/>
      <c r="V157" s="61"/>
      <c r="W157" s="61"/>
      <c r="X157" s="61">
        <f>(V155*1+W155*2+X155*3+Y155*4+Z155*5)/(SUM(V155:Z155))</f>
        <v>2.4285714285714284</v>
      </c>
      <c r="Y157" s="61"/>
      <c r="Z157" s="62"/>
      <c r="AA157" s="63"/>
      <c r="AB157" s="61"/>
      <c r="AC157" s="61">
        <f>(AA155*1+AB155*2+AC155*3+AD155*4+AE155*5)/(SUM(AA155:AE155))</f>
        <v>2.3829787234042552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0"/>
      <c r="N160" s="30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7" t="s">
        <v>136</v>
      </c>
      <c r="H170" s="16">
        <f>COUNTIF(H18:H130,1)</f>
        <v>10</v>
      </c>
      <c r="L170" s="16">
        <f>COUNTIFS($H$18:$H$130,1,L18:L130,"&gt;0")</f>
        <v>4</v>
      </c>
      <c r="M170" s="16">
        <f>COUNTIFS($H$18:$H$130,1,M18:M130,"&gt;0")</f>
        <v>5</v>
      </c>
      <c r="N170" s="16">
        <f>COUNTIFS($H$18:$H$130,1,N18:N130,"&gt;0")</f>
        <v>10</v>
      </c>
      <c r="O170" s="16">
        <f>COUNTIFS($H$18:$H$130,1,O18:O130,"&gt;0")</f>
        <v>9</v>
      </c>
      <c r="P170" s="16">
        <f>COUNTIFS($H$18:$H$130,1,P18:P130,"&gt;0")</f>
        <v>7</v>
      </c>
      <c r="Q170" s="10">
        <f t="shared" ref="Q170:AM170" si="61">SUMIF($H$18:$H$130,1,Q18:Q130)</f>
        <v>2</v>
      </c>
      <c r="R170" s="1">
        <f t="shared" si="61"/>
        <v>4</v>
      </c>
      <c r="S170" s="1">
        <f t="shared" si="61"/>
        <v>0</v>
      </c>
      <c r="T170" s="1">
        <f t="shared" si="61"/>
        <v>2</v>
      </c>
      <c r="U170" s="9">
        <f t="shared" si="61"/>
        <v>0</v>
      </c>
      <c r="V170" s="1">
        <f t="shared" si="61"/>
        <v>0</v>
      </c>
      <c r="W170" s="1">
        <f t="shared" si="61"/>
        <v>4</v>
      </c>
      <c r="X170" s="1">
        <f t="shared" si="61"/>
        <v>4</v>
      </c>
      <c r="Y170" s="1">
        <f t="shared" si="61"/>
        <v>0</v>
      </c>
      <c r="Z170" s="1">
        <f t="shared" si="61"/>
        <v>2</v>
      </c>
      <c r="AA170" s="10">
        <f t="shared" si="61"/>
        <v>4</v>
      </c>
      <c r="AB170" s="1">
        <f t="shared" si="61"/>
        <v>10</v>
      </c>
      <c r="AC170" s="1">
        <f t="shared" si="61"/>
        <v>2</v>
      </c>
      <c r="AD170" s="1">
        <f t="shared" si="61"/>
        <v>4</v>
      </c>
      <c r="AE170" s="9">
        <f t="shared" si="61"/>
        <v>0</v>
      </c>
      <c r="AF170" s="1">
        <f t="shared" si="61"/>
        <v>7</v>
      </c>
      <c r="AG170" s="1">
        <f t="shared" si="61"/>
        <v>1</v>
      </c>
      <c r="AH170" s="1">
        <f t="shared" si="61"/>
        <v>0</v>
      </c>
      <c r="AI170" s="1">
        <f t="shared" si="61"/>
        <v>1</v>
      </c>
      <c r="AJ170" s="10">
        <f t="shared" si="61"/>
        <v>4</v>
      </c>
      <c r="AK170" s="1">
        <f t="shared" si="61"/>
        <v>2</v>
      </c>
      <c r="AL170" s="1">
        <f t="shared" si="61"/>
        <v>0</v>
      </c>
      <c r="AM170" s="9">
        <f t="shared" si="61"/>
        <v>1</v>
      </c>
    </row>
    <row r="171" spans="5:39" x14ac:dyDescent="0.3">
      <c r="Q171" s="11">
        <f>+Q170/SUM($Q170:$U170)*100</f>
        <v>25</v>
      </c>
      <c r="R171" s="12">
        <f t="shared" ref="R171:U171" si="62">+R170/SUM($Q170:$U170)*100</f>
        <v>50</v>
      </c>
      <c r="S171" s="12">
        <f t="shared" si="62"/>
        <v>0</v>
      </c>
      <c r="T171" s="12">
        <f t="shared" si="62"/>
        <v>25</v>
      </c>
      <c r="U171" s="13">
        <f t="shared" si="62"/>
        <v>0</v>
      </c>
      <c r="V171" s="11">
        <f>+V170/SUM($V170:$Z170)*100</f>
        <v>0</v>
      </c>
      <c r="W171" s="12">
        <f t="shared" ref="W171:Z171" si="63">+W170/SUM($V170:$Z170)*100</f>
        <v>40</v>
      </c>
      <c r="X171" s="12">
        <f t="shared" si="63"/>
        <v>40</v>
      </c>
      <c r="Y171" s="12">
        <f t="shared" si="63"/>
        <v>0</v>
      </c>
      <c r="Z171" s="13">
        <f t="shared" si="63"/>
        <v>20</v>
      </c>
      <c r="AA171" s="11">
        <f>+AA170/SUM($AA170:$AE170)*100</f>
        <v>20</v>
      </c>
      <c r="AB171" s="12">
        <f t="shared" ref="AB171:AE171" si="64">+AB170/SUM($AA170:$AE170)*100</f>
        <v>50</v>
      </c>
      <c r="AC171" s="12">
        <f t="shared" si="64"/>
        <v>10</v>
      </c>
      <c r="AD171" s="12">
        <f t="shared" si="64"/>
        <v>20</v>
      </c>
      <c r="AE171" s="13">
        <f t="shared" si="64"/>
        <v>0</v>
      </c>
      <c r="AF171" s="12">
        <f>+AF170/SUM($AF170:$AI170)*100</f>
        <v>77.777777777777786</v>
      </c>
      <c r="AG171" s="12">
        <f t="shared" ref="AG171:AI171" si="65">+AG170/SUM($AF170:$AI170)*100</f>
        <v>11.111111111111111</v>
      </c>
      <c r="AH171" s="12">
        <f t="shared" si="65"/>
        <v>0</v>
      </c>
      <c r="AI171" s="13">
        <f t="shared" si="65"/>
        <v>11.111111111111111</v>
      </c>
      <c r="AJ171" s="11">
        <f>+AJ170/SUM($AJ170:$AM170)*100</f>
        <v>57.142857142857139</v>
      </c>
      <c r="AK171" s="12">
        <f t="shared" ref="AK171:AM171" si="66">+AK170/SUM($AJ170:$AM170)*100</f>
        <v>28.571428571428569</v>
      </c>
      <c r="AL171" s="12">
        <f t="shared" si="66"/>
        <v>0</v>
      </c>
      <c r="AM171" s="13">
        <f t="shared" si="66"/>
        <v>14.285714285714285</v>
      </c>
    </row>
    <row r="172" spans="5:39" x14ac:dyDescent="0.3">
      <c r="L172" s="26"/>
      <c r="M172" s="26"/>
      <c r="N172" s="26"/>
      <c r="S172" s="1">
        <f>(Q170*1+R170*2+S170*3+T170*4+U170*5)/SUM(Q170:U170)</f>
        <v>2.25</v>
      </c>
      <c r="U172" s="13"/>
      <c r="X172" s="26">
        <f>(V170*1+W170*2+X170*3+Y170*4+Z170*5)/SUM(V170:Z170)</f>
        <v>3</v>
      </c>
      <c r="Z172" s="13"/>
      <c r="AC172" s="1">
        <f>(AA170*1+AB170*2+AC170*3+AD170*4+AE170*5)/SUM(AA170:AE170)</f>
        <v>2.2999999999999998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0"/>
      <c r="N175" s="30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E184" s="83"/>
      <c r="F184" s="211"/>
      <c r="G184" s="211"/>
      <c r="H184" s="226"/>
      <c r="I184" s="211"/>
      <c r="J184" s="211"/>
      <c r="K184" s="211"/>
      <c r="L184" s="226"/>
      <c r="M184" s="211"/>
      <c r="N184" s="211"/>
      <c r="O184" s="211"/>
      <c r="AJ184" s="10"/>
    </row>
    <row r="185" spans="5:36" x14ac:dyDescent="0.3">
      <c r="E185" s="83" t="s">
        <v>324</v>
      </c>
      <c r="F185" s="211"/>
      <c r="G185" s="211"/>
      <c r="H185" s="226"/>
      <c r="I185" s="211"/>
      <c r="J185" s="211"/>
      <c r="K185" s="211"/>
      <c r="L185" s="226"/>
      <c r="M185" s="211"/>
      <c r="N185" s="211"/>
      <c r="O185" s="211"/>
      <c r="AJ185" s="10"/>
    </row>
    <row r="186" spans="5:36" x14ac:dyDescent="0.3">
      <c r="E186" s="83"/>
      <c r="F186" s="226" t="s">
        <v>325</v>
      </c>
      <c r="G186" s="211"/>
      <c r="H186" s="226"/>
      <c r="I186" s="211"/>
      <c r="J186" s="211"/>
      <c r="K186" s="211"/>
      <c r="L186" s="226"/>
      <c r="M186" s="211"/>
      <c r="N186" s="211"/>
      <c r="O186" s="211"/>
      <c r="Q186" s="10">
        <f>SUMIFS(Q$18:Q$130,$O$18:$O$130,"&gt;2",$K$18:$K$130,1)</f>
        <v>1</v>
      </c>
      <c r="R186" s="1">
        <f t="shared" ref="R186:AE186" si="67">SUMIFS(R$18:R$130,$O$18:$O$130,"&gt;2",$K$18:$K$130,1)</f>
        <v>2</v>
      </c>
      <c r="S186" s="1">
        <f t="shared" si="67"/>
        <v>3</v>
      </c>
      <c r="T186" s="1">
        <f t="shared" si="67"/>
        <v>4</v>
      </c>
      <c r="U186" s="9">
        <f t="shared" si="67"/>
        <v>3</v>
      </c>
      <c r="V186" s="1">
        <f t="shared" si="67"/>
        <v>12</v>
      </c>
      <c r="W186" s="1">
        <f t="shared" si="67"/>
        <v>13</v>
      </c>
      <c r="X186" s="1">
        <f t="shared" si="67"/>
        <v>8.5</v>
      </c>
      <c r="Y186" s="1">
        <f t="shared" si="67"/>
        <v>2.5</v>
      </c>
      <c r="Z186" s="1">
        <f t="shared" si="67"/>
        <v>2</v>
      </c>
      <c r="AA186" s="10">
        <f t="shared" si="67"/>
        <v>17.5</v>
      </c>
      <c r="AB186" s="1">
        <f t="shared" si="67"/>
        <v>21</v>
      </c>
      <c r="AC186" s="1">
        <f t="shared" si="67"/>
        <v>12.5</v>
      </c>
      <c r="AD186" s="1">
        <f t="shared" si="67"/>
        <v>2.5</v>
      </c>
      <c r="AE186" s="9">
        <f t="shared" si="67"/>
        <v>2</v>
      </c>
      <c r="AJ186" s="10"/>
    </row>
    <row r="187" spans="5:36" x14ac:dyDescent="0.3">
      <c r="E187" s="83"/>
      <c r="F187" s="226" t="s">
        <v>26</v>
      </c>
      <c r="G187" s="211"/>
      <c r="H187" s="226" t="s">
        <v>326</v>
      </c>
      <c r="I187" s="211"/>
      <c r="J187" s="211"/>
      <c r="K187" s="211"/>
      <c r="L187" s="226"/>
      <c r="M187" s="211"/>
      <c r="N187" s="211"/>
      <c r="O187" s="211"/>
      <c r="Q187" s="171"/>
      <c r="R187" s="31"/>
      <c r="S187" s="31">
        <f>(Q186*1+R186*2+S186*3+T186*4+U186*5)/SUM(Q186:U186)</f>
        <v>3.4615384615384617</v>
      </c>
      <c r="T187" s="31"/>
      <c r="U187" s="173">
        <f>(U186*1.5+T186-R186-Q186*1.5)/SUM(Q186:U186)</f>
        <v>0.38461538461538464</v>
      </c>
      <c r="V187" s="31"/>
      <c r="W187" s="31"/>
      <c r="X187" s="31">
        <f>(V186*1+W186*2+X186*3+Y186*4+Z186*5)/SUM(V186:Z186)</f>
        <v>2.1973684210526314</v>
      </c>
      <c r="Y187" s="31"/>
      <c r="Z187" s="173">
        <f>(Z186*1.5+Y186-W186-V186*1.5)/SUM(V186:Z186)</f>
        <v>-0.67105263157894735</v>
      </c>
      <c r="AA187" s="171"/>
      <c r="AB187" s="31"/>
      <c r="AC187" s="31">
        <f>(AA186*1+AB186*2+AC186*3+AD186*4+AE186*5)/SUM(AA186:AE186)</f>
        <v>2.1081081081081079</v>
      </c>
      <c r="AD187" s="31"/>
      <c r="AE187" s="173">
        <f>(AE186*1.5+AD186-AB186-AA186*1.5)/SUM(AA186:AE186)</f>
        <v>-0.75225225225225223</v>
      </c>
      <c r="AJ187" s="10"/>
    </row>
    <row r="188" spans="5:36" x14ac:dyDescent="0.3">
      <c r="E188" s="83"/>
      <c r="F188" s="226" t="s">
        <v>327</v>
      </c>
      <c r="G188" s="211"/>
      <c r="H188" s="226"/>
      <c r="I188" s="211"/>
      <c r="J188" s="211"/>
      <c r="K188" s="211"/>
      <c r="L188" s="226"/>
      <c r="M188" s="211"/>
      <c r="N188" s="211"/>
      <c r="O188" s="211"/>
      <c r="Q188" s="10">
        <f>SUMIFS(Q$18:Q$130,$O$18:$O$130,1,$K$18:$K$130,1)</f>
        <v>6.5</v>
      </c>
      <c r="R188" s="1">
        <f t="shared" ref="R188:AE188" si="68">SUMIFS(R$18:R$130,$O$18:$O$130,1,$K$18:$K$130,1)</f>
        <v>11</v>
      </c>
      <c r="S188" s="1">
        <f t="shared" si="68"/>
        <v>12</v>
      </c>
      <c r="T188" s="1">
        <f t="shared" si="68"/>
        <v>8</v>
      </c>
      <c r="U188" s="9">
        <f t="shared" si="68"/>
        <v>5</v>
      </c>
      <c r="V188" s="1">
        <f t="shared" si="68"/>
        <v>16.5</v>
      </c>
      <c r="W188" s="1">
        <f t="shared" si="68"/>
        <v>19.5</v>
      </c>
      <c r="X188" s="1">
        <f t="shared" si="68"/>
        <v>14</v>
      </c>
      <c r="Y188" s="1">
        <f t="shared" si="68"/>
        <v>2</v>
      </c>
      <c r="Z188" s="1">
        <f t="shared" si="68"/>
        <v>0</v>
      </c>
      <c r="AA188" s="10">
        <f t="shared" si="68"/>
        <v>30.5</v>
      </c>
      <c r="AB188" s="1">
        <f t="shared" si="68"/>
        <v>32.5</v>
      </c>
      <c r="AC188" s="1">
        <f t="shared" si="68"/>
        <v>20.5</v>
      </c>
      <c r="AD188" s="1">
        <f t="shared" si="68"/>
        <v>10.5</v>
      </c>
      <c r="AE188" s="9">
        <f t="shared" si="68"/>
        <v>8</v>
      </c>
      <c r="AJ188" s="10"/>
    </row>
    <row r="189" spans="5:36" x14ac:dyDescent="0.3">
      <c r="E189" s="83"/>
      <c r="F189" s="140" t="s">
        <v>26</v>
      </c>
      <c r="G189" s="141"/>
      <c r="H189" s="140" t="s">
        <v>326</v>
      </c>
      <c r="I189" s="141"/>
      <c r="J189" s="141"/>
      <c r="K189" s="141"/>
      <c r="L189" s="140"/>
      <c r="M189" s="141"/>
      <c r="N189" s="141"/>
      <c r="O189" s="141"/>
      <c r="P189" s="130"/>
      <c r="Q189" s="172"/>
      <c r="R189" s="169"/>
      <c r="S189" s="169">
        <f>(Q188*1+R188*2+S188*3+T188*4+U188*5)/SUM(Q188:U188)</f>
        <v>2.8588235294117648</v>
      </c>
      <c r="T189" s="169"/>
      <c r="U189" s="174">
        <f>(U188*1.5+T188-R188-Q188*1.5)/SUM(Q188:U188)</f>
        <v>-0.12352941176470589</v>
      </c>
      <c r="V189" s="169"/>
      <c r="W189" s="169"/>
      <c r="X189" s="169">
        <f>(V188*1+W188*2+X188*3+Y188*4+Z188*5)/SUM(V188:Z188)</f>
        <v>2.0288461538461537</v>
      </c>
      <c r="Y189" s="169"/>
      <c r="Z189" s="174">
        <f>(Z188*1.5+Y188-W188-V188*1.5)/SUM(V188:Z188)</f>
        <v>-0.8125</v>
      </c>
      <c r="AA189" s="172"/>
      <c r="AB189" s="169"/>
      <c r="AC189" s="169">
        <f>(AA188*1+AB188*2+AC188*3+AD188*4+AE188*5)/SUM(AA188:AE188)</f>
        <v>2.3431372549019609</v>
      </c>
      <c r="AD189" s="169"/>
      <c r="AE189" s="174">
        <f>(AE188*1.5+AD188-AB188-AA188*1.5)/SUM(AA188:AE188)</f>
        <v>-0.54656862745098034</v>
      </c>
      <c r="AJ189" s="10"/>
    </row>
    <row r="190" spans="5:36" x14ac:dyDescent="0.3">
      <c r="E190" s="83"/>
      <c r="F190" s="226" t="s">
        <v>328</v>
      </c>
      <c r="G190" s="211"/>
      <c r="H190" s="226"/>
      <c r="I190" s="211"/>
      <c r="J190" s="211"/>
      <c r="K190" s="211"/>
      <c r="L190" s="226"/>
      <c r="M190" s="211"/>
      <c r="N190" s="211"/>
      <c r="O190" s="211"/>
      <c r="Q190" s="10">
        <f>SUMIFS(Q$18:Q$130,$O$18:$O$130,"&gt;2",$K$18:$K$130,-1)</f>
        <v>0</v>
      </c>
      <c r="R190" s="1">
        <f t="shared" ref="R190:AE190" si="69">SUMIFS(R$18:R$130,$O$18:$O$130,"&gt;2",$K$18:$K$130,-1)</f>
        <v>0</v>
      </c>
      <c r="S190" s="1">
        <f t="shared" si="69"/>
        <v>0</v>
      </c>
      <c r="T190" s="1">
        <f t="shared" si="69"/>
        <v>0</v>
      </c>
      <c r="U190" s="9">
        <f t="shared" si="69"/>
        <v>0</v>
      </c>
      <c r="V190" s="1">
        <f t="shared" si="69"/>
        <v>2</v>
      </c>
      <c r="W190" s="1">
        <f t="shared" si="69"/>
        <v>2</v>
      </c>
      <c r="X190" s="1">
        <f t="shared" si="69"/>
        <v>0</v>
      </c>
      <c r="Y190" s="1">
        <f t="shared" si="69"/>
        <v>0</v>
      </c>
      <c r="Z190" s="1">
        <f t="shared" si="69"/>
        <v>0</v>
      </c>
      <c r="AA190" s="10">
        <f t="shared" si="69"/>
        <v>2</v>
      </c>
      <c r="AB190" s="1">
        <f t="shared" si="69"/>
        <v>2</v>
      </c>
      <c r="AC190" s="1">
        <f t="shared" si="69"/>
        <v>0</v>
      </c>
      <c r="AD190" s="1">
        <f t="shared" si="69"/>
        <v>0</v>
      </c>
      <c r="AE190" s="9">
        <f t="shared" si="69"/>
        <v>0</v>
      </c>
      <c r="AJ190" s="10"/>
    </row>
    <row r="191" spans="5:36" x14ac:dyDescent="0.3">
      <c r="E191" s="83"/>
      <c r="F191" s="226" t="s">
        <v>26</v>
      </c>
      <c r="G191" s="211"/>
      <c r="H191" s="226" t="s">
        <v>326</v>
      </c>
      <c r="I191" s="211"/>
      <c r="J191" s="211"/>
      <c r="K191" s="211"/>
      <c r="L191" s="226"/>
      <c r="M191" s="211"/>
      <c r="N191" s="211"/>
      <c r="O191" s="211"/>
      <c r="Q191" s="171"/>
      <c r="R191" s="31"/>
      <c r="S191" s="31" t="e">
        <f>(Q190*1+R190*2+S190*3+T190*4+U190*5)/SUM(Q190:U190)</f>
        <v>#DIV/0!</v>
      </c>
      <c r="T191" s="31"/>
      <c r="U191" s="173" t="e">
        <f>(U190*1.5+T190-R190-Q190*1.5)/SUM(Q190:U190)</f>
        <v>#DIV/0!</v>
      </c>
      <c r="V191" s="31"/>
      <c r="W191" s="31"/>
      <c r="X191" s="31">
        <f>(V190*1+W190*2+X190*3+Y190*4+Z190*5)/SUM(V190:Z190)</f>
        <v>1.5</v>
      </c>
      <c r="Y191" s="31"/>
      <c r="Z191" s="173">
        <f>(Z190*1.5+Y190-W190-V190*1.5)/SUM(V190:Z190)</f>
        <v>-1.25</v>
      </c>
      <c r="AA191" s="171"/>
      <c r="AB191" s="31"/>
      <c r="AC191" s="31">
        <f>(AA190*1+AB190*2+AC190*3+AD190*4+AE190*5)/SUM(AA190:AE190)</f>
        <v>1.5</v>
      </c>
      <c r="AD191" s="31"/>
      <c r="AE191" s="173">
        <f>(AE190*1.5+AD190-AB190-AA190*1.5)/SUM(AA190:AE190)</f>
        <v>-1.25</v>
      </c>
      <c r="AJ191" s="10"/>
    </row>
    <row r="192" spans="5:36" x14ac:dyDescent="0.3">
      <c r="E192" s="83"/>
      <c r="F192" s="226" t="s">
        <v>327</v>
      </c>
      <c r="G192" s="211"/>
      <c r="H192" s="226"/>
      <c r="I192" s="211"/>
      <c r="J192" s="211"/>
      <c r="K192" s="211"/>
      <c r="L192" s="226"/>
      <c r="M192" s="211"/>
      <c r="N192" s="211"/>
      <c r="O192" s="211"/>
      <c r="Q192" s="10">
        <f>SUMIFS(Q$18:Q$130,$O$18:$O$130,1,$K$18:$K$130,-1)</f>
        <v>2</v>
      </c>
      <c r="R192" s="1">
        <f t="shared" ref="R192:AE192" si="70">SUMIFS(R$18:R$130,$O$18:$O$130,1,$K$18:$K$130,-1)</f>
        <v>4</v>
      </c>
      <c r="S192" s="1">
        <f t="shared" si="70"/>
        <v>2</v>
      </c>
      <c r="T192" s="1">
        <f t="shared" si="70"/>
        <v>4.5</v>
      </c>
      <c r="U192" s="9">
        <f t="shared" si="70"/>
        <v>1</v>
      </c>
      <c r="V192" s="1">
        <f t="shared" si="70"/>
        <v>2</v>
      </c>
      <c r="W192" s="1">
        <f t="shared" si="70"/>
        <v>2</v>
      </c>
      <c r="X192" s="1">
        <f t="shared" si="70"/>
        <v>4</v>
      </c>
      <c r="Y192" s="1">
        <f t="shared" si="70"/>
        <v>0</v>
      </c>
      <c r="Z192" s="1">
        <f t="shared" si="70"/>
        <v>2</v>
      </c>
      <c r="AA192" s="10">
        <f t="shared" si="70"/>
        <v>3</v>
      </c>
      <c r="AB192" s="1">
        <f t="shared" si="70"/>
        <v>11</v>
      </c>
      <c r="AC192" s="1">
        <f t="shared" si="70"/>
        <v>5</v>
      </c>
      <c r="AD192" s="1">
        <f t="shared" si="70"/>
        <v>7</v>
      </c>
      <c r="AE192" s="9">
        <f t="shared" si="70"/>
        <v>1</v>
      </c>
      <c r="AJ192" s="10"/>
    </row>
    <row r="193" spans="5:39" x14ac:dyDescent="0.3">
      <c r="E193" s="83"/>
      <c r="F193" s="140" t="s">
        <v>26</v>
      </c>
      <c r="G193" s="141"/>
      <c r="H193" s="140" t="s">
        <v>326</v>
      </c>
      <c r="I193" s="141"/>
      <c r="J193" s="141"/>
      <c r="K193" s="141"/>
      <c r="L193" s="140"/>
      <c r="M193" s="141"/>
      <c r="N193" s="141"/>
      <c r="O193" s="141"/>
      <c r="P193" s="130"/>
      <c r="Q193" s="172"/>
      <c r="R193" s="169"/>
      <c r="S193" s="169">
        <f>(Q192*1+R192*2+S192*3+T192*4+U192*5)/SUM(Q192:U192)</f>
        <v>2.8888888888888888</v>
      </c>
      <c r="T193" s="169"/>
      <c r="U193" s="174">
        <f>(U192*1.5+T192-R192-Q192*1.5)/SUM(Q192:U192)</f>
        <v>-7.407407407407407E-2</v>
      </c>
      <c r="V193" s="169"/>
      <c r="W193" s="169"/>
      <c r="X193" s="169">
        <f>(V192*1+W192*2+X192*3+Y192*4+Z192*5)/SUM(V192:Z192)</f>
        <v>2.8</v>
      </c>
      <c r="Y193" s="169"/>
      <c r="Z193" s="174">
        <f>(Z192*1.5+Y192-W192-V192*1.5)/SUM(V192:Z192)</f>
        <v>-0.2</v>
      </c>
      <c r="AA193" s="172"/>
      <c r="AB193" s="169"/>
      <c r="AC193" s="169">
        <f>(AA192*1+AB192*2+AC192*3+AD192*4+AE192*5)/SUM(AA192:AE192)</f>
        <v>2.7037037037037037</v>
      </c>
      <c r="AD193" s="169"/>
      <c r="AE193" s="174">
        <f>(AE192*1.5+AD192-AB192-AA192*1.5)/SUM(AA192:AE192)</f>
        <v>-0.25925925925925924</v>
      </c>
      <c r="AJ193" s="10"/>
    </row>
    <row r="194" spans="5:39" x14ac:dyDescent="0.3">
      <c r="E194" s="83"/>
      <c r="F194" s="226"/>
      <c r="G194" s="211"/>
      <c r="H194" s="226"/>
      <c r="I194" s="211"/>
      <c r="J194" s="211"/>
      <c r="K194" s="211"/>
      <c r="L194" s="226"/>
      <c r="M194" s="211"/>
      <c r="N194" s="211"/>
      <c r="O194" s="211"/>
      <c r="AJ194" s="10"/>
    </row>
    <row r="195" spans="5:39" x14ac:dyDescent="0.3">
      <c r="E195" s="83" t="s">
        <v>329</v>
      </c>
      <c r="F195" s="210"/>
      <c r="G195" s="211"/>
      <c r="H195" s="227"/>
      <c r="I195" s="227"/>
      <c r="J195" s="227"/>
      <c r="K195" s="211"/>
      <c r="L195" s="227"/>
      <c r="M195" s="227"/>
      <c r="N195" s="227"/>
      <c r="O195" s="211"/>
      <c r="AJ195" s="10"/>
    </row>
    <row r="196" spans="5:39" x14ac:dyDescent="0.3">
      <c r="E196" s="83"/>
      <c r="F196" s="210" t="s">
        <v>330</v>
      </c>
      <c r="G196" s="211"/>
      <c r="H196" s="227"/>
      <c r="I196" s="227"/>
      <c r="J196" s="227"/>
      <c r="K196" s="211"/>
      <c r="L196" s="227"/>
      <c r="M196" s="227"/>
      <c r="N196" s="227"/>
      <c r="O196" s="211"/>
      <c r="Q196" s="10">
        <f>SUMIFS(Q$18:Q$130,$P$18:$P$130,1,$K$18:$K$130,1)</f>
        <v>2</v>
      </c>
      <c r="R196" s="1">
        <f t="shared" ref="R196:AE196" si="71">SUMIFS(R$18:R$130,$P$18:$P$130,1,$K$18:$K$130,1)</f>
        <v>6.5</v>
      </c>
      <c r="S196" s="1">
        <f t="shared" si="71"/>
        <v>7.5</v>
      </c>
      <c r="T196" s="1">
        <f t="shared" si="71"/>
        <v>8</v>
      </c>
      <c r="U196" s="9">
        <f t="shared" si="71"/>
        <v>5</v>
      </c>
      <c r="V196" s="1">
        <f t="shared" si="71"/>
        <v>11.5</v>
      </c>
      <c r="W196" s="1">
        <f t="shared" si="71"/>
        <v>12</v>
      </c>
      <c r="X196" s="1">
        <f t="shared" si="71"/>
        <v>7</v>
      </c>
      <c r="Y196" s="1">
        <f t="shared" si="71"/>
        <v>0</v>
      </c>
      <c r="Z196" s="1">
        <f t="shared" si="71"/>
        <v>0</v>
      </c>
      <c r="AA196" s="10">
        <f t="shared" si="71"/>
        <v>21.5</v>
      </c>
      <c r="AB196" s="1">
        <f t="shared" si="71"/>
        <v>24</v>
      </c>
      <c r="AC196" s="1">
        <f t="shared" si="71"/>
        <v>15.5</v>
      </c>
      <c r="AD196" s="1">
        <f t="shared" si="71"/>
        <v>0</v>
      </c>
      <c r="AE196" s="9">
        <f t="shared" si="71"/>
        <v>0</v>
      </c>
      <c r="AJ196" s="10"/>
    </row>
    <row r="197" spans="5:39" x14ac:dyDescent="0.3">
      <c r="E197" s="83"/>
      <c r="F197" s="226" t="s">
        <v>26</v>
      </c>
      <c r="G197" s="211"/>
      <c r="H197" s="226" t="s">
        <v>326</v>
      </c>
      <c r="I197" s="228"/>
      <c r="J197" s="228"/>
      <c r="K197" s="211"/>
      <c r="L197" s="228"/>
      <c r="M197" s="228"/>
      <c r="N197" s="228"/>
      <c r="O197" s="211"/>
      <c r="Q197" s="171"/>
      <c r="R197" s="31"/>
      <c r="S197" s="31">
        <f>(Q196*1+R196*2+S196*3+T196*4+U196*5)/SUM(Q196:U196)</f>
        <v>3.2586206896551726</v>
      </c>
      <c r="T197" s="31"/>
      <c r="U197" s="173">
        <f>(U196*1.5+T196-R196-Q196*1.5)/SUM(Q196:U196)</f>
        <v>0.20689655172413793</v>
      </c>
      <c r="V197" s="31"/>
      <c r="W197" s="31"/>
      <c r="X197" s="31">
        <f>(V196*1+W196*2+X196*3+Y196*4+Z196*5)/SUM(V196:Z196)</f>
        <v>1.8524590163934427</v>
      </c>
      <c r="Y197" s="31"/>
      <c r="Z197" s="173">
        <f>(Z196*1.5+Y196-W196-V196*1.5)/SUM(V196:Z196)</f>
        <v>-0.95901639344262291</v>
      </c>
      <c r="AA197" s="171"/>
      <c r="AB197" s="31"/>
      <c r="AC197" s="31">
        <f>(AA196*1+AB196*2+AC196*3+AD196*4+AE196*5)/SUM(AA196:AE196)</f>
        <v>1.901639344262295</v>
      </c>
      <c r="AD197" s="31"/>
      <c r="AE197" s="173">
        <f>(AE196*1.5+AD196-AB196-AA196*1.5)/SUM(AA196:AE196)</f>
        <v>-0.92213114754098358</v>
      </c>
      <c r="AJ197" s="10"/>
    </row>
    <row r="198" spans="5:39" x14ac:dyDescent="0.3">
      <c r="E198" s="83"/>
      <c r="F198" s="210" t="s">
        <v>331</v>
      </c>
      <c r="G198" s="211"/>
      <c r="H198" s="228"/>
      <c r="I198" s="228"/>
      <c r="J198" s="228"/>
      <c r="K198" s="211"/>
      <c r="L198" s="228"/>
      <c r="M198" s="228"/>
      <c r="N198" s="228"/>
      <c r="O198" s="211"/>
      <c r="Q198" s="10">
        <f>SUMIFS(Q$18:Q$130,$P$18:$P$130,"&gt;2",$K$18:$K$130,1)</f>
        <v>3.5</v>
      </c>
      <c r="R198" s="1">
        <f t="shared" ref="R198:AE198" si="72">SUMIFS(R$18:R$130,$P$18:$P$130,"&gt;2",$K$18:$K$130,1)</f>
        <v>4</v>
      </c>
      <c r="S198" s="1">
        <f t="shared" si="72"/>
        <v>2.5</v>
      </c>
      <c r="T198" s="1">
        <f t="shared" si="72"/>
        <v>0</v>
      </c>
      <c r="U198" s="9">
        <f t="shared" si="72"/>
        <v>0</v>
      </c>
      <c r="V198" s="1">
        <f t="shared" si="72"/>
        <v>6</v>
      </c>
      <c r="W198" s="1">
        <f t="shared" si="72"/>
        <v>6.5</v>
      </c>
      <c r="X198" s="1">
        <f t="shared" si="72"/>
        <v>6</v>
      </c>
      <c r="Y198" s="1">
        <f t="shared" si="72"/>
        <v>2</v>
      </c>
      <c r="Z198" s="1">
        <f t="shared" si="72"/>
        <v>1</v>
      </c>
      <c r="AA198" s="10">
        <f t="shared" si="72"/>
        <v>5</v>
      </c>
      <c r="AB198" s="1">
        <f t="shared" si="72"/>
        <v>6</v>
      </c>
      <c r="AC198" s="1">
        <f t="shared" si="72"/>
        <v>5.5</v>
      </c>
      <c r="AD198" s="1">
        <f t="shared" si="72"/>
        <v>8</v>
      </c>
      <c r="AE198" s="9">
        <f t="shared" si="72"/>
        <v>7</v>
      </c>
      <c r="AJ198" s="10"/>
    </row>
    <row r="199" spans="5:39" x14ac:dyDescent="0.3">
      <c r="E199" s="83"/>
      <c r="F199" s="140" t="s">
        <v>26</v>
      </c>
      <c r="G199" s="141"/>
      <c r="H199" s="140" t="s">
        <v>326</v>
      </c>
      <c r="I199" s="229"/>
      <c r="J199" s="229"/>
      <c r="K199" s="229"/>
      <c r="L199" s="141"/>
      <c r="M199" s="141"/>
      <c r="N199" s="141"/>
      <c r="O199" s="141"/>
      <c r="P199" s="130"/>
      <c r="Q199" s="172"/>
      <c r="R199" s="169"/>
      <c r="S199" s="169">
        <f>(Q198*1+R198*2+S198*3+T198*4+U198*5)/SUM(Q198:U198)</f>
        <v>1.9</v>
      </c>
      <c r="T199" s="169"/>
      <c r="U199" s="174">
        <f>(U198*1.5+T198-R198-Q198*1.5)/SUM(Q198:U198)</f>
        <v>-0.92500000000000004</v>
      </c>
      <c r="V199" s="169"/>
      <c r="W199" s="169"/>
      <c r="X199" s="169">
        <f>(V198*1+W198*2+X198*3+Y198*4+Z198*5)/SUM(V198:Z198)</f>
        <v>2.3255813953488373</v>
      </c>
      <c r="Y199" s="169"/>
      <c r="Z199" s="174">
        <f>(Z198*1.5+Y198-W198-V198*1.5)/SUM(V198:Z198)</f>
        <v>-0.55813953488372092</v>
      </c>
      <c r="AA199" s="172"/>
      <c r="AB199" s="169"/>
      <c r="AC199" s="169">
        <f>(AA198*1+AB198*2+AC198*3+AD198*4+AE198*5)/SUM(AA198:AE198)</f>
        <v>3.1904761904761907</v>
      </c>
      <c r="AD199" s="169"/>
      <c r="AE199" s="174">
        <f>(AE198*1.5+AD198-AB198-AA198*1.5)/SUM(AA198:AE198)</f>
        <v>0.15873015873015872</v>
      </c>
      <c r="AJ199" s="10"/>
    </row>
    <row r="200" spans="5:39" x14ac:dyDescent="0.3">
      <c r="E200" s="83"/>
      <c r="F200" s="210" t="s">
        <v>332</v>
      </c>
      <c r="G200" s="71"/>
      <c r="H200" s="226"/>
      <c r="I200" s="211"/>
      <c r="J200" s="211"/>
      <c r="K200" s="211"/>
      <c r="L200" s="226"/>
      <c r="M200" s="211"/>
      <c r="N200" s="211"/>
      <c r="O200" s="211"/>
      <c r="Q200" s="10">
        <f>SUMIFS(Q$18:Q$130,$P$18:$P$130,1,$K$18:$K$130,-1)</f>
        <v>0</v>
      </c>
      <c r="R200" s="1">
        <f t="shared" ref="R200:AE200" si="73">SUMIFS(R$18:R$130,$P$18:$P$130,1,$K$18:$K$130,-1)</f>
        <v>0</v>
      </c>
      <c r="S200" s="1">
        <f t="shared" si="73"/>
        <v>2</v>
      </c>
      <c r="T200" s="1">
        <f t="shared" si="73"/>
        <v>0.5</v>
      </c>
      <c r="U200" s="9">
        <f t="shared" si="73"/>
        <v>1</v>
      </c>
      <c r="V200" s="1">
        <f t="shared" si="73"/>
        <v>2</v>
      </c>
      <c r="W200" s="1">
        <f t="shared" si="73"/>
        <v>2</v>
      </c>
      <c r="X200" s="1">
        <f t="shared" si="73"/>
        <v>0</v>
      </c>
      <c r="Y200" s="1">
        <f t="shared" si="73"/>
        <v>0</v>
      </c>
      <c r="Z200" s="1">
        <f t="shared" si="73"/>
        <v>0</v>
      </c>
      <c r="AA200" s="10">
        <f t="shared" si="73"/>
        <v>3</v>
      </c>
      <c r="AB200" s="1">
        <f t="shared" si="73"/>
        <v>13</v>
      </c>
      <c r="AC200" s="1">
        <f t="shared" si="73"/>
        <v>0.5</v>
      </c>
      <c r="AD200" s="1">
        <f t="shared" si="73"/>
        <v>2</v>
      </c>
      <c r="AE200" s="9">
        <f t="shared" si="73"/>
        <v>0</v>
      </c>
      <c r="AJ200" s="10"/>
    </row>
    <row r="201" spans="5:39" x14ac:dyDescent="0.3">
      <c r="E201" s="83"/>
      <c r="F201" s="226" t="s">
        <v>26</v>
      </c>
      <c r="G201" s="211"/>
      <c r="H201" s="226" t="s">
        <v>326</v>
      </c>
      <c r="I201" s="227"/>
      <c r="J201" s="227"/>
      <c r="K201" s="227"/>
      <c r="L201" s="227"/>
      <c r="M201" s="227"/>
      <c r="N201" s="227"/>
      <c r="O201" s="211"/>
      <c r="Q201" s="171"/>
      <c r="R201" s="31"/>
      <c r="S201" s="31">
        <f>(Q200*1+R200*2+S200*3+T200*4+U200*5)/SUM(Q200:U200)</f>
        <v>3.7142857142857144</v>
      </c>
      <c r="T201" s="31"/>
      <c r="U201" s="173">
        <f>(U200*1.5+T200-R200-Q200*1.5)/SUM(Q200:U200)</f>
        <v>0.5714285714285714</v>
      </c>
      <c r="V201" s="31"/>
      <c r="W201" s="31"/>
      <c r="X201" s="31">
        <f>(V200*1+W200*2+X200*3+Y200*4+Z200*5)/SUM(V200:Z200)</f>
        <v>1.5</v>
      </c>
      <c r="Y201" s="31"/>
      <c r="Z201" s="173">
        <f>(Z200*1.5+Y200-W200-V200*1.5)/SUM(V200:Z200)</f>
        <v>-1.25</v>
      </c>
      <c r="AA201" s="171"/>
      <c r="AB201" s="31"/>
      <c r="AC201" s="31">
        <f>(AA200*1+AB200*2+AC200*3+AD200*4+AE200*5)/SUM(AA200:AE200)</f>
        <v>2.0810810810810811</v>
      </c>
      <c r="AD201" s="31"/>
      <c r="AE201" s="173">
        <f>(AE200*1.5+AD200-AB200-AA200*1.5)/SUM(AA200:AE200)</f>
        <v>-0.83783783783783783</v>
      </c>
      <c r="AJ201" s="10"/>
    </row>
    <row r="202" spans="5:39" x14ac:dyDescent="0.3">
      <c r="E202" s="83"/>
      <c r="F202" s="210" t="s">
        <v>333</v>
      </c>
      <c r="G202" s="227"/>
      <c r="H202" s="227"/>
      <c r="I202" s="227"/>
      <c r="J202" s="227"/>
      <c r="K202" s="227"/>
      <c r="L202" s="227"/>
      <c r="M202" s="227"/>
      <c r="N202" s="227"/>
      <c r="O202" s="211"/>
      <c r="Q202" s="10">
        <f>SUMIFS(Q$18:Q$130,$P$18:$P$130,"&gt;2",$K$18:$K$130,-1)</f>
        <v>2</v>
      </c>
      <c r="R202" s="1">
        <f t="shared" ref="R202:AE202" si="74">SUMIFS(R$18:R$130,$P$18:$P$130,"&gt;2",$K$18:$K$130,-1)</f>
        <v>0</v>
      </c>
      <c r="S202" s="1">
        <f t="shared" si="74"/>
        <v>0</v>
      </c>
      <c r="T202" s="1">
        <f t="shared" si="74"/>
        <v>0</v>
      </c>
      <c r="U202" s="9">
        <f t="shared" si="74"/>
        <v>0</v>
      </c>
      <c r="V202" s="1">
        <f t="shared" si="74"/>
        <v>0</v>
      </c>
      <c r="W202" s="1">
        <f t="shared" si="74"/>
        <v>0</v>
      </c>
      <c r="X202" s="1">
        <f t="shared" si="74"/>
        <v>0</v>
      </c>
      <c r="Y202" s="1">
        <f t="shared" si="74"/>
        <v>0</v>
      </c>
      <c r="Z202" s="1">
        <f t="shared" si="74"/>
        <v>0</v>
      </c>
      <c r="AA202" s="10">
        <f t="shared" si="74"/>
        <v>0</v>
      </c>
      <c r="AB202" s="1">
        <f t="shared" si="74"/>
        <v>0</v>
      </c>
      <c r="AC202" s="1">
        <f t="shared" si="74"/>
        <v>0</v>
      </c>
      <c r="AD202" s="1">
        <f t="shared" si="74"/>
        <v>2</v>
      </c>
      <c r="AE202" s="9">
        <f t="shared" si="74"/>
        <v>0</v>
      </c>
      <c r="AJ202" s="10"/>
    </row>
    <row r="203" spans="5:39" x14ac:dyDescent="0.3">
      <c r="E203" s="83"/>
      <c r="F203" s="140" t="s">
        <v>26</v>
      </c>
      <c r="G203" s="141"/>
      <c r="H203" s="140" t="s">
        <v>326</v>
      </c>
      <c r="I203" s="230"/>
      <c r="J203" s="230"/>
      <c r="K203" s="230"/>
      <c r="L203" s="230"/>
      <c r="M203" s="230"/>
      <c r="N203" s="230"/>
      <c r="O203" s="141"/>
      <c r="P203" s="130"/>
      <c r="Q203" s="172"/>
      <c r="R203" s="169"/>
      <c r="S203" s="169">
        <f>(Q202*1+R202*2+S202*3+T202*4+U202*5)/SUM(Q202:U202)</f>
        <v>1</v>
      </c>
      <c r="T203" s="169"/>
      <c r="U203" s="174">
        <f>(U202*1.5+T202-R202-Q202*1.5)/SUM(Q202:U202)</f>
        <v>-1.5</v>
      </c>
      <c r="V203" s="169"/>
      <c r="W203" s="169"/>
      <c r="X203" s="169" t="e">
        <f>(V202*1+W202*2+X202*3+Y202*4+Z202*5)/SUM(V202:Z202)</f>
        <v>#DIV/0!</v>
      </c>
      <c r="Y203" s="169"/>
      <c r="Z203" s="174" t="e">
        <f>(Z202*1.5+Y202-W202-V202*1.5)/SUM(V202:Z202)</f>
        <v>#DIV/0!</v>
      </c>
      <c r="AA203" s="172"/>
      <c r="AB203" s="169"/>
      <c r="AC203" s="169">
        <f>(AA202*1+AB202*2+AC202*3+AD202*4+AE202*5)/SUM(AA202:AE202)</f>
        <v>4</v>
      </c>
      <c r="AD203" s="169"/>
      <c r="AE203" s="174">
        <f>(AE202*1.5+AD202-AB202-AA202*1.5)/SUM(AA202:AE202)</f>
        <v>1</v>
      </c>
      <c r="AJ203" s="10"/>
    </row>
    <row r="204" spans="5:39" x14ac:dyDescent="0.3">
      <c r="E204" s="83"/>
      <c r="F204" s="210"/>
      <c r="G204" s="228"/>
      <c r="H204" s="228"/>
      <c r="I204" s="228"/>
      <c r="J204" s="228"/>
      <c r="K204" s="228"/>
      <c r="L204" s="228"/>
      <c r="M204" s="228"/>
      <c r="N204" s="228"/>
      <c r="O204" s="211"/>
      <c r="AJ204" s="10"/>
    </row>
    <row r="205" spans="5:39" x14ac:dyDescent="0.3">
      <c r="F205" s="30"/>
      <c r="AJ205" s="10"/>
    </row>
    <row r="206" spans="5:39" x14ac:dyDescent="0.3">
      <c r="E206" t="s">
        <v>137</v>
      </c>
      <c r="F206" s="69"/>
      <c r="G206" s="60"/>
      <c r="H206" s="210" t="s">
        <v>334</v>
      </c>
      <c r="I206" s="69"/>
      <c r="J206" s="60"/>
      <c r="K206" s="60"/>
      <c r="L206" s="127"/>
      <c r="AF206" s="73">
        <f t="shared" ref="AF206:AM206" si="75">SUMIF($K$18:$K$145,1,AF$18:AF$145)</f>
        <v>43</v>
      </c>
      <c r="AG206" s="73">
        <f t="shared" si="75"/>
        <v>10</v>
      </c>
      <c r="AH206" s="73">
        <f t="shared" si="75"/>
        <v>13</v>
      </c>
      <c r="AI206" s="73">
        <f t="shared" si="75"/>
        <v>10</v>
      </c>
      <c r="AJ206" s="93">
        <f t="shared" si="75"/>
        <v>24</v>
      </c>
      <c r="AK206" s="73">
        <f t="shared" si="75"/>
        <v>13</v>
      </c>
      <c r="AL206" s="73">
        <f t="shared" si="75"/>
        <v>6</v>
      </c>
      <c r="AM206" s="132">
        <f t="shared" si="75"/>
        <v>8</v>
      </c>
    </row>
    <row r="207" spans="5:39" x14ac:dyDescent="0.3">
      <c r="F207" s="69"/>
      <c r="G207" s="60"/>
      <c r="H207" s="210" t="s">
        <v>315</v>
      </c>
      <c r="I207" s="60"/>
      <c r="J207" s="60"/>
      <c r="K207" s="60"/>
      <c r="L207" s="127"/>
      <c r="AF207" s="73">
        <f t="shared" ref="AF207:AM207" si="76">SUMIF($K$18:$K$145,-1,AF$18:AF$145)</f>
        <v>13</v>
      </c>
      <c r="AG207" s="73">
        <f t="shared" si="76"/>
        <v>5</v>
      </c>
      <c r="AH207" s="73">
        <f t="shared" si="76"/>
        <v>1</v>
      </c>
      <c r="AI207" s="73">
        <f t="shared" si="76"/>
        <v>1</v>
      </c>
      <c r="AJ207" s="93">
        <f t="shared" si="76"/>
        <v>9</v>
      </c>
      <c r="AK207" s="73">
        <f t="shared" si="76"/>
        <v>2</v>
      </c>
      <c r="AL207" s="73">
        <f t="shared" si="76"/>
        <v>0</v>
      </c>
      <c r="AM207" s="132">
        <f t="shared" si="76"/>
        <v>1</v>
      </c>
    </row>
    <row r="208" spans="5:39" x14ac:dyDescent="0.3">
      <c r="F208" s="67"/>
      <c r="G208" s="60"/>
      <c r="H208" s="128" t="s">
        <v>138</v>
      </c>
      <c r="I208" s="114"/>
      <c r="J208" s="114"/>
      <c r="K208" s="114"/>
      <c r="L208" s="129"/>
      <c r="M208" s="129"/>
      <c r="N208" s="129"/>
      <c r="O208" s="129"/>
      <c r="P208" s="129"/>
      <c r="Q208" s="231"/>
      <c r="R208" s="114"/>
      <c r="S208" s="114"/>
      <c r="T208" s="114"/>
      <c r="U208" s="116"/>
      <c r="V208" s="114"/>
      <c r="W208" s="114"/>
      <c r="X208" s="114"/>
      <c r="Y208" s="114"/>
      <c r="Z208" s="114"/>
      <c r="AA208" s="231"/>
      <c r="AB208" s="114"/>
      <c r="AC208" s="114"/>
      <c r="AD208" s="114"/>
      <c r="AE208" s="116"/>
      <c r="AF208" s="143">
        <f>AF207/(AF207+AF206)*100</f>
        <v>23.214285714285715</v>
      </c>
      <c r="AG208" s="143">
        <f t="shared" ref="AG208:AM208" si="77">AG207/(AG207+AG206)*100</f>
        <v>33.333333333333329</v>
      </c>
      <c r="AH208" s="143">
        <f t="shared" si="77"/>
        <v>7.1428571428571423</v>
      </c>
      <c r="AI208" s="143">
        <f t="shared" si="77"/>
        <v>9.0909090909090917</v>
      </c>
      <c r="AJ208" s="144">
        <f t="shared" si="77"/>
        <v>27.27272727272727</v>
      </c>
      <c r="AK208" s="143">
        <f t="shared" si="77"/>
        <v>13.333333333333334</v>
      </c>
      <c r="AL208" s="143">
        <f t="shared" si="77"/>
        <v>0</v>
      </c>
      <c r="AM208" s="145">
        <f t="shared" si="77"/>
        <v>11.111111111111111</v>
      </c>
    </row>
    <row r="209" spans="6:39" x14ac:dyDescent="0.3">
      <c r="F209" s="67"/>
      <c r="G209" s="60"/>
      <c r="H209" s="69" t="s">
        <v>33</v>
      </c>
      <c r="I209" s="60"/>
      <c r="J209" s="60"/>
      <c r="K209" s="60"/>
      <c r="L209" s="127"/>
      <c r="AF209" s="73">
        <f t="shared" ref="AF209:AM209" si="78">AF131-AF206-AF207</f>
        <v>0</v>
      </c>
      <c r="AG209" s="73">
        <f t="shared" si="78"/>
        <v>0</v>
      </c>
      <c r="AH209" s="73">
        <f t="shared" si="78"/>
        <v>0</v>
      </c>
      <c r="AI209" s="73">
        <f t="shared" si="78"/>
        <v>0</v>
      </c>
      <c r="AJ209" s="93">
        <f t="shared" si="78"/>
        <v>0</v>
      </c>
      <c r="AK209" s="73">
        <f t="shared" si="78"/>
        <v>0</v>
      </c>
      <c r="AL209" s="73">
        <f t="shared" si="78"/>
        <v>0</v>
      </c>
      <c r="AM209" s="132">
        <f t="shared" si="78"/>
        <v>0</v>
      </c>
    </row>
    <row r="210" spans="6:39" x14ac:dyDescent="0.3">
      <c r="AF210" s="73"/>
      <c r="AG210" s="73"/>
      <c r="AH210" s="73"/>
      <c r="AI210" s="73"/>
      <c r="AJ210" s="93"/>
      <c r="AK210" s="73"/>
      <c r="AL210" s="73"/>
      <c r="AM210" s="132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78" activePane="bottomLeft" state="frozen"/>
      <selection pane="bottomLeft" activeCell="A184" sqref="A184:AM210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" bestFit="1" customWidth="1"/>
    <col min="5" max="5" width="22.77734375" customWidth="1"/>
    <col min="6" max="13" width="4.33203125" style="16" customWidth="1"/>
    <col min="14" max="14" width="5.21875" style="16" customWidth="1"/>
    <col min="15" max="16" width="4.33203125" style="16" customWidth="1"/>
    <col min="17" max="17" width="4.6640625" style="10" customWidth="1"/>
    <col min="18" max="18" width="4.6640625" style="1"/>
    <col min="19" max="19" width="5.21875" style="1" customWidth="1"/>
    <col min="20" max="20" width="4.6640625" style="1"/>
    <col min="21" max="21" width="5.44140625" style="9" customWidth="1"/>
    <col min="22" max="23" width="4.6640625" style="1"/>
    <col min="24" max="24" width="5.33203125" style="1" customWidth="1"/>
    <col min="25" max="25" width="4.6640625" style="1"/>
    <col min="26" max="26" width="5.33203125" style="1" customWidth="1"/>
    <col min="27" max="27" width="4.6640625" style="10"/>
    <col min="28" max="28" width="4.6640625" style="1"/>
    <col min="29" max="29" width="5" style="1" customWidth="1"/>
    <col min="30" max="30" width="4.6640625" style="1"/>
    <col min="31" max="31" width="5.5546875" style="9" customWidth="1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6.6640625" style="17" bestFit="1" customWidth="1"/>
    <col min="41" max="72" width="4.6640625" style="1"/>
  </cols>
  <sheetData>
    <row r="1" spans="1:80" hidden="1" x14ac:dyDescent="0.3">
      <c r="A1" s="64"/>
      <c r="B1" s="64"/>
      <c r="C1" s="64"/>
      <c r="D1" s="64"/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Q$131*1.5</f>
        <v>18</v>
      </c>
      <c r="R1" s="152">
        <f>R$131</f>
        <v>15</v>
      </c>
      <c r="S1" s="152">
        <f t="shared" ref="S1:T1" si="0">S$131</f>
        <v>14</v>
      </c>
      <c r="T1" s="152">
        <f t="shared" si="0"/>
        <v>15.5</v>
      </c>
      <c r="U1" s="153">
        <f>U$131*1.5</f>
        <v>12</v>
      </c>
      <c r="V1" s="151">
        <f>V$131*1.5</f>
        <v>46.5</v>
      </c>
      <c r="W1" s="152">
        <f>W$131</f>
        <v>31.5</v>
      </c>
      <c r="X1" s="152">
        <f t="shared" ref="X1:Y1" si="1">X$131</f>
        <v>24</v>
      </c>
      <c r="Y1" s="152">
        <f t="shared" si="1"/>
        <v>8.5</v>
      </c>
      <c r="Z1" s="153">
        <f>Z$131*1.5</f>
        <v>4.5</v>
      </c>
      <c r="AA1" s="151">
        <f>AA$131*1.5</f>
        <v>71.25</v>
      </c>
      <c r="AB1" s="152">
        <f>AB$131</f>
        <v>53</v>
      </c>
      <c r="AC1" s="152">
        <f t="shared" ref="AC1:AD1" si="2">AC$131</f>
        <v>38.5</v>
      </c>
      <c r="AD1" s="152">
        <f t="shared" si="2"/>
        <v>28.5</v>
      </c>
      <c r="AE1" s="153">
        <f>AE$131*1.5</f>
        <v>30</v>
      </c>
      <c r="AJ1" s="10"/>
    </row>
    <row r="2" spans="1:80" x14ac:dyDescent="0.3">
      <c r="A2" s="64"/>
      <c r="B2" s="64"/>
      <c r="C2" s="64"/>
      <c r="D2" s="64"/>
      <c r="E2" s="149" t="s">
        <v>153</v>
      </c>
      <c r="F2" s="149"/>
      <c r="G2" s="155"/>
      <c r="H2" s="161"/>
      <c r="I2" s="161"/>
      <c r="J2" s="155"/>
      <c r="K2" s="155"/>
      <c r="L2" s="155">
        <f>L11</f>
        <v>27</v>
      </c>
      <c r="M2" s="155">
        <f>M11</f>
        <v>39</v>
      </c>
      <c r="N2" s="155">
        <f>N11</f>
        <v>82</v>
      </c>
      <c r="O2" s="149"/>
      <c r="P2" s="149"/>
      <c r="Q2" s="154"/>
      <c r="R2" s="155"/>
      <c r="S2" s="161">
        <f>(T1+U1+-R1-Q1)/SUM(Q1:U1)</f>
        <v>-7.3825503355704702E-2</v>
      </c>
      <c r="T2" s="155"/>
      <c r="U2" s="156"/>
      <c r="V2" s="154"/>
      <c r="W2" s="155"/>
      <c r="X2" s="161">
        <f>(Y1+Z1+-W1-V1)/SUM(V1:Z1)</f>
        <v>-0.56521739130434778</v>
      </c>
      <c r="Y2" s="155"/>
      <c r="Z2" s="156"/>
      <c r="AA2" s="154"/>
      <c r="AB2" s="155"/>
      <c r="AC2" s="161">
        <f>(AD1+AE1+-AB1-AA1)/SUM(AA1:AE1)</f>
        <v>-0.29717514124293787</v>
      </c>
      <c r="AD2" s="155"/>
      <c r="AE2" s="156"/>
      <c r="AJ2" s="10"/>
    </row>
    <row r="3" spans="1:80" hidden="1" x14ac:dyDescent="0.3">
      <c r="A3" s="64"/>
      <c r="B3" s="64"/>
      <c r="C3" s="64"/>
      <c r="D3" s="64"/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Q147*1.5</f>
        <v>4.5</v>
      </c>
      <c r="R3" s="155">
        <f>R147</f>
        <v>7</v>
      </c>
      <c r="S3" s="155">
        <f t="shared" ref="S3:T3" si="3">S147</f>
        <v>6.5</v>
      </c>
      <c r="T3" s="155">
        <f t="shared" si="3"/>
        <v>6</v>
      </c>
      <c r="U3" s="156">
        <f>U147*1.5</f>
        <v>6</v>
      </c>
      <c r="V3" s="154">
        <f>V147*1.5</f>
        <v>27</v>
      </c>
      <c r="W3" s="155">
        <f>W147</f>
        <v>17</v>
      </c>
      <c r="X3" s="155">
        <f t="shared" ref="X3:Y3" si="4">X147</f>
        <v>10</v>
      </c>
      <c r="Y3" s="155">
        <f t="shared" si="4"/>
        <v>4.5</v>
      </c>
      <c r="Z3" s="156">
        <f>Z147*1.5</f>
        <v>1.5</v>
      </c>
      <c r="AA3" s="154">
        <f>AA147*1.5</f>
        <v>39.75</v>
      </c>
      <c r="AB3" s="155">
        <f>AB147</f>
        <v>30</v>
      </c>
      <c r="AC3" s="155">
        <f t="shared" ref="AC3:AD3" si="5">AC147</f>
        <v>18</v>
      </c>
      <c r="AD3" s="155">
        <f t="shared" si="5"/>
        <v>8</v>
      </c>
      <c r="AE3" s="156">
        <f>AE147*1.5</f>
        <v>6</v>
      </c>
      <c r="AJ3" s="10"/>
    </row>
    <row r="4" spans="1:80" x14ac:dyDescent="0.3">
      <c r="A4" s="64"/>
      <c r="B4" s="64"/>
      <c r="C4" s="64"/>
      <c r="D4" s="64"/>
      <c r="E4" s="149" t="s">
        <v>156</v>
      </c>
      <c r="F4" s="149"/>
      <c r="G4" s="155"/>
      <c r="H4" s="161"/>
      <c r="I4" s="161"/>
      <c r="J4" s="155"/>
      <c r="K4" s="155"/>
      <c r="L4" s="155">
        <f>L12</f>
        <v>11</v>
      </c>
      <c r="M4" s="155">
        <f t="shared" ref="M4:N4" si="6">M12</f>
        <v>21</v>
      </c>
      <c r="N4" s="155">
        <f t="shared" si="6"/>
        <v>38</v>
      </c>
      <c r="O4" s="149"/>
      <c r="P4" s="149"/>
      <c r="Q4" s="154"/>
      <c r="R4" s="155"/>
      <c r="S4" s="161">
        <f>(T3+U3+-R3-Q3)/SUM(Q3:U3)</f>
        <v>1.6666666666666666E-2</v>
      </c>
      <c r="T4" s="155"/>
      <c r="U4" s="156"/>
      <c r="V4" s="154"/>
      <c r="W4" s="155"/>
      <c r="X4" s="161">
        <f>(Y3+Z3+-W3-V3)/SUM(V3:Z3)</f>
        <v>-0.6333333333333333</v>
      </c>
      <c r="Y4" s="155"/>
      <c r="Z4" s="156"/>
      <c r="AA4" s="154"/>
      <c r="AB4" s="155"/>
      <c r="AC4" s="161">
        <f>(AD3+AE3+-AB3-AA3)/SUM(AA3:AE3)</f>
        <v>-0.54791154791154795</v>
      </c>
      <c r="AD4" s="155"/>
      <c r="AE4" s="156"/>
      <c r="AJ4" s="10"/>
    </row>
    <row r="5" spans="1:80" hidden="1" x14ac:dyDescent="0.3">
      <c r="A5" s="64"/>
      <c r="B5" s="64"/>
      <c r="C5" s="64"/>
      <c r="D5" s="64"/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Q151*1.5</f>
        <v>13.5</v>
      </c>
      <c r="R5" s="152">
        <f>R151</f>
        <v>8</v>
      </c>
      <c r="S5" s="152">
        <f t="shared" ref="S5:T5" si="7">S151</f>
        <v>7.5</v>
      </c>
      <c r="T5" s="152">
        <f t="shared" si="7"/>
        <v>9.5</v>
      </c>
      <c r="U5" s="153">
        <f>U151*1.5</f>
        <v>6</v>
      </c>
      <c r="V5" s="151">
        <f>V151*1.5</f>
        <v>19.5</v>
      </c>
      <c r="W5" s="152">
        <f>W151</f>
        <v>14.5</v>
      </c>
      <c r="X5" s="152">
        <f t="shared" ref="X5:Y5" si="8">X151</f>
        <v>14</v>
      </c>
      <c r="Y5" s="152">
        <f t="shared" si="8"/>
        <v>4</v>
      </c>
      <c r="Z5" s="153">
        <f>Z151*1.5</f>
        <v>3</v>
      </c>
      <c r="AA5" s="151">
        <f>AA151*1.5</f>
        <v>31.5</v>
      </c>
      <c r="AB5" s="152">
        <f>AB151</f>
        <v>23</v>
      </c>
      <c r="AC5" s="152">
        <f t="shared" ref="AC5:AD5" si="9">AC151</f>
        <v>20.5</v>
      </c>
      <c r="AD5" s="152">
        <f t="shared" si="9"/>
        <v>20.5</v>
      </c>
      <c r="AE5" s="153">
        <f>AE151*1.5</f>
        <v>24</v>
      </c>
      <c r="AJ5" s="10"/>
    </row>
    <row r="6" spans="1:80" x14ac:dyDescent="0.3">
      <c r="A6" s="64"/>
      <c r="B6" s="64"/>
      <c r="C6" s="64"/>
      <c r="D6" s="64"/>
      <c r="E6" s="149" t="s">
        <v>155</v>
      </c>
      <c r="F6" s="149"/>
      <c r="G6" s="155"/>
      <c r="H6" s="161"/>
      <c r="I6" s="155"/>
      <c r="J6" s="155"/>
      <c r="K6" s="155"/>
      <c r="L6" s="162">
        <f>L13</f>
        <v>16</v>
      </c>
      <c r="M6" s="162">
        <f t="shared" ref="M6:N6" si="10">M13</f>
        <v>18</v>
      </c>
      <c r="N6" s="162">
        <f t="shared" si="10"/>
        <v>44</v>
      </c>
      <c r="O6" s="163"/>
      <c r="P6" s="164"/>
      <c r="Q6" s="154"/>
      <c r="R6" s="155"/>
      <c r="S6" s="161">
        <f>(T5+U5+-R5-Q5)/SUM(Q5:U5)</f>
        <v>-0.1348314606741573</v>
      </c>
      <c r="T6" s="155"/>
      <c r="U6" s="156"/>
      <c r="V6" s="154"/>
      <c r="W6" s="155"/>
      <c r="X6" s="161">
        <f>(Y5+Z5+-W5-V5)/SUM(V5:Z5)</f>
        <v>-0.49090909090909091</v>
      </c>
      <c r="Y6" s="155"/>
      <c r="Z6" s="156"/>
      <c r="AA6" s="154"/>
      <c r="AB6" s="155"/>
      <c r="AC6" s="161">
        <f>(AD5+AE5+-AB5-AA5)/SUM(AA5:AE5)</f>
        <v>-8.3682008368200833E-2</v>
      </c>
      <c r="AD6" s="155"/>
      <c r="AE6" s="156"/>
      <c r="AJ6" s="10"/>
    </row>
    <row r="7" spans="1:80" hidden="1" x14ac:dyDescent="0.3">
      <c r="A7" s="64"/>
      <c r="B7" s="64"/>
      <c r="C7" s="64"/>
      <c r="D7" s="64"/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Q155*1.5</f>
        <v>7.5</v>
      </c>
      <c r="R7" s="152">
        <f>R155</f>
        <v>3</v>
      </c>
      <c r="S7" s="152">
        <f t="shared" ref="S7:T7" si="11">S155</f>
        <v>1</v>
      </c>
      <c r="T7" s="152">
        <f t="shared" si="11"/>
        <v>4</v>
      </c>
      <c r="U7" s="153">
        <f>U155*1.5</f>
        <v>0</v>
      </c>
      <c r="V7" s="151">
        <f>V155*1.5</f>
        <v>7.5</v>
      </c>
      <c r="W7" s="152">
        <f>W155</f>
        <v>1</v>
      </c>
      <c r="X7" s="152">
        <f t="shared" ref="X7:Y7" si="12">X155</f>
        <v>0.5</v>
      </c>
      <c r="Y7" s="152">
        <f t="shared" si="12"/>
        <v>2</v>
      </c>
      <c r="Z7" s="153">
        <f>Z155*1.5</f>
        <v>0</v>
      </c>
      <c r="AA7" s="151">
        <f>AA155*1.5</f>
        <v>6</v>
      </c>
      <c r="AB7" s="152">
        <f>AB155</f>
        <v>1</v>
      </c>
      <c r="AC7" s="152">
        <f t="shared" ref="AC7:AD7" si="13">AC155</f>
        <v>3.5</v>
      </c>
      <c r="AD7" s="152">
        <f t="shared" si="13"/>
        <v>9</v>
      </c>
      <c r="AE7" s="153">
        <f>AE155*1.5</f>
        <v>9</v>
      </c>
      <c r="AJ7" s="10"/>
    </row>
    <row r="8" spans="1:80" x14ac:dyDescent="0.3">
      <c r="A8" s="64"/>
      <c r="B8" s="64"/>
      <c r="C8" s="64"/>
      <c r="D8" s="64"/>
      <c r="E8" s="149" t="s">
        <v>157</v>
      </c>
      <c r="F8" s="149"/>
      <c r="G8" s="155"/>
      <c r="H8" s="161"/>
      <c r="I8" s="161"/>
      <c r="J8" s="155"/>
      <c r="K8" s="155"/>
      <c r="L8" s="155">
        <f>L14</f>
        <v>6</v>
      </c>
      <c r="M8" s="155">
        <f t="shared" ref="M8:N8" si="14">M14</f>
        <v>4</v>
      </c>
      <c r="N8" s="155">
        <f t="shared" si="14"/>
        <v>12</v>
      </c>
      <c r="O8" s="149"/>
      <c r="P8" s="149"/>
      <c r="Q8" s="154"/>
      <c r="R8" s="155"/>
      <c r="S8" s="161">
        <f>(T7+U7+-R7-Q7)/SUM(Q7:U7)</f>
        <v>-0.41935483870967744</v>
      </c>
      <c r="T8" s="155"/>
      <c r="U8" s="156"/>
      <c r="V8" s="154"/>
      <c r="W8" s="155"/>
      <c r="X8" s="161">
        <f>(Y7+Z7+-W7-V7)/SUM(V7:Z7)</f>
        <v>-0.59090909090909094</v>
      </c>
      <c r="Y8" s="155"/>
      <c r="Z8" s="156"/>
      <c r="AA8" s="154"/>
      <c r="AB8" s="155"/>
      <c r="AC8" s="161">
        <f>(AD7+AE7+-AB7-AA7)/SUM(AA7:AE7)</f>
        <v>0.38596491228070173</v>
      </c>
      <c r="AD8" s="155"/>
      <c r="AE8" s="156"/>
      <c r="AJ8" s="10"/>
    </row>
    <row r="9" spans="1:80" hidden="1" x14ac:dyDescent="0.3">
      <c r="A9" s="64"/>
      <c r="B9" s="64"/>
      <c r="C9" s="64"/>
      <c r="D9" s="64"/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Q170*1.5</f>
        <v>3</v>
      </c>
      <c r="R9" s="152">
        <f>R170</f>
        <v>0</v>
      </c>
      <c r="S9" s="152">
        <f t="shared" ref="S9:T9" si="15">S170</f>
        <v>0</v>
      </c>
      <c r="T9" s="152">
        <f t="shared" si="15"/>
        <v>2</v>
      </c>
      <c r="U9" s="153">
        <f>U170*1.5</f>
        <v>0</v>
      </c>
      <c r="V9" s="151">
        <f>V170*1.5</f>
        <v>0</v>
      </c>
      <c r="W9" s="152">
        <f>W170</f>
        <v>0</v>
      </c>
      <c r="X9" s="152">
        <f t="shared" ref="X9:Y9" si="16">X170</f>
        <v>0</v>
      </c>
      <c r="Y9" s="152">
        <f t="shared" si="16"/>
        <v>2</v>
      </c>
      <c r="Z9" s="153">
        <f>Z170*1.5</f>
        <v>0</v>
      </c>
      <c r="AA9" s="151">
        <f>AA170*1.5</f>
        <v>3</v>
      </c>
      <c r="AB9" s="152">
        <f>AB170</f>
        <v>0</v>
      </c>
      <c r="AC9" s="152">
        <f t="shared" ref="AC9:AD9" si="17">AC170</f>
        <v>0</v>
      </c>
      <c r="AD9" s="152">
        <f t="shared" si="17"/>
        <v>4</v>
      </c>
      <c r="AE9" s="153">
        <f>AE170*1.5</f>
        <v>3</v>
      </c>
      <c r="AJ9" s="10"/>
    </row>
    <row r="10" spans="1:80" ht="15" thickBot="1" x14ac:dyDescent="0.35">
      <c r="A10" s="64"/>
      <c r="B10" s="64"/>
      <c r="C10" s="64"/>
      <c r="D10" s="64"/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2</v>
      </c>
      <c r="M10" s="157">
        <f t="shared" ref="M10:N10" si="18">M15</f>
        <v>1</v>
      </c>
      <c r="N10" s="157">
        <f t="shared" si="18"/>
        <v>4</v>
      </c>
      <c r="O10" s="150"/>
      <c r="P10" s="150"/>
      <c r="Q10" s="159"/>
      <c r="R10" s="157"/>
      <c r="S10" s="158">
        <f>(T9+U9+-R9-Q9)/SUM(Q9:U9)</f>
        <v>-0.2</v>
      </c>
      <c r="T10" s="157"/>
      <c r="U10" s="160"/>
      <c r="V10" s="159"/>
      <c r="W10" s="157"/>
      <c r="X10" s="158">
        <f>(Y9+Z9+-W9-V9)/SUM(V9:Z9)</f>
        <v>1</v>
      </c>
      <c r="Y10" s="157"/>
      <c r="Z10" s="160"/>
      <c r="AA10" s="159"/>
      <c r="AB10" s="157"/>
      <c r="AC10" s="165">
        <f>(AD9+AE9+-AB9-AA9)/SUM(AA9:AE9)</f>
        <v>0.4</v>
      </c>
      <c r="AD10" s="157"/>
      <c r="AE10" s="160"/>
      <c r="AJ10" s="10"/>
    </row>
    <row r="11" spans="1:80" x14ac:dyDescent="0.3">
      <c r="A11" s="64"/>
      <c r="B11" s="64"/>
      <c r="C11" s="64"/>
      <c r="D11" s="64"/>
      <c r="E11" s="67" t="s">
        <v>26</v>
      </c>
      <c r="F11" s="83"/>
      <c r="G11" s="71"/>
      <c r="H11" s="88"/>
      <c r="I11" s="88"/>
      <c r="J11" s="71"/>
      <c r="K11" s="71"/>
      <c r="L11" s="71">
        <f>L131</f>
        <v>27</v>
      </c>
      <c r="M11" s="71">
        <f t="shared" ref="M11:N11" si="19">M131</f>
        <v>39</v>
      </c>
      <c r="N11" s="71">
        <f t="shared" si="19"/>
        <v>82</v>
      </c>
      <c r="O11" s="83"/>
      <c r="P11" s="83"/>
      <c r="Q11" s="93"/>
      <c r="R11" s="71"/>
      <c r="S11" s="88">
        <f>S133</f>
        <v>2.8837209302325579</v>
      </c>
      <c r="T11" s="71"/>
      <c r="U11" s="132"/>
      <c r="V11" s="93"/>
      <c r="W11" s="71"/>
      <c r="X11" s="88">
        <f>X133</f>
        <v>2.193877551020408</v>
      </c>
      <c r="Y11" s="71"/>
      <c r="Z11" s="132"/>
      <c r="AA11" s="93"/>
      <c r="AB11" s="71"/>
      <c r="AC11" s="88">
        <f>AC133</f>
        <v>2.5760000000000001</v>
      </c>
      <c r="AD11" s="71"/>
      <c r="AE11" s="132"/>
      <c r="AF11" s="60"/>
      <c r="AG11" s="60"/>
      <c r="AH11" s="60"/>
      <c r="AI11" s="60"/>
      <c r="AJ11" s="10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64"/>
      <c r="B12" s="64"/>
      <c r="C12" s="64"/>
      <c r="D12" s="64"/>
      <c r="E12" s="67" t="s">
        <v>67</v>
      </c>
      <c r="F12" s="83"/>
      <c r="G12" s="71"/>
      <c r="H12" s="88"/>
      <c r="I12" s="88"/>
      <c r="J12" s="71"/>
      <c r="K12" s="71"/>
      <c r="L12" s="71">
        <f>L147</f>
        <v>11</v>
      </c>
      <c r="M12" s="71">
        <f t="shared" ref="M12:N12" si="20">M147</f>
        <v>21</v>
      </c>
      <c r="N12" s="71">
        <f t="shared" si="20"/>
        <v>38</v>
      </c>
      <c r="O12" s="83"/>
      <c r="P12" s="83"/>
      <c r="Q12" s="93"/>
      <c r="R12" s="71"/>
      <c r="S12" s="124">
        <f>S149</f>
        <v>3.0377358490566038</v>
      </c>
      <c r="T12" s="71"/>
      <c r="U12" s="132"/>
      <c r="V12" s="93"/>
      <c r="W12" s="71"/>
      <c r="X12" s="88">
        <f>X149</f>
        <v>2.0792079207920793</v>
      </c>
      <c r="Y12" s="71"/>
      <c r="Z12" s="132"/>
      <c r="AA12" s="93"/>
      <c r="AB12" s="71"/>
      <c r="AC12" s="124">
        <f>AC149</f>
        <v>2.2254335260115607</v>
      </c>
      <c r="AD12" s="71"/>
      <c r="AE12" s="132"/>
      <c r="AF12" s="60"/>
      <c r="AG12" s="60"/>
      <c r="AH12" s="60"/>
      <c r="AI12" s="60"/>
      <c r="AJ12" s="10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64"/>
      <c r="B13" s="64"/>
      <c r="C13" s="64"/>
      <c r="D13" s="64"/>
      <c r="E13" s="67" t="s">
        <v>66</v>
      </c>
      <c r="F13" s="83"/>
      <c r="G13" s="71"/>
      <c r="H13" s="88"/>
      <c r="I13" s="88"/>
      <c r="J13" s="71"/>
      <c r="K13" s="71"/>
      <c r="L13" s="71">
        <f>L151</f>
        <v>16</v>
      </c>
      <c r="M13" s="71">
        <f t="shared" ref="M13:N13" si="21">M151</f>
        <v>18</v>
      </c>
      <c r="N13" s="71">
        <f t="shared" si="21"/>
        <v>44</v>
      </c>
      <c r="O13" s="83"/>
      <c r="P13" s="83"/>
      <c r="Q13" s="93"/>
      <c r="R13" s="71"/>
      <c r="S13" s="124">
        <f>S153</f>
        <v>2.7763157894736841</v>
      </c>
      <c r="T13" s="71"/>
      <c r="U13" s="132"/>
      <c r="V13" s="93"/>
      <c r="W13" s="71"/>
      <c r="X13" s="88">
        <f>X153</f>
        <v>2.3157894736842106</v>
      </c>
      <c r="Y13" s="71"/>
      <c r="Z13" s="132"/>
      <c r="AA13" s="93"/>
      <c r="AB13" s="71"/>
      <c r="AC13" s="124">
        <f>AC153</f>
        <v>2.8762376237623761</v>
      </c>
      <c r="AD13" s="71"/>
      <c r="AE13" s="132"/>
      <c r="AF13" s="60"/>
      <c r="AG13" s="60"/>
      <c r="AH13" s="60"/>
      <c r="AI13" s="60"/>
      <c r="AJ13" s="10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64"/>
      <c r="B14" s="64"/>
      <c r="C14" s="64"/>
      <c r="D14" s="64"/>
      <c r="E14" s="83" t="s">
        <v>70</v>
      </c>
      <c r="F14" s="83"/>
      <c r="G14" s="71"/>
      <c r="H14" s="88"/>
      <c r="I14" s="88"/>
      <c r="J14" s="71"/>
      <c r="K14" s="71"/>
      <c r="L14" s="71">
        <f>+L155</f>
        <v>6</v>
      </c>
      <c r="M14" s="71">
        <f t="shared" ref="M14:N14" si="22">+M155</f>
        <v>4</v>
      </c>
      <c r="N14" s="71">
        <f t="shared" si="22"/>
        <v>12</v>
      </c>
      <c r="O14" s="83"/>
      <c r="P14" s="83"/>
      <c r="Q14" s="93"/>
      <c r="R14" s="71"/>
      <c r="S14" s="124">
        <f>S157</f>
        <v>2.3076923076923075</v>
      </c>
      <c r="T14" s="71"/>
      <c r="U14" s="132"/>
      <c r="V14" s="93"/>
      <c r="W14" s="71"/>
      <c r="X14" s="88">
        <f>X157</f>
        <v>1.9411764705882353</v>
      </c>
      <c r="Y14" s="71"/>
      <c r="Z14" s="132"/>
      <c r="AA14" s="93"/>
      <c r="AB14" s="71"/>
      <c r="AC14" s="124">
        <f>AC157</f>
        <v>3.5106382978723403</v>
      </c>
      <c r="AD14" s="71"/>
      <c r="AE14" s="132"/>
      <c r="AF14" s="60"/>
      <c r="AG14" s="60"/>
      <c r="AH14" s="60"/>
      <c r="AI14" s="60"/>
      <c r="AJ14" s="10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91"/>
      <c r="B15" s="91"/>
      <c r="C15" s="91"/>
      <c r="D15" s="91"/>
      <c r="E15" s="91" t="s">
        <v>159</v>
      </c>
      <c r="F15" s="91"/>
      <c r="G15" s="134"/>
      <c r="H15" s="135"/>
      <c r="I15" s="135"/>
      <c r="J15" s="134"/>
      <c r="K15" s="134"/>
      <c r="L15" s="134">
        <f>L170</f>
        <v>2</v>
      </c>
      <c r="M15" s="134">
        <f>M170</f>
        <v>1</v>
      </c>
      <c r="N15" s="134">
        <f>N170</f>
        <v>4</v>
      </c>
      <c r="O15" s="91"/>
      <c r="P15" s="91"/>
      <c r="Q15" s="136"/>
      <c r="R15" s="134"/>
      <c r="S15" s="135">
        <f>S172</f>
        <v>2.5</v>
      </c>
      <c r="T15" s="135"/>
      <c r="U15" s="138"/>
      <c r="V15" s="139"/>
      <c r="W15" s="135"/>
      <c r="X15" s="135">
        <f>X172</f>
        <v>4</v>
      </c>
      <c r="Y15" s="135"/>
      <c r="Z15" s="138"/>
      <c r="AA15" s="139"/>
      <c r="AB15" s="135"/>
      <c r="AC15" s="135">
        <f>AC172</f>
        <v>3.5</v>
      </c>
      <c r="AD15" s="134"/>
      <c r="AE15" s="137"/>
      <c r="AF15" s="24"/>
      <c r="AG15" s="24"/>
      <c r="AH15" s="24"/>
      <c r="AI15" s="24"/>
      <c r="AJ15" s="37"/>
      <c r="AK15" s="24"/>
      <c r="AL15" s="24"/>
      <c r="AM15" s="36"/>
      <c r="AN15" s="24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2" t="s">
        <v>3</v>
      </c>
      <c r="R16" s="232"/>
      <c r="S16" s="232"/>
      <c r="T16" s="232"/>
      <c r="U16" s="232"/>
      <c r="V16" s="232" t="s">
        <v>4</v>
      </c>
      <c r="W16" s="232"/>
      <c r="X16" s="232"/>
      <c r="Y16" s="232"/>
      <c r="Z16" s="232"/>
      <c r="AA16" s="232" t="s">
        <v>5</v>
      </c>
      <c r="AB16" s="232"/>
      <c r="AC16" s="232"/>
      <c r="AD16" s="232"/>
      <c r="AE16" s="232"/>
      <c r="AF16" s="233" t="s">
        <v>6</v>
      </c>
      <c r="AG16" s="234"/>
      <c r="AH16" s="234"/>
      <c r="AI16" s="235"/>
      <c r="AJ16" s="233" t="s">
        <v>7</v>
      </c>
      <c r="AK16" s="234"/>
      <c r="AL16" s="234"/>
      <c r="AM16" s="23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5" t="s">
        <v>23</v>
      </c>
      <c r="D17" s="5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101</v>
      </c>
      <c r="B18" s="189">
        <v>2002</v>
      </c>
      <c r="C18" s="189">
        <v>10</v>
      </c>
      <c r="D18" s="189">
        <v>7</v>
      </c>
      <c r="E18" s="189" t="s">
        <v>214</v>
      </c>
      <c r="F18" s="200">
        <v>1</v>
      </c>
      <c r="G18" s="200">
        <v>0</v>
      </c>
      <c r="H18" s="200">
        <v>0</v>
      </c>
      <c r="I18" s="16">
        <f>IF(G18=1,1,IF(H18=1,1,0))</f>
        <v>0</v>
      </c>
      <c r="J18" s="1">
        <v>-1</v>
      </c>
      <c r="K18" s="1">
        <f t="shared" ref="K18:K81" si="23">IF(F18=2,-1,IF(F18=3,-1,IF((F18+G18)=2,-1,IF((F18+H18)=2,-1,1))))</f>
        <v>1</v>
      </c>
      <c r="L18" s="1">
        <f t="shared" ref="L18:L81" si="24">IF(SUM(Q18:U18)=0,"",(Q18*1+R18*2+S18*3+T18*4+U18*5)/SUM(Q18:U18))</f>
        <v>2</v>
      </c>
      <c r="M18" s="1">
        <f t="shared" ref="M18:M81" si="25">IF(SUM(V18:Z18)=0,"",(V18*1+W18*2+X18*3+Y18*4+Z18*5)/SUM(V18:Z18))</f>
        <v>2</v>
      </c>
      <c r="N18" s="1">
        <f t="shared" ref="N18:N81" si="26">IF(SUM(AA18:AE18)=0,"",(AA18*1+AB18*2+AC18*3+AD18*4+AE18*5)/SUM(AA18:AE18))</f>
        <v>1.5</v>
      </c>
      <c r="O18" s="1">
        <f t="shared" ref="O18:O81" si="27">IF(AF18=1,1,(IF(AG18=1,2,(IF(AH18=1,3,(IF(AI18=1,4,"")))))))</f>
        <v>1</v>
      </c>
      <c r="P18" s="1">
        <f t="shared" ref="P18:P81" si="28">IF(AJ18=1,1,(IF(AK18=1,2,(IF(AL18=1,3,(IF(AM18=1,4,"")))))))</f>
        <v>1</v>
      </c>
      <c r="Q18" s="154">
        <v>1</v>
      </c>
      <c r="R18" s="155">
        <v>1</v>
      </c>
      <c r="S18" s="155">
        <v>1</v>
      </c>
      <c r="T18" s="155"/>
      <c r="U18" s="156"/>
      <c r="V18" s="192">
        <v>1</v>
      </c>
      <c r="W18" s="192">
        <v>1</v>
      </c>
      <c r="X18" s="192">
        <v>1</v>
      </c>
      <c r="Y18" s="192"/>
      <c r="Z18" s="192"/>
      <c r="AA18" s="154">
        <v>1</v>
      </c>
      <c r="AB18" s="155">
        <v>1</v>
      </c>
      <c r="AC18" s="155"/>
      <c r="AD18" s="155"/>
      <c r="AE18" s="156"/>
      <c r="AF18" s="192">
        <v>1</v>
      </c>
      <c r="AG18" s="192"/>
      <c r="AH18" s="192"/>
      <c r="AI18" s="192"/>
      <c r="AJ18" s="204">
        <v>1</v>
      </c>
      <c r="AK18" s="205"/>
      <c r="AL18" s="205"/>
      <c r="AM18" s="156"/>
    </row>
    <row r="19" spans="1:40" ht="14.4" customHeight="1" x14ac:dyDescent="0.3">
      <c r="A19">
        <v>101</v>
      </c>
      <c r="B19" s="64">
        <v>2002</v>
      </c>
      <c r="C19" s="189">
        <v>3</v>
      </c>
      <c r="D19" s="189">
        <v>10</v>
      </c>
      <c r="E19" s="64" t="s">
        <v>215</v>
      </c>
      <c r="F19" s="200">
        <v>1</v>
      </c>
      <c r="G19" s="200">
        <v>0</v>
      </c>
      <c r="H19" s="200">
        <v>0</v>
      </c>
      <c r="I19" s="16">
        <f t="shared" ref="I19:I82" si="29">IF(G19=1,1,IF(H19=1,1,0))</f>
        <v>0</v>
      </c>
      <c r="J19" s="1">
        <v>1</v>
      </c>
      <c r="K19" s="1">
        <f t="shared" si="23"/>
        <v>1</v>
      </c>
      <c r="L19" s="1" t="str">
        <f t="shared" si="24"/>
        <v/>
      </c>
      <c r="M19" s="1">
        <f t="shared" si="25"/>
        <v>1.5</v>
      </c>
      <c r="N19" s="1">
        <f t="shared" si="26"/>
        <v>1.5</v>
      </c>
      <c r="O19" s="1">
        <f t="shared" si="27"/>
        <v>1</v>
      </c>
      <c r="P19" s="1">
        <f t="shared" si="28"/>
        <v>4</v>
      </c>
      <c r="Q19" s="154"/>
      <c r="R19" s="155"/>
      <c r="S19" s="155"/>
      <c r="T19" s="155"/>
      <c r="U19" s="156"/>
      <c r="V19" s="155">
        <v>1</v>
      </c>
      <c r="W19" s="155">
        <v>1</v>
      </c>
      <c r="X19" s="155"/>
      <c r="Y19" s="155"/>
      <c r="Z19" s="155"/>
      <c r="AA19" s="154">
        <v>1</v>
      </c>
      <c r="AB19" s="155">
        <v>1</v>
      </c>
      <c r="AC19" s="155"/>
      <c r="AD19" s="155"/>
      <c r="AE19" s="156"/>
      <c r="AF19" s="155">
        <v>1</v>
      </c>
      <c r="AG19" s="155"/>
      <c r="AH19" s="155"/>
      <c r="AI19" s="155"/>
      <c r="AJ19" s="154"/>
      <c r="AK19" s="155"/>
      <c r="AL19" s="155"/>
      <c r="AM19" s="156">
        <v>1</v>
      </c>
      <c r="AN19" s="17" t="s">
        <v>58</v>
      </c>
    </row>
    <row r="20" spans="1:40" x14ac:dyDescent="0.3">
      <c r="A20" s="190">
        <v>101</v>
      </c>
      <c r="B20" s="189">
        <v>2002</v>
      </c>
      <c r="C20" s="189">
        <v>9</v>
      </c>
      <c r="D20" s="189">
        <v>10</v>
      </c>
      <c r="E20" s="189" t="s">
        <v>216</v>
      </c>
      <c r="F20" s="200">
        <v>1</v>
      </c>
      <c r="G20" s="200">
        <v>0</v>
      </c>
      <c r="H20" s="200">
        <v>0</v>
      </c>
      <c r="I20" s="16">
        <f t="shared" si="29"/>
        <v>0</v>
      </c>
      <c r="J20" s="1">
        <v>-1</v>
      </c>
      <c r="K20" s="1">
        <f t="shared" si="23"/>
        <v>1</v>
      </c>
      <c r="L20" s="1">
        <f t="shared" si="24"/>
        <v>1.5</v>
      </c>
      <c r="M20" s="1">
        <f t="shared" si="25"/>
        <v>2.8</v>
      </c>
      <c r="N20" s="1">
        <f t="shared" si="26"/>
        <v>4</v>
      </c>
      <c r="O20" s="1">
        <f t="shared" si="27"/>
        <v>2</v>
      </c>
      <c r="P20" s="1">
        <f t="shared" si="28"/>
        <v>2</v>
      </c>
      <c r="Q20" s="154">
        <v>1</v>
      </c>
      <c r="R20" s="155">
        <v>1</v>
      </c>
      <c r="S20" s="155"/>
      <c r="T20" s="155"/>
      <c r="U20" s="156"/>
      <c r="V20" s="155"/>
      <c r="W20" s="155">
        <v>1</v>
      </c>
      <c r="X20" s="155">
        <v>1</v>
      </c>
      <c r="Y20" s="155">
        <v>0.5</v>
      </c>
      <c r="Z20" s="155"/>
      <c r="AA20" s="154"/>
      <c r="AB20" s="155"/>
      <c r="AC20" s="155">
        <v>1</v>
      </c>
      <c r="AD20" s="155">
        <v>1</v>
      </c>
      <c r="AE20" s="156">
        <v>1</v>
      </c>
      <c r="AF20" s="155"/>
      <c r="AG20" s="155">
        <v>1</v>
      </c>
      <c r="AH20" s="155"/>
      <c r="AI20" s="155"/>
      <c r="AJ20" s="154"/>
      <c r="AK20" s="155">
        <v>1</v>
      </c>
      <c r="AL20" s="155"/>
      <c r="AM20" s="156"/>
      <c r="AN20" s="17" t="s">
        <v>57</v>
      </c>
    </row>
    <row r="21" spans="1:40" x14ac:dyDescent="0.3">
      <c r="A21" s="190">
        <v>101</v>
      </c>
      <c r="B21" s="189">
        <v>2002</v>
      </c>
      <c r="C21" s="189">
        <v>24</v>
      </c>
      <c r="D21" s="189">
        <v>10</v>
      </c>
      <c r="E21" s="189" t="s">
        <v>217</v>
      </c>
      <c r="F21" s="200">
        <v>1</v>
      </c>
      <c r="G21" s="200">
        <v>0</v>
      </c>
      <c r="H21" s="200">
        <v>0</v>
      </c>
      <c r="I21" s="16">
        <f t="shared" si="29"/>
        <v>0</v>
      </c>
      <c r="J21" s="1">
        <v>-1</v>
      </c>
      <c r="K21" s="1">
        <f t="shared" si="23"/>
        <v>1</v>
      </c>
      <c r="L21" s="1">
        <f t="shared" si="24"/>
        <v>3.2</v>
      </c>
      <c r="M21" s="1">
        <f t="shared" si="25"/>
        <v>2</v>
      </c>
      <c r="N21" s="1">
        <f t="shared" si="26"/>
        <v>2.8</v>
      </c>
      <c r="O21" s="1">
        <f t="shared" si="27"/>
        <v>2</v>
      </c>
      <c r="P21" s="1">
        <f t="shared" si="28"/>
        <v>2</v>
      </c>
      <c r="Q21" s="154"/>
      <c r="R21" s="155">
        <v>0.5</v>
      </c>
      <c r="S21" s="155">
        <v>1</v>
      </c>
      <c r="T21" s="155">
        <v>1</v>
      </c>
      <c r="U21" s="156"/>
      <c r="V21" s="155">
        <v>1</v>
      </c>
      <c r="W21" s="155">
        <v>1</v>
      </c>
      <c r="X21" s="155">
        <v>1</v>
      </c>
      <c r="Y21" s="192"/>
      <c r="Z21" s="192"/>
      <c r="AA21" s="154"/>
      <c r="AB21" s="155">
        <v>1</v>
      </c>
      <c r="AC21" s="155">
        <v>1</v>
      </c>
      <c r="AD21" s="155">
        <v>0.5</v>
      </c>
      <c r="AE21" s="156"/>
      <c r="AF21" s="192"/>
      <c r="AG21" s="155">
        <v>1</v>
      </c>
      <c r="AH21" s="192"/>
      <c r="AI21" s="155"/>
      <c r="AJ21" s="154"/>
      <c r="AK21" s="155">
        <v>1</v>
      </c>
      <c r="AL21" s="155"/>
      <c r="AM21" s="156"/>
      <c r="AN21" s="17" t="s">
        <v>57</v>
      </c>
    </row>
    <row r="22" spans="1:40" x14ac:dyDescent="0.3">
      <c r="A22" s="190">
        <v>101</v>
      </c>
      <c r="B22" s="189">
        <v>2002</v>
      </c>
      <c r="C22" s="189">
        <v>24</v>
      </c>
      <c r="D22" s="189">
        <v>10</v>
      </c>
      <c r="E22" s="189" t="s">
        <v>218</v>
      </c>
      <c r="F22" s="200">
        <v>1</v>
      </c>
      <c r="G22" s="200">
        <v>0</v>
      </c>
      <c r="H22" s="200">
        <v>0</v>
      </c>
      <c r="I22" s="16">
        <f t="shared" si="29"/>
        <v>0</v>
      </c>
      <c r="J22" s="1">
        <v>-1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2</v>
      </c>
      <c r="O22" s="1" t="str">
        <f t="shared" si="27"/>
        <v/>
      </c>
      <c r="P22" s="1" t="str">
        <f t="shared" si="28"/>
        <v/>
      </c>
      <c r="Q22" s="154"/>
      <c r="R22" s="155"/>
      <c r="S22" s="155"/>
      <c r="T22" s="155"/>
      <c r="U22" s="156"/>
      <c r="V22" s="155"/>
      <c r="W22" s="155"/>
      <c r="X22" s="155"/>
      <c r="Y22" s="155"/>
      <c r="Z22" s="155"/>
      <c r="AA22" s="154">
        <v>0.5</v>
      </c>
      <c r="AB22" s="155">
        <v>1</v>
      </c>
      <c r="AC22" s="155">
        <v>0.5</v>
      </c>
      <c r="AD22" s="155"/>
      <c r="AE22" s="156"/>
      <c r="AF22" s="155"/>
      <c r="AG22" s="155"/>
      <c r="AH22" s="155"/>
      <c r="AI22" s="155"/>
      <c r="AJ22" s="154"/>
      <c r="AK22" s="155"/>
      <c r="AL22" s="155"/>
      <c r="AM22" s="156"/>
    </row>
    <row r="23" spans="1:40" x14ac:dyDescent="0.3">
      <c r="A23" s="190">
        <v>101</v>
      </c>
      <c r="B23" s="189">
        <v>2002</v>
      </c>
      <c r="C23" s="189">
        <v>24</v>
      </c>
      <c r="D23" s="189">
        <v>10</v>
      </c>
      <c r="E23" s="189" t="s">
        <v>219</v>
      </c>
      <c r="F23" s="200">
        <v>1</v>
      </c>
      <c r="G23" s="200">
        <v>0</v>
      </c>
      <c r="H23" s="200">
        <v>0</v>
      </c>
      <c r="I23" s="16">
        <f t="shared" si="29"/>
        <v>0</v>
      </c>
      <c r="J23" s="1">
        <v>-1</v>
      </c>
      <c r="K23" s="1">
        <f t="shared" si="23"/>
        <v>1</v>
      </c>
      <c r="L23" s="1">
        <f t="shared" si="24"/>
        <v>4.5</v>
      </c>
      <c r="M23" s="1" t="str">
        <f t="shared" si="25"/>
        <v/>
      </c>
      <c r="N23" s="1">
        <f t="shared" si="26"/>
        <v>2</v>
      </c>
      <c r="O23" s="1">
        <f t="shared" si="27"/>
        <v>1</v>
      </c>
      <c r="P23" s="1">
        <f t="shared" si="28"/>
        <v>1</v>
      </c>
      <c r="Q23" s="154"/>
      <c r="R23" s="155"/>
      <c r="S23" s="155"/>
      <c r="T23" s="155">
        <v>1</v>
      </c>
      <c r="U23" s="156">
        <v>1</v>
      </c>
      <c r="V23" s="155"/>
      <c r="W23" s="155"/>
      <c r="X23" s="155"/>
      <c r="Y23" s="192"/>
      <c r="Z23" s="192"/>
      <c r="AA23" s="154">
        <v>1</v>
      </c>
      <c r="AB23" s="155">
        <v>1</v>
      </c>
      <c r="AC23" s="155">
        <v>1</v>
      </c>
      <c r="AD23" s="155"/>
      <c r="AE23" s="156"/>
      <c r="AF23" s="192">
        <v>1</v>
      </c>
      <c r="AG23" s="155"/>
      <c r="AH23" s="192"/>
      <c r="AI23" s="155"/>
      <c r="AJ23" s="154">
        <v>1</v>
      </c>
      <c r="AK23" s="155"/>
      <c r="AL23" s="155"/>
      <c r="AM23" s="156"/>
    </row>
    <row r="24" spans="1:40" x14ac:dyDescent="0.3">
      <c r="A24" s="190">
        <v>101</v>
      </c>
      <c r="B24" s="189">
        <v>2002</v>
      </c>
      <c r="C24" s="189">
        <v>28</v>
      </c>
      <c r="D24" s="189">
        <v>10</v>
      </c>
      <c r="E24" s="189" t="s">
        <v>220</v>
      </c>
      <c r="F24" s="200">
        <v>2</v>
      </c>
      <c r="G24" s="200">
        <v>0</v>
      </c>
      <c r="H24" s="200">
        <v>0</v>
      </c>
      <c r="I24" s="16">
        <f t="shared" si="29"/>
        <v>0</v>
      </c>
      <c r="J24" s="1">
        <v>-1</v>
      </c>
      <c r="K24" s="1">
        <f t="shared" si="23"/>
        <v>-1</v>
      </c>
      <c r="L24" s="1" t="str">
        <f t="shared" si="24"/>
        <v/>
      </c>
      <c r="M24" s="1" t="str">
        <f t="shared" si="25"/>
        <v/>
      </c>
      <c r="N24" s="1">
        <f t="shared" si="26"/>
        <v>4.5</v>
      </c>
      <c r="O24" s="1" t="str">
        <f t="shared" si="27"/>
        <v/>
      </c>
      <c r="P24" s="1" t="str">
        <f t="shared" si="28"/>
        <v/>
      </c>
      <c r="Q24" s="154"/>
      <c r="R24" s="155"/>
      <c r="S24" s="155"/>
      <c r="T24" s="155"/>
      <c r="U24" s="156"/>
      <c r="V24" s="155"/>
      <c r="W24" s="155"/>
      <c r="X24" s="155"/>
      <c r="Y24" s="192"/>
      <c r="Z24" s="192"/>
      <c r="AA24" s="154"/>
      <c r="AB24" s="155"/>
      <c r="AC24" s="155"/>
      <c r="AD24" s="155">
        <v>1</v>
      </c>
      <c r="AE24" s="156">
        <v>1</v>
      </c>
      <c r="AF24" s="192"/>
      <c r="AG24" s="155"/>
      <c r="AH24" s="192"/>
      <c r="AI24" s="155"/>
      <c r="AJ24" s="154"/>
      <c r="AK24" s="155"/>
      <c r="AL24" s="155"/>
      <c r="AM24" s="156"/>
    </row>
    <row r="25" spans="1:40" x14ac:dyDescent="0.3">
      <c r="A25" s="190">
        <v>101</v>
      </c>
      <c r="B25" s="189">
        <v>2002</v>
      </c>
      <c r="C25" s="189">
        <v>28</v>
      </c>
      <c r="D25" s="189">
        <v>10</v>
      </c>
      <c r="E25" s="189" t="s">
        <v>221</v>
      </c>
      <c r="F25" s="200">
        <v>2</v>
      </c>
      <c r="G25" s="200">
        <v>0</v>
      </c>
      <c r="H25" s="200">
        <v>1</v>
      </c>
      <c r="I25" s="16">
        <f t="shared" si="29"/>
        <v>1</v>
      </c>
      <c r="J25" s="1">
        <v>-1</v>
      </c>
      <c r="K25" s="1">
        <f t="shared" si="23"/>
        <v>-1</v>
      </c>
      <c r="L25" s="1" t="str">
        <f t="shared" si="24"/>
        <v/>
      </c>
      <c r="M25" s="1" t="str">
        <f t="shared" si="25"/>
        <v/>
      </c>
      <c r="N25" s="1">
        <f t="shared" si="26"/>
        <v>5</v>
      </c>
      <c r="O25" s="1">
        <f t="shared" si="27"/>
        <v>4</v>
      </c>
      <c r="P25" s="1" t="str">
        <f t="shared" si="28"/>
        <v/>
      </c>
      <c r="Q25" s="154"/>
      <c r="R25" s="155"/>
      <c r="S25" s="155"/>
      <c r="T25" s="155"/>
      <c r="U25" s="156"/>
      <c r="V25" s="192"/>
      <c r="W25" s="192"/>
      <c r="X25" s="192"/>
      <c r="Y25" s="192"/>
      <c r="Z25" s="192"/>
      <c r="AA25" s="154"/>
      <c r="AB25" s="155"/>
      <c r="AC25" s="155"/>
      <c r="AD25" s="155"/>
      <c r="AE25" s="156">
        <v>2</v>
      </c>
      <c r="AF25" s="192"/>
      <c r="AG25" s="192"/>
      <c r="AH25" s="192"/>
      <c r="AI25" s="192">
        <v>1</v>
      </c>
      <c r="AJ25" s="154"/>
      <c r="AK25" s="155"/>
      <c r="AL25" s="155"/>
      <c r="AM25" s="156"/>
    </row>
    <row r="26" spans="1:40" x14ac:dyDescent="0.3">
      <c r="A26" s="190">
        <v>101</v>
      </c>
      <c r="B26" s="189">
        <v>2002</v>
      </c>
      <c r="C26" s="189">
        <v>7</v>
      </c>
      <c r="D26" s="189">
        <v>11</v>
      </c>
      <c r="E26" s="189" t="s">
        <v>222</v>
      </c>
      <c r="F26" s="200">
        <v>1</v>
      </c>
      <c r="G26" s="200">
        <v>0</v>
      </c>
      <c r="H26" s="200">
        <v>0</v>
      </c>
      <c r="I26" s="16">
        <f t="shared" si="29"/>
        <v>0</v>
      </c>
      <c r="J26" s="1">
        <v>1</v>
      </c>
      <c r="K26" s="1">
        <f t="shared" si="23"/>
        <v>1</v>
      </c>
      <c r="L26" s="1">
        <f t="shared" si="24"/>
        <v>4</v>
      </c>
      <c r="M26" s="1">
        <f t="shared" si="25"/>
        <v>4.5</v>
      </c>
      <c r="N26" s="1">
        <f t="shared" si="26"/>
        <v>1.5</v>
      </c>
      <c r="O26" s="1">
        <f t="shared" si="27"/>
        <v>1</v>
      </c>
      <c r="P26" s="1">
        <f t="shared" si="28"/>
        <v>1</v>
      </c>
      <c r="Q26" s="154"/>
      <c r="R26" s="155"/>
      <c r="S26" s="155">
        <v>1</v>
      </c>
      <c r="T26" s="155">
        <v>1</v>
      </c>
      <c r="U26" s="156">
        <v>1</v>
      </c>
      <c r="V26" s="155"/>
      <c r="W26" s="155"/>
      <c r="X26" s="155"/>
      <c r="Y26" s="192">
        <v>1</v>
      </c>
      <c r="Z26" s="192">
        <v>1</v>
      </c>
      <c r="AA26" s="154">
        <v>1</v>
      </c>
      <c r="AB26" s="155">
        <v>1</v>
      </c>
      <c r="AC26" s="155"/>
      <c r="AD26" s="155"/>
      <c r="AE26" s="156"/>
      <c r="AF26" s="192">
        <v>1</v>
      </c>
      <c r="AG26" s="155"/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101</v>
      </c>
      <c r="B27" s="189">
        <v>2002</v>
      </c>
      <c r="C27" s="189">
        <v>14</v>
      </c>
      <c r="D27" s="189">
        <v>11</v>
      </c>
      <c r="E27" s="189" t="s">
        <v>223</v>
      </c>
      <c r="F27" s="200">
        <v>1</v>
      </c>
      <c r="G27" s="200">
        <v>0</v>
      </c>
      <c r="H27" s="200">
        <v>0</v>
      </c>
      <c r="I27" s="16">
        <f t="shared" si="29"/>
        <v>0</v>
      </c>
      <c r="J27" s="1">
        <v>-1</v>
      </c>
      <c r="K27" s="1">
        <f t="shared" si="23"/>
        <v>1</v>
      </c>
      <c r="L27" s="1" t="str">
        <f t="shared" si="24"/>
        <v/>
      </c>
      <c r="M27" s="1">
        <f t="shared" si="25"/>
        <v>2</v>
      </c>
      <c r="N27" s="1">
        <f t="shared" si="26"/>
        <v>1.5</v>
      </c>
      <c r="O27" s="1">
        <f t="shared" si="27"/>
        <v>1</v>
      </c>
      <c r="P27" s="1">
        <f t="shared" si="28"/>
        <v>4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>
        <v>1</v>
      </c>
      <c r="Y27" s="155"/>
      <c r="Z27" s="155"/>
      <c r="AA27" s="154">
        <v>1</v>
      </c>
      <c r="AB27" s="155">
        <v>1</v>
      </c>
      <c r="AC27" s="155"/>
      <c r="AD27" s="155"/>
      <c r="AE27" s="156"/>
      <c r="AF27" s="155">
        <v>1</v>
      </c>
      <c r="AG27" s="155"/>
      <c r="AH27" s="155"/>
      <c r="AI27" s="155"/>
      <c r="AJ27" s="154"/>
      <c r="AK27" s="155"/>
      <c r="AL27" s="155"/>
      <c r="AM27" s="156">
        <v>1</v>
      </c>
    </row>
    <row r="28" spans="1:40" x14ac:dyDescent="0.3">
      <c r="A28" s="190">
        <v>101</v>
      </c>
      <c r="B28" s="189">
        <v>2003</v>
      </c>
      <c r="C28" s="189">
        <v>16</v>
      </c>
      <c r="D28" s="189">
        <v>1</v>
      </c>
      <c r="E28" s="189" t="s">
        <v>224</v>
      </c>
      <c r="F28" s="200">
        <v>1</v>
      </c>
      <c r="G28" s="200">
        <v>0</v>
      </c>
      <c r="H28" s="200">
        <v>0</v>
      </c>
      <c r="I28" s="16">
        <f t="shared" si="29"/>
        <v>0</v>
      </c>
      <c r="J28" s="1">
        <v>-1</v>
      </c>
      <c r="K28" s="1">
        <f t="shared" si="23"/>
        <v>1</v>
      </c>
      <c r="L28" s="1" t="str">
        <f t="shared" si="24"/>
        <v/>
      </c>
      <c r="M28" s="1" t="str">
        <f t="shared" si="25"/>
        <v/>
      </c>
      <c r="N28" s="1">
        <f t="shared" si="26"/>
        <v>1.5</v>
      </c>
      <c r="O28" s="1" t="str">
        <f t="shared" si="27"/>
        <v/>
      </c>
      <c r="P28" s="1" t="str">
        <f t="shared" si="28"/>
        <v/>
      </c>
      <c r="Q28" s="154"/>
      <c r="R28" s="155"/>
      <c r="S28" s="155"/>
      <c r="T28" s="155"/>
      <c r="U28" s="156"/>
      <c r="V28" s="155"/>
      <c r="W28" s="155"/>
      <c r="X28" s="155"/>
      <c r="Y28" s="155"/>
      <c r="Z28" s="155"/>
      <c r="AA28" s="154">
        <v>1</v>
      </c>
      <c r="AB28" s="155">
        <v>1</v>
      </c>
      <c r="AC28" s="155"/>
      <c r="AD28" s="155"/>
      <c r="AE28" s="156"/>
      <c r="AF28" s="155"/>
      <c r="AG28" s="155"/>
      <c r="AH28" s="155"/>
      <c r="AI28" s="155"/>
      <c r="AJ28" s="154"/>
      <c r="AK28" s="155"/>
      <c r="AL28" s="155"/>
      <c r="AM28" s="156"/>
    </row>
    <row r="29" spans="1:40" x14ac:dyDescent="0.3">
      <c r="A29" s="190">
        <v>101</v>
      </c>
      <c r="B29" s="189">
        <v>2003</v>
      </c>
      <c r="C29" s="189">
        <v>22</v>
      </c>
      <c r="D29" s="189">
        <v>1</v>
      </c>
      <c r="E29" s="189" t="s">
        <v>225</v>
      </c>
      <c r="F29" s="200">
        <v>1</v>
      </c>
      <c r="G29" s="200">
        <v>0</v>
      </c>
      <c r="H29" s="200">
        <v>0</v>
      </c>
      <c r="I29" s="16">
        <f t="shared" si="29"/>
        <v>0</v>
      </c>
      <c r="J29" s="1">
        <v>-1</v>
      </c>
      <c r="K29" s="1">
        <f t="shared" si="23"/>
        <v>1</v>
      </c>
      <c r="L29" s="1" t="str">
        <f t="shared" si="24"/>
        <v/>
      </c>
      <c r="M29" s="1">
        <f t="shared" si="25"/>
        <v>1.5</v>
      </c>
      <c r="N29" s="1">
        <f t="shared" si="26"/>
        <v>1.5</v>
      </c>
      <c r="O29" s="1">
        <f t="shared" si="27"/>
        <v>1</v>
      </c>
      <c r="P29" s="1">
        <f t="shared" si="28"/>
        <v>1</v>
      </c>
      <c r="Q29" s="154"/>
      <c r="R29" s="155"/>
      <c r="S29" s="155"/>
      <c r="T29" s="155"/>
      <c r="U29" s="156"/>
      <c r="V29" s="155">
        <v>1</v>
      </c>
      <c r="W29" s="155">
        <v>1</v>
      </c>
      <c r="X29" s="155"/>
      <c r="Y29" s="155"/>
      <c r="Z29" s="155"/>
      <c r="AA29" s="154">
        <v>1</v>
      </c>
      <c r="AB29" s="155">
        <v>1</v>
      </c>
      <c r="AC29" s="155"/>
      <c r="AD29" s="155"/>
      <c r="AE29" s="156"/>
      <c r="AF29" s="155">
        <v>1</v>
      </c>
      <c r="AG29" s="155"/>
      <c r="AH29" s="155"/>
      <c r="AI29" s="155"/>
      <c r="AJ29" s="154">
        <v>1</v>
      </c>
      <c r="AK29" s="155"/>
      <c r="AL29" s="155"/>
      <c r="AM29" s="156"/>
    </row>
    <row r="30" spans="1:40" x14ac:dyDescent="0.3">
      <c r="A30" s="190">
        <v>101</v>
      </c>
      <c r="B30" s="189">
        <v>2003</v>
      </c>
      <c r="C30" s="189">
        <v>31</v>
      </c>
      <c r="D30" s="189">
        <v>1</v>
      </c>
      <c r="E30" s="189" t="s">
        <v>226</v>
      </c>
      <c r="F30" s="200">
        <v>1</v>
      </c>
      <c r="G30" s="200">
        <v>0</v>
      </c>
      <c r="H30" s="200">
        <v>0</v>
      </c>
      <c r="I30" s="16">
        <f t="shared" si="29"/>
        <v>0</v>
      </c>
      <c r="J30" s="1">
        <v>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>
        <f t="shared" si="26"/>
        <v>1.5</v>
      </c>
      <c r="O30" s="1">
        <f t="shared" si="27"/>
        <v>1</v>
      </c>
      <c r="P30" s="1" t="str">
        <f t="shared" si="28"/>
        <v/>
      </c>
      <c r="Q30" s="154"/>
      <c r="R30" s="155"/>
      <c r="S30" s="155"/>
      <c r="T30" s="155"/>
      <c r="U30" s="156"/>
      <c r="V30" s="192"/>
      <c r="W30" s="192"/>
      <c r="X30" s="192"/>
      <c r="Y30" s="192"/>
      <c r="Z30" s="192"/>
      <c r="AA30" s="154">
        <v>1</v>
      </c>
      <c r="AB30" s="155">
        <v>1</v>
      </c>
      <c r="AC30" s="155"/>
      <c r="AD30" s="155"/>
      <c r="AE30" s="156"/>
      <c r="AF30" s="192">
        <v>1</v>
      </c>
      <c r="AG30" s="192"/>
      <c r="AH30" s="192"/>
      <c r="AI30" s="192"/>
      <c r="AJ30" s="154"/>
      <c r="AK30" s="155"/>
      <c r="AL30" s="155"/>
      <c r="AM30" s="156"/>
    </row>
    <row r="31" spans="1:40" x14ac:dyDescent="0.3">
      <c r="A31" s="190">
        <v>101</v>
      </c>
      <c r="B31" s="189">
        <v>2003</v>
      </c>
      <c r="C31" s="189">
        <v>6</v>
      </c>
      <c r="D31" s="189">
        <v>3</v>
      </c>
      <c r="E31" s="189" t="s">
        <v>227</v>
      </c>
      <c r="F31" s="192">
        <v>0</v>
      </c>
      <c r="G31" s="201"/>
      <c r="H31" s="201"/>
      <c r="I31" s="16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 t="str">
        <f t="shared" si="25"/>
        <v/>
      </c>
      <c r="N31" s="1" t="str">
        <f t="shared" si="26"/>
        <v/>
      </c>
      <c r="O31" s="1" t="str">
        <f t="shared" si="27"/>
        <v/>
      </c>
      <c r="P31" s="1" t="str">
        <f t="shared" si="28"/>
        <v/>
      </c>
      <c r="Q31" s="154"/>
      <c r="R31" s="155"/>
      <c r="S31" s="155"/>
      <c r="T31" s="155"/>
      <c r="U31" s="156"/>
      <c r="V31" s="192"/>
      <c r="W31" s="192"/>
      <c r="X31" s="192"/>
      <c r="Y31" s="192"/>
      <c r="Z31" s="192"/>
      <c r="AA31" s="154"/>
      <c r="AB31" s="155"/>
      <c r="AC31" s="155"/>
      <c r="AD31" s="155"/>
      <c r="AE31" s="156"/>
      <c r="AF31" s="192"/>
      <c r="AG31" s="192"/>
      <c r="AH31" s="192"/>
      <c r="AI31" s="192"/>
      <c r="AJ31" s="154"/>
      <c r="AK31" s="155"/>
      <c r="AL31" s="155"/>
      <c r="AM31" s="156"/>
      <c r="AN31" s="17" t="s">
        <v>59</v>
      </c>
    </row>
    <row r="32" spans="1:40" x14ac:dyDescent="0.3">
      <c r="A32" s="190">
        <v>101</v>
      </c>
      <c r="B32" s="189">
        <v>2003</v>
      </c>
      <c r="C32" s="189">
        <v>24</v>
      </c>
      <c r="D32" s="189">
        <v>3</v>
      </c>
      <c r="E32" s="189" t="s">
        <v>228</v>
      </c>
      <c r="F32" s="200">
        <v>1</v>
      </c>
      <c r="G32" s="200">
        <v>0</v>
      </c>
      <c r="H32" s="200">
        <v>0</v>
      </c>
      <c r="I32" s="16">
        <f t="shared" si="29"/>
        <v>0</v>
      </c>
      <c r="J32" s="1">
        <v>1</v>
      </c>
      <c r="K32" s="1">
        <f t="shared" si="23"/>
        <v>1</v>
      </c>
      <c r="L32" s="1" t="str">
        <f t="shared" si="24"/>
        <v/>
      </c>
      <c r="M32" s="1">
        <f t="shared" si="25"/>
        <v>1.8</v>
      </c>
      <c r="N32" s="1">
        <f t="shared" si="26"/>
        <v>1.8</v>
      </c>
      <c r="O32" s="1">
        <f t="shared" si="27"/>
        <v>4</v>
      </c>
      <c r="P32" s="1">
        <f t="shared" si="28"/>
        <v>2</v>
      </c>
      <c r="Q32" s="154"/>
      <c r="R32" s="155"/>
      <c r="S32" s="155"/>
      <c r="T32" s="155"/>
      <c r="U32" s="156"/>
      <c r="V32" s="192">
        <v>1</v>
      </c>
      <c r="W32" s="192">
        <v>1</v>
      </c>
      <c r="X32" s="192">
        <v>0.5</v>
      </c>
      <c r="Y32" s="192"/>
      <c r="Z32" s="192"/>
      <c r="AA32" s="154">
        <v>1</v>
      </c>
      <c r="AB32" s="155">
        <v>1</v>
      </c>
      <c r="AC32" s="155">
        <v>0.5</v>
      </c>
      <c r="AD32" s="155"/>
      <c r="AE32" s="156"/>
      <c r="AF32" s="192"/>
      <c r="AG32" s="192"/>
      <c r="AH32" s="192"/>
      <c r="AI32" s="192">
        <v>1</v>
      </c>
      <c r="AJ32" s="154"/>
      <c r="AK32" s="155">
        <v>1</v>
      </c>
      <c r="AL32" s="155"/>
      <c r="AM32" s="156"/>
    </row>
    <row r="33" spans="1:89" x14ac:dyDescent="0.3">
      <c r="A33" s="190">
        <v>101</v>
      </c>
      <c r="B33" s="189">
        <v>2003</v>
      </c>
      <c r="C33" s="189">
        <v>3</v>
      </c>
      <c r="D33" s="189">
        <v>4</v>
      </c>
      <c r="E33" s="189" t="s">
        <v>229</v>
      </c>
      <c r="F33" s="200">
        <v>1</v>
      </c>
      <c r="G33" s="200">
        <v>0</v>
      </c>
      <c r="H33" s="200">
        <v>0</v>
      </c>
      <c r="I33" s="16">
        <f t="shared" si="29"/>
        <v>0</v>
      </c>
      <c r="J33" s="1">
        <v>-1</v>
      </c>
      <c r="K33" s="1">
        <f t="shared" si="23"/>
        <v>1</v>
      </c>
      <c r="L33" s="1" t="str">
        <f t="shared" si="24"/>
        <v/>
      </c>
      <c r="M33" s="1" t="str">
        <f t="shared" si="25"/>
        <v/>
      </c>
      <c r="N33" s="1">
        <f t="shared" si="26"/>
        <v>2</v>
      </c>
      <c r="O33" s="1">
        <f t="shared" si="27"/>
        <v>3</v>
      </c>
      <c r="P33" s="1">
        <f t="shared" si="28"/>
        <v>1</v>
      </c>
      <c r="Q33" s="154"/>
      <c r="R33" s="155"/>
      <c r="S33" s="155"/>
      <c r="T33" s="155"/>
      <c r="U33" s="156"/>
      <c r="V33" s="192"/>
      <c r="W33" s="192"/>
      <c r="X33" s="192"/>
      <c r="Y33" s="192"/>
      <c r="Z33" s="192"/>
      <c r="AA33" s="154">
        <v>0.5</v>
      </c>
      <c r="AB33" s="155">
        <v>1</v>
      </c>
      <c r="AC33" s="155">
        <v>0.5</v>
      </c>
      <c r="AD33" s="155"/>
      <c r="AE33" s="156"/>
      <c r="AF33" s="192"/>
      <c r="AG33" s="192"/>
      <c r="AH33" s="192">
        <v>1</v>
      </c>
      <c r="AI33" s="192"/>
      <c r="AJ33" s="154">
        <v>1</v>
      </c>
      <c r="AK33" s="155"/>
      <c r="AL33" s="155"/>
      <c r="AM33" s="156"/>
      <c r="AN33" s="17" t="s">
        <v>57</v>
      </c>
    </row>
    <row r="34" spans="1:89" x14ac:dyDescent="0.3">
      <c r="A34">
        <v>101</v>
      </c>
      <c r="B34" s="64">
        <v>2003</v>
      </c>
      <c r="C34" s="189">
        <v>3</v>
      </c>
      <c r="D34" s="189">
        <v>4</v>
      </c>
      <c r="E34" s="64" t="s">
        <v>230</v>
      </c>
      <c r="F34" s="200">
        <v>1</v>
      </c>
      <c r="G34" s="200">
        <v>0</v>
      </c>
      <c r="H34" s="200">
        <v>0</v>
      </c>
      <c r="I34" s="16">
        <f t="shared" si="29"/>
        <v>0</v>
      </c>
      <c r="J34" s="1">
        <v>1</v>
      </c>
      <c r="K34" s="1">
        <f t="shared" si="23"/>
        <v>1</v>
      </c>
      <c r="L34" s="1" t="str">
        <f t="shared" si="24"/>
        <v/>
      </c>
      <c r="M34" s="1">
        <f t="shared" si="25"/>
        <v>1.5</v>
      </c>
      <c r="N34" s="1">
        <f t="shared" si="26"/>
        <v>1.3333333333333333</v>
      </c>
      <c r="O34" s="1">
        <f t="shared" si="27"/>
        <v>1</v>
      </c>
      <c r="P34" s="1">
        <f t="shared" si="28"/>
        <v>1</v>
      </c>
      <c r="Q34" s="154"/>
      <c r="R34" s="155"/>
      <c r="S34" s="155"/>
      <c r="T34" s="155"/>
      <c r="U34" s="156"/>
      <c r="V34" s="155">
        <v>1</v>
      </c>
      <c r="W34" s="155">
        <v>1</v>
      </c>
      <c r="X34" s="155"/>
      <c r="Y34" s="155"/>
      <c r="Z34" s="155"/>
      <c r="AA34" s="154">
        <v>1</v>
      </c>
      <c r="AB34" s="155">
        <v>0.5</v>
      </c>
      <c r="AC34" s="155"/>
      <c r="AD34" s="155"/>
      <c r="AE34" s="156"/>
      <c r="AF34" s="155">
        <v>1</v>
      </c>
      <c r="AG34" s="155"/>
      <c r="AH34" s="155"/>
      <c r="AI34" s="155"/>
      <c r="AJ34" s="154">
        <v>1</v>
      </c>
      <c r="AK34" s="155"/>
      <c r="AL34" s="155"/>
      <c r="AM34" s="156"/>
      <c r="AN34" s="17" t="s">
        <v>57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0">
        <v>101</v>
      </c>
      <c r="B35" s="189">
        <v>2003</v>
      </c>
      <c r="C35" s="189">
        <v>10</v>
      </c>
      <c r="D35" s="189">
        <v>4</v>
      </c>
      <c r="E35" s="189" t="s">
        <v>231</v>
      </c>
      <c r="F35" s="200">
        <v>2</v>
      </c>
      <c r="G35" s="200">
        <v>0</v>
      </c>
      <c r="H35" s="200">
        <v>1</v>
      </c>
      <c r="I35" s="16">
        <f t="shared" si="29"/>
        <v>1</v>
      </c>
      <c r="J35" s="1">
        <v>1</v>
      </c>
      <c r="K35" s="1">
        <f t="shared" si="23"/>
        <v>-1</v>
      </c>
      <c r="L35" s="1" t="str">
        <f t="shared" si="24"/>
        <v/>
      </c>
      <c r="M35" s="1">
        <f t="shared" si="25"/>
        <v>4</v>
      </c>
      <c r="N35" s="1">
        <f t="shared" si="26"/>
        <v>4</v>
      </c>
      <c r="O35" s="1">
        <f t="shared" si="27"/>
        <v>1</v>
      </c>
      <c r="P35" s="1" t="str">
        <f t="shared" si="28"/>
        <v/>
      </c>
      <c r="Q35" s="154"/>
      <c r="R35" s="155"/>
      <c r="S35" s="155"/>
      <c r="T35" s="155"/>
      <c r="U35" s="156"/>
      <c r="V35" s="192"/>
      <c r="W35" s="192"/>
      <c r="X35" s="192"/>
      <c r="Y35" s="192">
        <v>2</v>
      </c>
      <c r="Z35" s="192"/>
      <c r="AA35" s="154"/>
      <c r="AB35" s="155"/>
      <c r="AC35" s="155"/>
      <c r="AD35" s="155">
        <v>2</v>
      </c>
      <c r="AE35" s="156"/>
      <c r="AF35" s="192">
        <v>1</v>
      </c>
      <c r="AG35" s="192"/>
      <c r="AH35" s="192"/>
      <c r="AI35" s="192"/>
      <c r="AJ35" s="154"/>
      <c r="AK35" s="155"/>
      <c r="AL35" s="155"/>
      <c r="AM35" s="156"/>
    </row>
    <row r="36" spans="1:89" x14ac:dyDescent="0.3">
      <c r="A36" s="190">
        <v>101</v>
      </c>
      <c r="B36" s="189">
        <v>2003</v>
      </c>
      <c r="C36" s="189">
        <v>8</v>
      </c>
      <c r="D36" s="189">
        <v>5</v>
      </c>
      <c r="E36" s="189" t="s">
        <v>232</v>
      </c>
      <c r="F36" s="200">
        <v>1</v>
      </c>
      <c r="G36" s="200">
        <v>0</v>
      </c>
      <c r="H36" s="200">
        <v>0</v>
      </c>
      <c r="I36" s="16">
        <f t="shared" si="29"/>
        <v>0</v>
      </c>
      <c r="J36" s="1">
        <v>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>
        <f t="shared" si="26"/>
        <v>3</v>
      </c>
      <c r="O36" s="1">
        <f t="shared" si="27"/>
        <v>2</v>
      </c>
      <c r="P36" s="1">
        <f t="shared" si="28"/>
        <v>1</v>
      </c>
      <c r="Q36" s="154"/>
      <c r="R36" s="155"/>
      <c r="S36" s="155"/>
      <c r="T36" s="155"/>
      <c r="U36" s="156"/>
      <c r="V36" s="192"/>
      <c r="W36" s="192"/>
      <c r="X36" s="192"/>
      <c r="Y36" s="192"/>
      <c r="Z36" s="192"/>
      <c r="AA36" s="154"/>
      <c r="AB36" s="155">
        <v>0.5</v>
      </c>
      <c r="AC36" s="155">
        <v>1</v>
      </c>
      <c r="AD36" s="155">
        <v>0.5</v>
      </c>
      <c r="AE36" s="156"/>
      <c r="AF36" s="192"/>
      <c r="AG36" s="192">
        <v>1</v>
      </c>
      <c r="AH36" s="192"/>
      <c r="AI36" s="192"/>
      <c r="AJ36" s="154">
        <v>1</v>
      </c>
      <c r="AK36" s="155"/>
      <c r="AL36" s="155"/>
      <c r="AM36" s="156"/>
      <c r="AN36" s="17" t="s">
        <v>57</v>
      </c>
    </row>
    <row r="37" spans="1:89" x14ac:dyDescent="0.3">
      <c r="A37" s="190">
        <v>101</v>
      </c>
      <c r="B37" s="189">
        <v>2003</v>
      </c>
      <c r="C37" s="189">
        <v>8</v>
      </c>
      <c r="D37" s="189">
        <v>5</v>
      </c>
      <c r="E37" s="189" t="s">
        <v>233</v>
      </c>
      <c r="F37" s="200">
        <v>1</v>
      </c>
      <c r="G37" s="200">
        <v>0</v>
      </c>
      <c r="H37" s="200">
        <v>0</v>
      </c>
      <c r="I37" s="16">
        <f t="shared" si="29"/>
        <v>0</v>
      </c>
      <c r="J37" s="1">
        <v>1</v>
      </c>
      <c r="K37" s="1">
        <f t="shared" si="23"/>
        <v>1</v>
      </c>
      <c r="L37" s="1" t="str">
        <f t="shared" si="24"/>
        <v/>
      </c>
      <c r="M37" s="1" t="str">
        <f t="shared" si="25"/>
        <v/>
      </c>
      <c r="N37" s="1">
        <f t="shared" si="26"/>
        <v>1.5</v>
      </c>
      <c r="O37" s="1">
        <f t="shared" si="27"/>
        <v>1</v>
      </c>
      <c r="P37" s="1">
        <f t="shared" si="28"/>
        <v>4</v>
      </c>
      <c r="Q37" s="154"/>
      <c r="R37" s="155"/>
      <c r="S37" s="155"/>
      <c r="T37" s="155"/>
      <c r="U37" s="156"/>
      <c r="V37" s="192"/>
      <c r="W37" s="192"/>
      <c r="X37" s="192"/>
      <c r="Y37" s="192"/>
      <c r="Z37" s="192"/>
      <c r="AA37" s="154">
        <v>1</v>
      </c>
      <c r="AB37" s="155">
        <v>1</v>
      </c>
      <c r="AC37" s="155"/>
      <c r="AD37" s="155"/>
      <c r="AE37" s="156"/>
      <c r="AF37" s="192">
        <v>1</v>
      </c>
      <c r="AG37" s="192"/>
      <c r="AH37" s="192"/>
      <c r="AI37" s="192"/>
      <c r="AJ37" s="154"/>
      <c r="AK37" s="155"/>
      <c r="AL37" s="155"/>
      <c r="AM37" s="156">
        <v>1</v>
      </c>
      <c r="AN37" s="17" t="s">
        <v>57</v>
      </c>
    </row>
    <row r="38" spans="1:89" x14ac:dyDescent="0.3">
      <c r="A38" s="190">
        <v>101</v>
      </c>
      <c r="B38" s="189">
        <v>2003</v>
      </c>
      <c r="C38" s="189">
        <v>15</v>
      </c>
      <c r="D38" s="189">
        <v>5</v>
      </c>
      <c r="E38" s="189" t="s">
        <v>234</v>
      </c>
      <c r="F38" s="200">
        <v>2</v>
      </c>
      <c r="G38" s="200">
        <v>0</v>
      </c>
      <c r="H38" s="200">
        <v>1</v>
      </c>
      <c r="I38" s="16">
        <f t="shared" si="29"/>
        <v>1</v>
      </c>
      <c r="J38" s="1">
        <v>-1</v>
      </c>
      <c r="K38" s="1">
        <f t="shared" si="23"/>
        <v>-1</v>
      </c>
      <c r="L38" s="1">
        <f t="shared" si="24"/>
        <v>4</v>
      </c>
      <c r="M38" s="1" t="str">
        <f t="shared" si="25"/>
        <v/>
      </c>
      <c r="N38" s="1">
        <f t="shared" si="26"/>
        <v>1</v>
      </c>
      <c r="O38" s="1">
        <f t="shared" si="27"/>
        <v>1</v>
      </c>
      <c r="P38" s="1" t="str">
        <f t="shared" si="28"/>
        <v/>
      </c>
      <c r="Q38" s="154"/>
      <c r="R38" s="155"/>
      <c r="S38" s="155"/>
      <c r="T38" s="155">
        <v>2</v>
      </c>
      <c r="U38" s="156"/>
      <c r="V38" s="192"/>
      <c r="W38" s="192"/>
      <c r="X38" s="192"/>
      <c r="Y38" s="192"/>
      <c r="Z38" s="192"/>
      <c r="AA38" s="154">
        <v>2</v>
      </c>
      <c r="AB38" s="155"/>
      <c r="AC38" s="155"/>
      <c r="AD38" s="155"/>
      <c r="AE38" s="156"/>
      <c r="AF38" s="192">
        <v>1</v>
      </c>
      <c r="AG38" s="192"/>
      <c r="AH38" s="192"/>
      <c r="AI38" s="192"/>
      <c r="AJ38" s="154"/>
      <c r="AK38" s="155"/>
      <c r="AL38" s="155"/>
      <c r="AM38" s="156"/>
    </row>
    <row r="39" spans="1:89" x14ac:dyDescent="0.3">
      <c r="A39" s="190">
        <v>101</v>
      </c>
      <c r="B39" s="189">
        <v>2003</v>
      </c>
      <c r="C39" s="189">
        <v>22</v>
      </c>
      <c r="D39" s="189">
        <v>5</v>
      </c>
      <c r="E39" s="189" t="s">
        <v>235</v>
      </c>
      <c r="F39" s="200">
        <v>1</v>
      </c>
      <c r="G39" s="200">
        <v>1</v>
      </c>
      <c r="H39" s="200">
        <v>0</v>
      </c>
      <c r="I39" s="16">
        <f t="shared" si="29"/>
        <v>1</v>
      </c>
      <c r="J39" s="1">
        <v>1</v>
      </c>
      <c r="K39" s="1">
        <f t="shared" si="23"/>
        <v>-1</v>
      </c>
      <c r="L39" s="1">
        <f t="shared" si="24"/>
        <v>1.5</v>
      </c>
      <c r="M39" s="1">
        <f t="shared" si="25"/>
        <v>1</v>
      </c>
      <c r="N39" s="1">
        <f t="shared" si="26"/>
        <v>1</v>
      </c>
      <c r="O39" s="1">
        <f t="shared" si="27"/>
        <v>1</v>
      </c>
      <c r="P39" s="1">
        <f t="shared" si="28"/>
        <v>1</v>
      </c>
      <c r="Q39" s="154">
        <v>1</v>
      </c>
      <c r="R39" s="155">
        <v>1</v>
      </c>
      <c r="S39" s="155"/>
      <c r="T39" s="155"/>
      <c r="U39" s="156"/>
      <c r="V39" s="192">
        <v>2</v>
      </c>
      <c r="W39" s="192"/>
      <c r="X39" s="192"/>
      <c r="Y39" s="192"/>
      <c r="Z39" s="192"/>
      <c r="AA39" s="154">
        <v>2</v>
      </c>
      <c r="AB39" s="155"/>
      <c r="AC39" s="155"/>
      <c r="AD39" s="155"/>
      <c r="AE39" s="156"/>
      <c r="AF39" s="192">
        <v>1</v>
      </c>
      <c r="AG39" s="192"/>
      <c r="AH39" s="192"/>
      <c r="AI39" s="192"/>
      <c r="AJ39" s="154">
        <v>1</v>
      </c>
      <c r="AK39" s="155"/>
      <c r="AL39" s="155"/>
      <c r="AM39" s="156"/>
      <c r="AN39" s="17" t="s">
        <v>57</v>
      </c>
    </row>
    <row r="40" spans="1:89" x14ac:dyDescent="0.3">
      <c r="A40" s="190">
        <v>101</v>
      </c>
      <c r="B40" s="189">
        <v>2003</v>
      </c>
      <c r="C40" s="189">
        <v>5</v>
      </c>
      <c r="D40" s="189">
        <v>6</v>
      </c>
      <c r="E40" s="189" t="s">
        <v>236</v>
      </c>
      <c r="F40" s="200">
        <v>1</v>
      </c>
      <c r="G40" s="200">
        <v>0</v>
      </c>
      <c r="H40" s="200">
        <v>0</v>
      </c>
      <c r="I40" s="16">
        <f t="shared" si="29"/>
        <v>0</v>
      </c>
      <c r="J40" s="1">
        <v>-1</v>
      </c>
      <c r="K40" s="1">
        <f t="shared" si="23"/>
        <v>1</v>
      </c>
      <c r="L40" s="1" t="str">
        <f t="shared" si="24"/>
        <v/>
      </c>
      <c r="M40" s="1">
        <f t="shared" si="25"/>
        <v>2</v>
      </c>
      <c r="N40" s="1">
        <f t="shared" si="26"/>
        <v>1.5</v>
      </c>
      <c r="O40" s="1">
        <f t="shared" si="27"/>
        <v>1</v>
      </c>
      <c r="P40" s="1" t="str">
        <f t="shared" si="28"/>
        <v/>
      </c>
      <c r="Q40" s="154"/>
      <c r="R40" s="155"/>
      <c r="S40" s="155"/>
      <c r="T40" s="155"/>
      <c r="U40" s="156"/>
      <c r="V40" s="192">
        <v>1</v>
      </c>
      <c r="W40" s="192">
        <v>1</v>
      </c>
      <c r="X40" s="192">
        <v>1</v>
      </c>
      <c r="Y40" s="192"/>
      <c r="Z40" s="192"/>
      <c r="AA40" s="154">
        <v>1</v>
      </c>
      <c r="AB40" s="155">
        <v>1</v>
      </c>
      <c r="AC40" s="155"/>
      <c r="AD40" s="155"/>
      <c r="AE40" s="156"/>
      <c r="AF40" s="192">
        <v>1</v>
      </c>
      <c r="AG40" s="192"/>
      <c r="AH40" s="192"/>
      <c r="AI40" s="192"/>
      <c r="AJ40" s="154"/>
      <c r="AK40" s="155"/>
      <c r="AL40" s="155"/>
      <c r="AM40" s="156"/>
    </row>
    <row r="41" spans="1:89" x14ac:dyDescent="0.3">
      <c r="A41">
        <v>101</v>
      </c>
      <c r="B41" s="64">
        <v>2003</v>
      </c>
      <c r="C41" s="189">
        <v>12</v>
      </c>
      <c r="D41" s="189">
        <v>6</v>
      </c>
      <c r="E41" s="64" t="s">
        <v>237</v>
      </c>
      <c r="F41" s="200">
        <v>1</v>
      </c>
      <c r="G41" s="200">
        <v>0</v>
      </c>
      <c r="H41" s="200">
        <v>0</v>
      </c>
      <c r="I41" s="16">
        <f t="shared" si="29"/>
        <v>0</v>
      </c>
      <c r="J41" s="1">
        <v>-1</v>
      </c>
      <c r="K41" s="1">
        <f t="shared" si="23"/>
        <v>1</v>
      </c>
      <c r="L41" s="1">
        <f t="shared" si="24"/>
        <v>2.8</v>
      </c>
      <c r="M41" s="1">
        <f t="shared" si="25"/>
        <v>1.5</v>
      </c>
      <c r="N41" s="1">
        <f t="shared" si="26"/>
        <v>1.5</v>
      </c>
      <c r="O41" s="1">
        <f t="shared" si="27"/>
        <v>1</v>
      </c>
      <c r="P41" s="1">
        <f t="shared" si="28"/>
        <v>1</v>
      </c>
      <c r="Q41" s="154"/>
      <c r="R41" s="155">
        <v>1</v>
      </c>
      <c r="S41" s="155">
        <v>1</v>
      </c>
      <c r="T41" s="155">
        <v>0.5</v>
      </c>
      <c r="U41" s="156"/>
      <c r="V41" s="155">
        <v>1</v>
      </c>
      <c r="W41" s="155">
        <v>1</v>
      </c>
      <c r="X41" s="155"/>
      <c r="Y41" s="155"/>
      <c r="Z41" s="155"/>
      <c r="AA41" s="154">
        <v>1</v>
      </c>
      <c r="AB41" s="155">
        <v>1</v>
      </c>
      <c r="AC41" s="155"/>
      <c r="AD41" s="155"/>
      <c r="AE41" s="156"/>
      <c r="AF41" s="155">
        <v>1</v>
      </c>
      <c r="AG41" s="155"/>
      <c r="AH41" s="155"/>
      <c r="AI41" s="155"/>
      <c r="AJ41" s="154">
        <v>1</v>
      </c>
      <c r="AK41" s="155"/>
      <c r="AL41" s="155"/>
      <c r="AM41" s="156"/>
      <c r="AN41" s="17" t="s">
        <v>57</v>
      </c>
    </row>
    <row r="42" spans="1:89" x14ac:dyDescent="0.3">
      <c r="A42" s="190">
        <v>101</v>
      </c>
      <c r="B42" s="189">
        <v>2003</v>
      </c>
      <c r="C42" s="189">
        <v>10</v>
      </c>
      <c r="D42" s="189">
        <v>7</v>
      </c>
      <c r="E42" s="189" t="s">
        <v>238</v>
      </c>
      <c r="F42" s="200">
        <v>1</v>
      </c>
      <c r="G42" s="200">
        <v>0</v>
      </c>
      <c r="H42" s="200">
        <v>0</v>
      </c>
      <c r="I42" s="16">
        <f t="shared" si="29"/>
        <v>0</v>
      </c>
      <c r="J42" s="1">
        <v>-1</v>
      </c>
      <c r="K42" s="1">
        <f t="shared" si="23"/>
        <v>1</v>
      </c>
      <c r="L42" s="1" t="str">
        <f t="shared" si="24"/>
        <v/>
      </c>
      <c r="M42" s="1" t="str">
        <f t="shared" si="25"/>
        <v/>
      </c>
      <c r="N42" s="1">
        <f t="shared" si="26"/>
        <v>1.8</v>
      </c>
      <c r="O42" s="1">
        <f t="shared" si="27"/>
        <v>2</v>
      </c>
      <c r="P42" s="1">
        <f t="shared" si="28"/>
        <v>1</v>
      </c>
      <c r="Q42" s="154"/>
      <c r="R42" s="155"/>
      <c r="S42" s="155"/>
      <c r="T42" s="155"/>
      <c r="U42" s="156"/>
      <c r="V42" s="155"/>
      <c r="W42" s="155"/>
      <c r="X42" s="155"/>
      <c r="Y42" s="155"/>
      <c r="Z42" s="155"/>
      <c r="AA42" s="154">
        <v>1</v>
      </c>
      <c r="AB42" s="155">
        <v>1</v>
      </c>
      <c r="AC42" s="155">
        <v>0.5</v>
      </c>
      <c r="AD42" s="155"/>
      <c r="AE42" s="156"/>
      <c r="AF42" s="155"/>
      <c r="AG42" s="155">
        <v>1</v>
      </c>
      <c r="AH42" s="155"/>
      <c r="AI42" s="155"/>
      <c r="AJ42" s="154">
        <v>1</v>
      </c>
      <c r="AK42" s="155"/>
      <c r="AL42" s="155"/>
      <c r="AM42" s="156"/>
      <c r="AN42" s="17" t="s">
        <v>58</v>
      </c>
    </row>
    <row r="43" spans="1:89" x14ac:dyDescent="0.3">
      <c r="A43" s="190">
        <v>101</v>
      </c>
      <c r="B43" s="189">
        <v>2003</v>
      </c>
      <c r="C43" s="189">
        <v>10</v>
      </c>
      <c r="D43" s="189">
        <v>7</v>
      </c>
      <c r="E43" s="189" t="s">
        <v>239</v>
      </c>
      <c r="F43" s="200">
        <v>1</v>
      </c>
      <c r="G43" s="200">
        <v>0</v>
      </c>
      <c r="H43" s="200">
        <v>0</v>
      </c>
      <c r="I43" s="16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 t="str">
        <f t="shared" si="25"/>
        <v/>
      </c>
      <c r="N43" s="1">
        <f t="shared" si="26"/>
        <v>2</v>
      </c>
      <c r="O43" s="1">
        <f t="shared" si="27"/>
        <v>1</v>
      </c>
      <c r="P43" s="1" t="str">
        <f t="shared" si="28"/>
        <v/>
      </c>
      <c r="Q43" s="154"/>
      <c r="R43" s="155"/>
      <c r="S43" s="155"/>
      <c r="T43" s="155"/>
      <c r="U43" s="156"/>
      <c r="V43" s="192"/>
      <c r="W43" s="192"/>
      <c r="X43" s="192"/>
      <c r="Y43" s="192"/>
      <c r="Z43" s="192"/>
      <c r="AA43" s="154">
        <v>1</v>
      </c>
      <c r="AB43" s="155">
        <v>1</v>
      </c>
      <c r="AC43" s="155">
        <v>1</v>
      </c>
      <c r="AD43" s="155"/>
      <c r="AE43" s="156"/>
      <c r="AF43" s="192">
        <v>1</v>
      </c>
      <c r="AG43" s="192"/>
      <c r="AH43" s="192"/>
      <c r="AI43" s="192"/>
      <c r="AJ43" s="154"/>
      <c r="AK43" s="155"/>
      <c r="AL43" s="155"/>
      <c r="AM43" s="156"/>
    </row>
    <row r="44" spans="1:89" x14ac:dyDescent="0.3">
      <c r="A44" s="190">
        <v>101</v>
      </c>
      <c r="B44" s="189">
        <v>2003</v>
      </c>
      <c r="C44" s="189">
        <v>8</v>
      </c>
      <c r="D44" s="189">
        <v>10</v>
      </c>
      <c r="E44" s="189" t="s">
        <v>240</v>
      </c>
      <c r="F44" s="192">
        <v>0</v>
      </c>
      <c r="G44" s="200"/>
      <c r="H44" s="200"/>
      <c r="I44" s="16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 t="str">
        <f t="shared" si="25"/>
        <v/>
      </c>
      <c r="N44" s="1" t="str">
        <f t="shared" si="26"/>
        <v/>
      </c>
      <c r="O44" s="1" t="str">
        <f t="shared" si="27"/>
        <v/>
      </c>
      <c r="P44" s="1" t="str">
        <f t="shared" si="28"/>
        <v/>
      </c>
      <c r="Q44" s="154"/>
      <c r="R44" s="155"/>
      <c r="S44" s="155"/>
      <c r="T44" s="155"/>
      <c r="U44" s="156"/>
      <c r="V44" s="155"/>
      <c r="W44" s="155"/>
      <c r="X44" s="155"/>
      <c r="Y44" s="192"/>
      <c r="Z44" s="192"/>
      <c r="AA44" s="154"/>
      <c r="AB44" s="155"/>
      <c r="AC44" s="155"/>
      <c r="AD44" s="155"/>
      <c r="AE44" s="156"/>
      <c r="AF44" s="192"/>
      <c r="AG44" s="155"/>
      <c r="AH44" s="192"/>
      <c r="AI44" s="155"/>
      <c r="AJ44" s="154"/>
      <c r="AK44" s="155"/>
      <c r="AL44" s="155"/>
      <c r="AM44" s="156"/>
    </row>
    <row r="45" spans="1:89" x14ac:dyDescent="0.3">
      <c r="A45" s="190">
        <v>101</v>
      </c>
      <c r="B45" s="189">
        <v>2003</v>
      </c>
      <c r="C45" s="189">
        <v>24</v>
      </c>
      <c r="D45" s="189">
        <v>10</v>
      </c>
      <c r="E45" s="189" t="s">
        <v>241</v>
      </c>
      <c r="F45" s="200">
        <v>1</v>
      </c>
      <c r="G45" s="200">
        <v>0</v>
      </c>
      <c r="H45" s="200">
        <v>0</v>
      </c>
      <c r="I45" s="16">
        <f t="shared" si="29"/>
        <v>0</v>
      </c>
      <c r="J45" s="1">
        <v>1</v>
      </c>
      <c r="K45" s="1">
        <f t="shared" si="23"/>
        <v>1</v>
      </c>
      <c r="L45" s="1" t="str">
        <f t="shared" si="24"/>
        <v/>
      </c>
      <c r="M45" s="1" t="str">
        <f t="shared" si="25"/>
        <v/>
      </c>
      <c r="N45" s="1">
        <f t="shared" si="26"/>
        <v>2.8</v>
      </c>
      <c r="O45" s="1">
        <f t="shared" si="27"/>
        <v>4</v>
      </c>
      <c r="P45" s="1">
        <f t="shared" si="28"/>
        <v>2</v>
      </c>
      <c r="Q45" s="154"/>
      <c r="R45" s="155"/>
      <c r="S45" s="155"/>
      <c r="T45" s="155"/>
      <c r="U45" s="156"/>
      <c r="V45" s="155"/>
      <c r="W45" s="155"/>
      <c r="X45" s="155"/>
      <c r="Y45" s="192"/>
      <c r="Z45" s="192"/>
      <c r="AA45" s="154"/>
      <c r="AB45" s="155">
        <v>1</v>
      </c>
      <c r="AC45" s="155">
        <v>1</v>
      </c>
      <c r="AD45" s="155">
        <v>0.5</v>
      </c>
      <c r="AE45" s="156"/>
      <c r="AF45" s="192"/>
      <c r="AG45" s="155"/>
      <c r="AH45" s="192"/>
      <c r="AI45" s="155">
        <v>1</v>
      </c>
      <c r="AJ45" s="154"/>
      <c r="AK45" s="155">
        <v>1</v>
      </c>
      <c r="AL45" s="155"/>
      <c r="AM45" s="156"/>
      <c r="AN45" s="69"/>
    </row>
    <row r="46" spans="1:89" x14ac:dyDescent="0.3">
      <c r="A46" s="190">
        <v>101</v>
      </c>
      <c r="B46" s="189">
        <v>2003</v>
      </c>
      <c r="C46" s="190">
        <v>20</v>
      </c>
      <c r="D46" s="190">
        <v>11</v>
      </c>
      <c r="E46" s="190" t="s">
        <v>242</v>
      </c>
      <c r="F46" s="200">
        <v>1</v>
      </c>
      <c r="G46" s="200">
        <v>0</v>
      </c>
      <c r="H46" s="200">
        <v>0</v>
      </c>
      <c r="I46" s="16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 t="str">
        <f t="shared" si="25"/>
        <v/>
      </c>
      <c r="N46" s="1">
        <f t="shared" si="26"/>
        <v>2.8</v>
      </c>
      <c r="O46" s="1" t="str">
        <f t="shared" si="27"/>
        <v/>
      </c>
      <c r="P46" s="1" t="str">
        <f t="shared" si="28"/>
        <v/>
      </c>
      <c r="Q46" s="154"/>
      <c r="R46" s="155"/>
      <c r="S46" s="155"/>
      <c r="T46" s="155"/>
      <c r="U46" s="156"/>
      <c r="V46" s="155"/>
      <c r="W46" s="155"/>
      <c r="X46" s="155"/>
      <c r="Y46" s="192"/>
      <c r="Z46" s="192"/>
      <c r="AA46" s="154"/>
      <c r="AB46" s="155">
        <v>1</v>
      </c>
      <c r="AC46" s="155">
        <v>1</v>
      </c>
      <c r="AD46" s="155">
        <v>0.5</v>
      </c>
      <c r="AE46" s="156"/>
      <c r="AF46" s="192"/>
      <c r="AG46" s="155"/>
      <c r="AH46" s="192"/>
      <c r="AI46" s="155"/>
      <c r="AJ46" s="154"/>
      <c r="AK46" s="155"/>
      <c r="AL46" s="155"/>
      <c r="AM46" s="156"/>
    </row>
    <row r="47" spans="1:89" x14ac:dyDescent="0.3">
      <c r="A47" s="190">
        <v>101</v>
      </c>
      <c r="B47" s="189">
        <v>2003</v>
      </c>
      <c r="C47" s="189">
        <v>4</v>
      </c>
      <c r="D47" s="189">
        <v>12</v>
      </c>
      <c r="E47" s="189" t="s">
        <v>243</v>
      </c>
      <c r="F47" s="200">
        <v>1</v>
      </c>
      <c r="G47" s="200">
        <v>0</v>
      </c>
      <c r="H47" s="200">
        <v>0</v>
      </c>
      <c r="I47" s="16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>
        <f t="shared" si="26"/>
        <v>2</v>
      </c>
      <c r="O47" s="1">
        <f t="shared" si="27"/>
        <v>4</v>
      </c>
      <c r="P47" s="1">
        <f t="shared" si="28"/>
        <v>2</v>
      </c>
      <c r="Q47" s="154"/>
      <c r="R47" s="155"/>
      <c r="S47" s="155"/>
      <c r="T47" s="155"/>
      <c r="U47" s="156"/>
      <c r="V47" s="192"/>
      <c r="W47" s="192"/>
      <c r="X47" s="192"/>
      <c r="Y47" s="192"/>
      <c r="Z47" s="192"/>
      <c r="AA47" s="154">
        <v>1</v>
      </c>
      <c r="AB47" s="155">
        <v>1</v>
      </c>
      <c r="AC47" s="155">
        <v>1</v>
      </c>
      <c r="AD47" s="155"/>
      <c r="AE47" s="156"/>
      <c r="AF47" s="192"/>
      <c r="AG47" s="192"/>
      <c r="AH47" s="192"/>
      <c r="AI47" s="192">
        <v>1</v>
      </c>
      <c r="AJ47" s="154"/>
      <c r="AK47" s="155">
        <v>1</v>
      </c>
      <c r="AL47" s="155"/>
      <c r="AM47" s="156"/>
    </row>
    <row r="48" spans="1:89" x14ac:dyDescent="0.3">
      <c r="A48" s="190">
        <v>101</v>
      </c>
      <c r="B48" s="189">
        <v>2003</v>
      </c>
      <c r="C48" s="189">
        <v>11</v>
      </c>
      <c r="D48" s="189">
        <v>12</v>
      </c>
      <c r="E48" s="189" t="s">
        <v>244</v>
      </c>
      <c r="F48" s="200">
        <v>1</v>
      </c>
      <c r="G48" s="200">
        <v>0</v>
      </c>
      <c r="H48" s="200">
        <v>0</v>
      </c>
      <c r="I48" s="16">
        <f t="shared" si="29"/>
        <v>0</v>
      </c>
      <c r="J48" s="1">
        <v>1</v>
      </c>
      <c r="K48" s="1">
        <f t="shared" si="23"/>
        <v>1</v>
      </c>
      <c r="L48" s="1" t="str">
        <f t="shared" si="24"/>
        <v/>
      </c>
      <c r="M48" s="1" t="str">
        <f t="shared" si="25"/>
        <v/>
      </c>
      <c r="N48" s="1">
        <f t="shared" si="26"/>
        <v>2</v>
      </c>
      <c r="O48" s="1">
        <f t="shared" si="27"/>
        <v>1</v>
      </c>
      <c r="P48" s="1">
        <f t="shared" si="28"/>
        <v>2</v>
      </c>
      <c r="Q48" s="154"/>
      <c r="R48" s="155"/>
      <c r="S48" s="155"/>
      <c r="T48" s="155"/>
      <c r="U48" s="156"/>
      <c r="V48" s="192"/>
      <c r="W48" s="192"/>
      <c r="X48" s="192"/>
      <c r="Y48" s="192"/>
      <c r="Z48" s="192"/>
      <c r="AA48" s="154">
        <v>1</v>
      </c>
      <c r="AB48" s="155">
        <v>1</v>
      </c>
      <c r="AC48" s="155">
        <v>1</v>
      </c>
      <c r="AD48" s="155"/>
      <c r="AE48" s="156"/>
      <c r="AF48" s="192">
        <v>1</v>
      </c>
      <c r="AG48" s="192"/>
      <c r="AH48" s="192"/>
      <c r="AI48" s="192"/>
      <c r="AJ48" s="154"/>
      <c r="AK48" s="155">
        <v>1</v>
      </c>
      <c r="AL48" s="155"/>
      <c r="AM48" s="156"/>
      <c r="AN48" s="17" t="s">
        <v>57</v>
      </c>
    </row>
    <row r="49" spans="1:40" x14ac:dyDescent="0.3">
      <c r="A49" s="190">
        <v>101</v>
      </c>
      <c r="B49" s="189">
        <v>2003</v>
      </c>
      <c r="C49" s="189">
        <v>11</v>
      </c>
      <c r="D49" s="189">
        <v>12</v>
      </c>
      <c r="E49" s="189" t="s">
        <v>245</v>
      </c>
      <c r="F49" s="200">
        <v>1</v>
      </c>
      <c r="G49" s="200">
        <v>0</v>
      </c>
      <c r="H49" s="200">
        <v>0</v>
      </c>
      <c r="I49" s="16">
        <f t="shared" si="29"/>
        <v>0</v>
      </c>
      <c r="J49" s="1">
        <v>-1</v>
      </c>
      <c r="K49" s="1">
        <f t="shared" si="23"/>
        <v>1</v>
      </c>
      <c r="L49" s="1" t="str">
        <f t="shared" si="24"/>
        <v/>
      </c>
      <c r="M49" s="1">
        <f t="shared" si="25"/>
        <v>2.8</v>
      </c>
      <c r="N49" s="1">
        <f t="shared" si="26"/>
        <v>4.5</v>
      </c>
      <c r="O49" s="1">
        <f t="shared" si="27"/>
        <v>2</v>
      </c>
      <c r="P49" s="1" t="str">
        <f t="shared" si="28"/>
        <v/>
      </c>
      <c r="Q49" s="154"/>
      <c r="R49" s="155"/>
      <c r="S49" s="155"/>
      <c r="T49" s="155"/>
      <c r="U49" s="156"/>
      <c r="V49" s="192"/>
      <c r="W49" s="192">
        <v>1</v>
      </c>
      <c r="X49" s="192">
        <v>1</v>
      </c>
      <c r="Y49" s="192">
        <v>0.5</v>
      </c>
      <c r="Z49" s="192"/>
      <c r="AA49" s="154"/>
      <c r="AB49" s="155"/>
      <c r="AC49" s="155"/>
      <c r="AD49" s="155">
        <v>1</v>
      </c>
      <c r="AE49" s="156">
        <v>1</v>
      </c>
      <c r="AF49" s="192"/>
      <c r="AG49" s="192">
        <v>1</v>
      </c>
      <c r="AH49" s="192"/>
      <c r="AI49" s="192"/>
      <c r="AJ49" s="154"/>
      <c r="AK49" s="155"/>
      <c r="AL49" s="155"/>
      <c r="AM49" s="156"/>
    </row>
    <row r="50" spans="1:40" x14ac:dyDescent="0.3">
      <c r="A50" s="190">
        <v>101</v>
      </c>
      <c r="B50" s="189">
        <v>2003</v>
      </c>
      <c r="C50" s="190">
        <v>11</v>
      </c>
      <c r="D50" s="190">
        <v>12</v>
      </c>
      <c r="E50" s="190" t="s">
        <v>246</v>
      </c>
      <c r="F50" s="200">
        <v>1</v>
      </c>
      <c r="G50" s="200">
        <v>0</v>
      </c>
      <c r="H50" s="200">
        <v>0</v>
      </c>
      <c r="I50" s="16">
        <f t="shared" si="29"/>
        <v>0</v>
      </c>
      <c r="J50" s="1">
        <v>-1</v>
      </c>
      <c r="K50" s="1">
        <f t="shared" si="23"/>
        <v>1</v>
      </c>
      <c r="L50" s="1" t="str">
        <f t="shared" si="24"/>
        <v/>
      </c>
      <c r="M50" s="1" t="str">
        <f t="shared" si="25"/>
        <v/>
      </c>
      <c r="N50" s="1">
        <f t="shared" si="26"/>
        <v>4</v>
      </c>
      <c r="O50" s="1" t="str">
        <f t="shared" si="27"/>
        <v/>
      </c>
      <c r="P50" s="1" t="str">
        <f t="shared" si="28"/>
        <v/>
      </c>
      <c r="Q50" s="154"/>
      <c r="R50" s="155"/>
      <c r="S50" s="155"/>
      <c r="T50" s="155"/>
      <c r="U50" s="156"/>
      <c r="V50" s="155"/>
      <c r="W50" s="155"/>
      <c r="X50" s="155"/>
      <c r="Y50" s="192"/>
      <c r="Z50" s="192"/>
      <c r="AA50" s="154"/>
      <c r="AB50" s="155"/>
      <c r="AC50" s="155">
        <v>1</v>
      </c>
      <c r="AD50" s="155">
        <v>1</v>
      </c>
      <c r="AE50" s="156">
        <v>1</v>
      </c>
      <c r="AF50" s="192"/>
      <c r="AG50" s="155"/>
      <c r="AH50" s="192"/>
      <c r="AI50" s="155"/>
      <c r="AJ50" s="154"/>
      <c r="AK50" s="155"/>
      <c r="AL50" s="155"/>
      <c r="AM50" s="156"/>
    </row>
    <row r="51" spans="1:40" x14ac:dyDescent="0.3">
      <c r="A51" s="190">
        <v>101</v>
      </c>
      <c r="B51" s="189">
        <v>2004</v>
      </c>
      <c r="C51" s="190">
        <v>12</v>
      </c>
      <c r="D51" s="190">
        <v>2</v>
      </c>
      <c r="E51" s="190" t="s">
        <v>247</v>
      </c>
      <c r="F51" s="200">
        <v>1</v>
      </c>
      <c r="G51" s="200">
        <v>0</v>
      </c>
      <c r="H51" s="200">
        <v>0</v>
      </c>
      <c r="I51" s="16">
        <f t="shared" si="29"/>
        <v>0</v>
      </c>
      <c r="J51" s="1">
        <v>-1</v>
      </c>
      <c r="K51" s="1">
        <f t="shared" si="23"/>
        <v>1</v>
      </c>
      <c r="L51" s="1" t="str">
        <f t="shared" si="24"/>
        <v/>
      </c>
      <c r="M51" s="1">
        <f t="shared" si="25"/>
        <v>4</v>
      </c>
      <c r="N51" s="1">
        <f t="shared" si="26"/>
        <v>4</v>
      </c>
      <c r="O51" s="1">
        <f t="shared" si="27"/>
        <v>3</v>
      </c>
      <c r="P51" s="1">
        <f t="shared" si="28"/>
        <v>3</v>
      </c>
      <c r="Q51" s="154"/>
      <c r="R51" s="155"/>
      <c r="S51" s="155"/>
      <c r="T51" s="155"/>
      <c r="U51" s="156"/>
      <c r="V51" s="155"/>
      <c r="W51" s="155"/>
      <c r="X51" s="155">
        <v>1</v>
      </c>
      <c r="Y51" s="192">
        <v>1</v>
      </c>
      <c r="Z51" s="192">
        <v>1</v>
      </c>
      <c r="AA51" s="154"/>
      <c r="AB51" s="155"/>
      <c r="AC51" s="155">
        <v>1</v>
      </c>
      <c r="AD51" s="155">
        <v>1</v>
      </c>
      <c r="AE51" s="156">
        <v>1</v>
      </c>
      <c r="AF51" s="192"/>
      <c r="AG51" s="155"/>
      <c r="AH51" s="192">
        <v>1</v>
      </c>
      <c r="AI51" s="155"/>
      <c r="AJ51" s="154"/>
      <c r="AK51" s="155"/>
      <c r="AL51" s="155">
        <v>1</v>
      </c>
      <c r="AM51" s="156"/>
      <c r="AN51" s="17" t="s">
        <v>57</v>
      </c>
    </row>
    <row r="52" spans="1:40" x14ac:dyDescent="0.3">
      <c r="A52" s="190">
        <v>101</v>
      </c>
      <c r="B52" s="189">
        <v>2004</v>
      </c>
      <c r="C52" s="189">
        <v>19</v>
      </c>
      <c r="D52" s="189">
        <v>2</v>
      </c>
      <c r="E52" s="189" t="s">
        <v>248</v>
      </c>
      <c r="F52" s="200">
        <v>2</v>
      </c>
      <c r="G52" s="200">
        <v>0</v>
      </c>
      <c r="H52" s="200">
        <v>0</v>
      </c>
      <c r="I52" s="16">
        <f t="shared" si="29"/>
        <v>0</v>
      </c>
      <c r="J52" s="1">
        <v>1</v>
      </c>
      <c r="K52" s="1">
        <f t="shared" si="23"/>
        <v>-1</v>
      </c>
      <c r="L52" s="1" t="str">
        <f t="shared" si="24"/>
        <v/>
      </c>
      <c r="M52" s="1" t="str">
        <f t="shared" si="25"/>
        <v/>
      </c>
      <c r="N52" s="1">
        <f t="shared" si="26"/>
        <v>4.666666666666667</v>
      </c>
      <c r="O52" s="1" t="str">
        <f t="shared" si="27"/>
        <v/>
      </c>
      <c r="P52" s="1" t="str">
        <f t="shared" si="28"/>
        <v/>
      </c>
      <c r="Q52" s="154"/>
      <c r="R52" s="155"/>
      <c r="S52" s="155"/>
      <c r="T52" s="155"/>
      <c r="U52" s="156"/>
      <c r="V52" s="155"/>
      <c r="W52" s="155"/>
      <c r="X52" s="155"/>
      <c r="Y52" s="155"/>
      <c r="Z52" s="155"/>
      <c r="AA52" s="154"/>
      <c r="AB52" s="155"/>
      <c r="AC52" s="155"/>
      <c r="AD52" s="155">
        <v>0.5</v>
      </c>
      <c r="AE52" s="156">
        <v>1</v>
      </c>
      <c r="AF52" s="155"/>
      <c r="AG52" s="155"/>
      <c r="AH52" s="155"/>
      <c r="AI52" s="155"/>
      <c r="AJ52" s="154"/>
      <c r="AK52" s="155"/>
      <c r="AL52" s="155"/>
      <c r="AM52" s="156"/>
    </row>
    <row r="53" spans="1:40" x14ac:dyDescent="0.3">
      <c r="A53" s="190">
        <v>101</v>
      </c>
      <c r="B53" s="189">
        <v>2004</v>
      </c>
      <c r="C53" s="189">
        <v>26</v>
      </c>
      <c r="D53" s="189">
        <v>2</v>
      </c>
      <c r="E53" s="190" t="s">
        <v>249</v>
      </c>
      <c r="F53" s="200">
        <v>1</v>
      </c>
      <c r="G53" s="200">
        <v>0</v>
      </c>
      <c r="H53" s="200">
        <v>0</v>
      </c>
      <c r="I53" s="16">
        <f t="shared" si="29"/>
        <v>0</v>
      </c>
      <c r="J53" s="1">
        <v>-1</v>
      </c>
      <c r="K53" s="1">
        <f t="shared" si="23"/>
        <v>1</v>
      </c>
      <c r="L53" s="1" t="str">
        <f t="shared" si="24"/>
        <v/>
      </c>
      <c r="M53" s="1">
        <f t="shared" si="25"/>
        <v>2</v>
      </c>
      <c r="N53" s="1">
        <f t="shared" si="26"/>
        <v>4</v>
      </c>
      <c r="O53" s="1">
        <f t="shared" si="27"/>
        <v>1</v>
      </c>
      <c r="P53" s="1">
        <f t="shared" si="28"/>
        <v>3</v>
      </c>
      <c r="Q53" s="154"/>
      <c r="R53" s="155"/>
      <c r="S53" s="155"/>
      <c r="T53" s="155"/>
      <c r="U53" s="156"/>
      <c r="V53" s="155">
        <v>1</v>
      </c>
      <c r="W53" s="155">
        <v>1</v>
      </c>
      <c r="X53" s="155">
        <v>1</v>
      </c>
      <c r="Y53" s="192"/>
      <c r="Z53" s="192"/>
      <c r="AA53" s="154"/>
      <c r="AB53" s="155"/>
      <c r="AC53" s="155">
        <v>1</v>
      </c>
      <c r="AD53" s="155">
        <v>1</v>
      </c>
      <c r="AE53" s="156">
        <v>1</v>
      </c>
      <c r="AF53" s="192">
        <v>1</v>
      </c>
      <c r="AG53" s="155"/>
      <c r="AH53" s="192"/>
      <c r="AI53" s="155"/>
      <c r="AJ53" s="154"/>
      <c r="AK53" s="155"/>
      <c r="AL53" s="155">
        <v>1</v>
      </c>
      <c r="AM53" s="156"/>
      <c r="AN53" s="17" t="s">
        <v>58</v>
      </c>
    </row>
    <row r="54" spans="1:40" x14ac:dyDescent="0.3">
      <c r="A54" s="190">
        <v>101</v>
      </c>
      <c r="B54" s="189">
        <v>2004</v>
      </c>
      <c r="C54" s="189">
        <v>8</v>
      </c>
      <c r="D54" s="189">
        <v>4</v>
      </c>
      <c r="E54" s="190" t="s">
        <v>250</v>
      </c>
      <c r="F54" s="200">
        <v>1</v>
      </c>
      <c r="G54" s="200">
        <v>0</v>
      </c>
      <c r="H54" s="200">
        <v>0</v>
      </c>
      <c r="I54" s="16">
        <f t="shared" si="29"/>
        <v>0</v>
      </c>
      <c r="J54" s="1">
        <v>-1</v>
      </c>
      <c r="K54" s="1">
        <f t="shared" si="23"/>
        <v>1</v>
      </c>
      <c r="L54" s="1">
        <f t="shared" si="24"/>
        <v>4.2</v>
      </c>
      <c r="M54" s="1">
        <f t="shared" si="25"/>
        <v>2.8</v>
      </c>
      <c r="N54" s="1">
        <f t="shared" si="26"/>
        <v>2</v>
      </c>
      <c r="O54" s="1">
        <f t="shared" si="27"/>
        <v>1</v>
      </c>
      <c r="P54" s="1">
        <f t="shared" si="28"/>
        <v>1</v>
      </c>
      <c r="Q54" s="154"/>
      <c r="R54" s="155"/>
      <c r="S54" s="155">
        <v>0.5</v>
      </c>
      <c r="T54" s="155">
        <v>1</v>
      </c>
      <c r="U54" s="156">
        <v>1</v>
      </c>
      <c r="V54" s="155"/>
      <c r="W54" s="155">
        <v>1</v>
      </c>
      <c r="X54" s="155">
        <v>1</v>
      </c>
      <c r="Y54" s="192">
        <v>0.5</v>
      </c>
      <c r="Z54" s="192"/>
      <c r="AA54" s="154">
        <v>1</v>
      </c>
      <c r="AB54" s="155">
        <v>1</v>
      </c>
      <c r="AC54" s="155">
        <v>1</v>
      </c>
      <c r="AD54" s="155"/>
      <c r="AE54" s="156"/>
      <c r="AF54" s="192">
        <v>1</v>
      </c>
      <c r="AG54" s="155"/>
      <c r="AH54" s="192"/>
      <c r="AI54" s="155"/>
      <c r="AJ54" s="154">
        <v>1</v>
      </c>
      <c r="AK54" s="155"/>
      <c r="AL54" s="155"/>
      <c r="AM54" s="156"/>
      <c r="AN54" s="17" t="s">
        <v>58</v>
      </c>
    </row>
    <row r="55" spans="1:40" x14ac:dyDescent="0.3">
      <c r="A55" s="190">
        <v>101</v>
      </c>
      <c r="B55" s="189">
        <v>2004</v>
      </c>
      <c r="C55" s="189">
        <v>8</v>
      </c>
      <c r="D55" s="189">
        <v>4</v>
      </c>
      <c r="E55" s="190" t="s">
        <v>251</v>
      </c>
      <c r="F55" s="200">
        <v>1</v>
      </c>
      <c r="G55" s="200">
        <v>0</v>
      </c>
      <c r="H55" s="200">
        <v>0</v>
      </c>
      <c r="I55" s="16">
        <f t="shared" si="29"/>
        <v>0</v>
      </c>
      <c r="J55" s="1">
        <v>-1</v>
      </c>
      <c r="K55" s="1">
        <f t="shared" si="23"/>
        <v>1</v>
      </c>
      <c r="L55" s="1" t="str">
        <f t="shared" si="24"/>
        <v/>
      </c>
      <c r="M55" s="1" t="str">
        <f t="shared" si="25"/>
        <v/>
      </c>
      <c r="N55" s="1">
        <f t="shared" si="26"/>
        <v>3.5</v>
      </c>
      <c r="O55" s="1">
        <f t="shared" si="27"/>
        <v>1</v>
      </c>
      <c r="P55" s="1" t="str">
        <f t="shared" si="28"/>
        <v/>
      </c>
      <c r="Q55" s="154"/>
      <c r="R55" s="155"/>
      <c r="S55" s="155"/>
      <c r="T55" s="155"/>
      <c r="U55" s="156"/>
      <c r="V55" s="155"/>
      <c r="W55" s="155"/>
      <c r="X55" s="155"/>
      <c r="Y55" s="192"/>
      <c r="Z55" s="192"/>
      <c r="AA55" s="154"/>
      <c r="AB55" s="155"/>
      <c r="AC55" s="155">
        <v>1</v>
      </c>
      <c r="AD55" s="155">
        <v>1</v>
      </c>
      <c r="AE55" s="156"/>
      <c r="AF55" s="192">
        <v>1</v>
      </c>
      <c r="AG55" s="155"/>
      <c r="AH55" s="192"/>
      <c r="AI55" s="155"/>
      <c r="AJ55" s="154"/>
      <c r="AK55" s="155"/>
      <c r="AL55" s="155"/>
      <c r="AM55" s="156"/>
    </row>
    <row r="56" spans="1:40" x14ac:dyDescent="0.3">
      <c r="A56" s="190">
        <v>101</v>
      </c>
      <c r="B56" s="189">
        <v>2004</v>
      </c>
      <c r="C56" s="189">
        <v>20</v>
      </c>
      <c r="D56" s="189">
        <v>4</v>
      </c>
      <c r="E56" s="190" t="s">
        <v>252</v>
      </c>
      <c r="F56" s="200">
        <v>1</v>
      </c>
      <c r="G56" s="200">
        <v>0</v>
      </c>
      <c r="H56" s="200">
        <v>0</v>
      </c>
      <c r="I56" s="16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>
        <f t="shared" si="25"/>
        <v>2</v>
      </c>
      <c r="N56" s="1">
        <f t="shared" si="26"/>
        <v>4.5</v>
      </c>
      <c r="O56" s="1">
        <f t="shared" si="27"/>
        <v>1</v>
      </c>
      <c r="P56" s="1">
        <f t="shared" si="28"/>
        <v>3</v>
      </c>
      <c r="Q56" s="154"/>
      <c r="R56" s="155"/>
      <c r="S56" s="155"/>
      <c r="T56" s="155"/>
      <c r="U56" s="156"/>
      <c r="V56" s="155">
        <v>1</v>
      </c>
      <c r="W56" s="155">
        <v>1</v>
      </c>
      <c r="X56" s="155">
        <v>1</v>
      </c>
      <c r="Y56" s="192"/>
      <c r="Z56" s="192"/>
      <c r="AA56" s="154"/>
      <c r="AB56" s="155"/>
      <c r="AC56" s="155"/>
      <c r="AD56" s="155">
        <v>1</v>
      </c>
      <c r="AE56" s="156">
        <v>1</v>
      </c>
      <c r="AF56" s="192">
        <v>1</v>
      </c>
      <c r="AG56" s="155"/>
      <c r="AH56" s="192"/>
      <c r="AI56" s="155"/>
      <c r="AJ56" s="154"/>
      <c r="AK56" s="155"/>
      <c r="AL56" s="155">
        <v>1</v>
      </c>
      <c r="AM56" s="156"/>
      <c r="AN56" s="17" t="s">
        <v>58</v>
      </c>
    </row>
    <row r="57" spans="1:40" x14ac:dyDescent="0.3">
      <c r="A57" s="190">
        <v>101</v>
      </c>
      <c r="B57" s="189">
        <v>2004</v>
      </c>
      <c r="C57" s="189">
        <v>20</v>
      </c>
      <c r="D57" s="189">
        <v>5</v>
      </c>
      <c r="E57" s="189" t="s">
        <v>253</v>
      </c>
      <c r="F57" s="200">
        <v>1</v>
      </c>
      <c r="G57" s="200">
        <v>0</v>
      </c>
      <c r="H57" s="200">
        <v>0</v>
      </c>
      <c r="I57" s="16">
        <f t="shared" si="29"/>
        <v>0</v>
      </c>
      <c r="J57" s="1">
        <v>-1</v>
      </c>
      <c r="K57" s="1">
        <f t="shared" si="23"/>
        <v>1</v>
      </c>
      <c r="L57" s="1">
        <f t="shared" si="24"/>
        <v>2</v>
      </c>
      <c r="M57" s="1" t="str">
        <f t="shared" si="25"/>
        <v/>
      </c>
      <c r="N57" s="1">
        <f t="shared" si="26"/>
        <v>4.5</v>
      </c>
      <c r="O57" s="1">
        <f t="shared" si="27"/>
        <v>1</v>
      </c>
      <c r="P57" s="1">
        <f t="shared" si="28"/>
        <v>4</v>
      </c>
      <c r="Q57" s="154">
        <v>1</v>
      </c>
      <c r="R57" s="155">
        <v>1</v>
      </c>
      <c r="S57" s="155">
        <v>1</v>
      </c>
      <c r="T57" s="155"/>
      <c r="U57" s="156"/>
      <c r="V57" s="192"/>
      <c r="W57" s="192"/>
      <c r="X57" s="192"/>
      <c r="Y57" s="192"/>
      <c r="Z57" s="192"/>
      <c r="AA57" s="154"/>
      <c r="AB57" s="155"/>
      <c r="AC57" s="155"/>
      <c r="AD57" s="155">
        <v>1</v>
      </c>
      <c r="AE57" s="156">
        <v>1</v>
      </c>
      <c r="AF57" s="192">
        <v>1</v>
      </c>
      <c r="AG57" s="192"/>
      <c r="AH57" s="192"/>
      <c r="AI57" s="192"/>
      <c r="AJ57" s="154"/>
      <c r="AK57" s="155"/>
      <c r="AL57" s="155"/>
      <c r="AM57" s="156">
        <v>1</v>
      </c>
      <c r="AN57" s="17" t="s">
        <v>57</v>
      </c>
    </row>
    <row r="58" spans="1:40" x14ac:dyDescent="0.3">
      <c r="A58" s="189">
        <v>101</v>
      </c>
      <c r="B58" s="189">
        <v>2004</v>
      </c>
      <c r="C58" s="189">
        <v>20</v>
      </c>
      <c r="D58" s="189">
        <v>5</v>
      </c>
      <c r="E58" s="189" t="s">
        <v>254</v>
      </c>
      <c r="F58" s="203">
        <v>1</v>
      </c>
      <c r="G58" s="203">
        <v>0</v>
      </c>
      <c r="H58" s="203">
        <v>0</v>
      </c>
      <c r="I58" s="16">
        <f t="shared" si="29"/>
        <v>0</v>
      </c>
      <c r="J58" s="1">
        <v>1</v>
      </c>
      <c r="K58" s="1">
        <f t="shared" si="23"/>
        <v>1</v>
      </c>
      <c r="L58" s="1">
        <f t="shared" si="24"/>
        <v>1.5</v>
      </c>
      <c r="M58" s="1" t="str">
        <f t="shared" si="25"/>
        <v/>
      </c>
      <c r="N58" s="1">
        <f t="shared" si="26"/>
        <v>2.2000000000000002</v>
      </c>
      <c r="O58" s="1">
        <f t="shared" si="27"/>
        <v>2</v>
      </c>
      <c r="P58" s="1">
        <f t="shared" si="28"/>
        <v>2</v>
      </c>
      <c r="Q58" s="207">
        <v>1</v>
      </c>
      <c r="R58" s="208">
        <v>1</v>
      </c>
      <c r="S58" s="208"/>
      <c r="T58" s="208"/>
      <c r="U58" s="209"/>
      <c r="V58" s="208"/>
      <c r="W58" s="208"/>
      <c r="X58" s="208"/>
      <c r="Y58" s="191"/>
      <c r="Z58" s="191"/>
      <c r="AA58" s="207">
        <v>0.5</v>
      </c>
      <c r="AB58" s="208">
        <v>1</v>
      </c>
      <c r="AC58" s="208">
        <v>1</v>
      </c>
      <c r="AD58" s="208"/>
      <c r="AE58" s="209"/>
      <c r="AF58" s="191"/>
      <c r="AG58" s="208">
        <v>1</v>
      </c>
      <c r="AH58" s="191"/>
      <c r="AI58" s="208"/>
      <c r="AJ58" s="207"/>
      <c r="AK58" s="208">
        <v>1</v>
      </c>
      <c r="AL58" s="208"/>
      <c r="AM58" s="209"/>
      <c r="AN58" s="147"/>
    </row>
    <row r="59" spans="1:40" x14ac:dyDescent="0.3">
      <c r="A59" s="190">
        <v>101</v>
      </c>
      <c r="B59" s="189">
        <v>2004</v>
      </c>
      <c r="C59" s="189">
        <v>17</v>
      </c>
      <c r="D59" s="189">
        <v>6</v>
      </c>
      <c r="E59" s="190" t="s">
        <v>255</v>
      </c>
      <c r="F59" s="200">
        <v>1</v>
      </c>
      <c r="G59" s="200">
        <v>0</v>
      </c>
      <c r="H59" s="200">
        <v>0</v>
      </c>
      <c r="I59" s="16">
        <f t="shared" si="29"/>
        <v>0</v>
      </c>
      <c r="J59" s="1">
        <v>-1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4.5</v>
      </c>
      <c r="O59" s="1">
        <f t="shared" si="27"/>
        <v>1</v>
      </c>
      <c r="P59" s="1">
        <f t="shared" si="28"/>
        <v>4</v>
      </c>
      <c r="Q59" s="154"/>
      <c r="R59" s="155"/>
      <c r="S59" s="155"/>
      <c r="T59" s="155"/>
      <c r="U59" s="156"/>
      <c r="V59" s="155"/>
      <c r="W59" s="155"/>
      <c r="X59" s="155"/>
      <c r="Y59" s="192"/>
      <c r="Z59" s="192"/>
      <c r="AA59" s="154"/>
      <c r="AB59" s="155"/>
      <c r="AC59" s="155"/>
      <c r="AD59" s="155">
        <v>1</v>
      </c>
      <c r="AE59" s="156">
        <v>1</v>
      </c>
      <c r="AF59" s="192">
        <v>1</v>
      </c>
      <c r="AG59" s="155"/>
      <c r="AH59" s="192"/>
      <c r="AI59" s="155"/>
      <c r="AJ59" s="154"/>
      <c r="AK59" s="155"/>
      <c r="AL59" s="155"/>
      <c r="AM59" s="156">
        <v>1</v>
      </c>
      <c r="AN59" s="17" t="s">
        <v>58</v>
      </c>
    </row>
    <row r="60" spans="1:40" x14ac:dyDescent="0.3">
      <c r="A60" s="190">
        <v>101</v>
      </c>
      <c r="B60" s="189">
        <v>2004</v>
      </c>
      <c r="C60" s="190">
        <v>1</v>
      </c>
      <c r="D60" s="190">
        <v>7</v>
      </c>
      <c r="E60" s="190" t="s">
        <v>256</v>
      </c>
      <c r="F60" s="200">
        <v>1</v>
      </c>
      <c r="G60" s="200">
        <v>0</v>
      </c>
      <c r="H60" s="200">
        <v>0</v>
      </c>
      <c r="I60" s="16">
        <f t="shared" si="29"/>
        <v>0</v>
      </c>
      <c r="J60" s="1">
        <v>1</v>
      </c>
      <c r="K60" s="1">
        <f t="shared" si="23"/>
        <v>1</v>
      </c>
      <c r="L60" s="1">
        <f t="shared" si="24"/>
        <v>4.5</v>
      </c>
      <c r="M60" s="1">
        <f t="shared" si="25"/>
        <v>1.8</v>
      </c>
      <c r="N60" s="1">
        <f t="shared" si="26"/>
        <v>1.5</v>
      </c>
      <c r="O60" s="1" t="str">
        <f t="shared" si="27"/>
        <v/>
      </c>
      <c r="P60" s="1" t="str">
        <f t="shared" si="28"/>
        <v/>
      </c>
      <c r="Q60" s="154"/>
      <c r="R60" s="155"/>
      <c r="S60" s="155"/>
      <c r="T60" s="155">
        <v>1</v>
      </c>
      <c r="U60" s="156">
        <v>1</v>
      </c>
      <c r="V60" s="155">
        <v>1</v>
      </c>
      <c r="W60" s="155">
        <v>1</v>
      </c>
      <c r="X60" s="155">
        <v>0.5</v>
      </c>
      <c r="Y60" s="192"/>
      <c r="Z60" s="192"/>
      <c r="AA60" s="154">
        <v>1</v>
      </c>
      <c r="AB60" s="155">
        <v>1</v>
      </c>
      <c r="AC60" s="155"/>
      <c r="AD60" s="155"/>
      <c r="AE60" s="156"/>
      <c r="AF60" s="192"/>
      <c r="AG60" s="155"/>
      <c r="AH60" s="192"/>
      <c r="AI60" s="155"/>
      <c r="AJ60" s="154"/>
      <c r="AK60" s="155"/>
      <c r="AL60" s="155"/>
      <c r="AM60" s="156"/>
    </row>
    <row r="61" spans="1:40" x14ac:dyDescent="0.3">
      <c r="A61" s="190">
        <v>101</v>
      </c>
      <c r="B61" s="189">
        <v>2004</v>
      </c>
      <c r="C61" s="189">
        <v>8</v>
      </c>
      <c r="D61" s="189">
        <v>7</v>
      </c>
      <c r="E61" s="190" t="s">
        <v>257</v>
      </c>
      <c r="F61" s="200">
        <v>1</v>
      </c>
      <c r="G61" s="200">
        <v>0</v>
      </c>
      <c r="H61" s="200">
        <v>0</v>
      </c>
      <c r="I61" s="16">
        <f t="shared" si="29"/>
        <v>0</v>
      </c>
      <c r="J61" s="1">
        <v>1</v>
      </c>
      <c r="K61" s="1">
        <f t="shared" si="23"/>
        <v>1</v>
      </c>
      <c r="L61" s="1" t="str">
        <f t="shared" si="24"/>
        <v/>
      </c>
      <c r="M61" s="1">
        <f t="shared" si="25"/>
        <v>2</v>
      </c>
      <c r="N61" s="1">
        <f t="shared" si="26"/>
        <v>1.5</v>
      </c>
      <c r="O61" s="1">
        <f t="shared" si="27"/>
        <v>3</v>
      </c>
      <c r="P61" s="1" t="str">
        <f t="shared" si="28"/>
        <v/>
      </c>
      <c r="Q61" s="154"/>
      <c r="R61" s="155"/>
      <c r="S61" s="155"/>
      <c r="T61" s="155"/>
      <c r="U61" s="156"/>
      <c r="V61" s="155">
        <v>1</v>
      </c>
      <c r="W61" s="155">
        <v>1</v>
      </c>
      <c r="X61" s="155">
        <v>1</v>
      </c>
      <c r="Y61" s="192"/>
      <c r="Z61" s="192"/>
      <c r="AA61" s="154">
        <v>1</v>
      </c>
      <c r="AB61" s="155">
        <v>1</v>
      </c>
      <c r="AC61" s="155"/>
      <c r="AD61" s="155"/>
      <c r="AE61" s="156"/>
      <c r="AF61" s="192"/>
      <c r="AG61" s="155"/>
      <c r="AH61" s="192">
        <v>1</v>
      </c>
      <c r="AI61" s="155"/>
      <c r="AJ61" s="154"/>
      <c r="AK61" s="155"/>
      <c r="AL61" s="155"/>
      <c r="AM61" s="156"/>
    </row>
    <row r="62" spans="1:40" x14ac:dyDescent="0.3">
      <c r="A62" s="190">
        <v>101</v>
      </c>
      <c r="B62" s="189">
        <v>2004</v>
      </c>
      <c r="C62" s="190">
        <v>8</v>
      </c>
      <c r="D62" s="190">
        <v>7</v>
      </c>
      <c r="E62" s="190" t="s">
        <v>258</v>
      </c>
      <c r="F62" s="200">
        <v>1</v>
      </c>
      <c r="G62" s="200">
        <v>0</v>
      </c>
      <c r="H62" s="200">
        <v>0</v>
      </c>
      <c r="I62" s="16">
        <f t="shared" si="29"/>
        <v>0</v>
      </c>
      <c r="J62" s="1">
        <v>-1</v>
      </c>
      <c r="K62" s="1">
        <f t="shared" si="23"/>
        <v>1</v>
      </c>
      <c r="L62" s="1" t="str">
        <f t="shared" si="24"/>
        <v/>
      </c>
      <c r="M62" s="1" t="str">
        <f t="shared" si="25"/>
        <v/>
      </c>
      <c r="N62" s="1">
        <f t="shared" si="26"/>
        <v>2</v>
      </c>
      <c r="O62" s="1">
        <f t="shared" si="27"/>
        <v>3</v>
      </c>
      <c r="P62" s="1" t="str">
        <f t="shared" si="28"/>
        <v/>
      </c>
      <c r="Q62" s="154"/>
      <c r="R62" s="155"/>
      <c r="S62" s="155"/>
      <c r="T62" s="155"/>
      <c r="U62" s="156"/>
      <c r="V62" s="155"/>
      <c r="W62" s="155"/>
      <c r="X62" s="155"/>
      <c r="Y62" s="192"/>
      <c r="Z62" s="192"/>
      <c r="AA62" s="154">
        <v>1</v>
      </c>
      <c r="AB62" s="155">
        <v>1</v>
      </c>
      <c r="AC62" s="155">
        <v>1</v>
      </c>
      <c r="AD62" s="155"/>
      <c r="AE62" s="156"/>
      <c r="AF62" s="192"/>
      <c r="AG62" s="155"/>
      <c r="AH62" s="192">
        <v>1</v>
      </c>
      <c r="AI62" s="155"/>
      <c r="AJ62" s="154"/>
      <c r="AK62" s="155"/>
      <c r="AL62" s="155"/>
      <c r="AM62" s="156"/>
    </row>
    <row r="63" spans="1:40" x14ac:dyDescent="0.3">
      <c r="A63" s="190">
        <v>101</v>
      </c>
      <c r="B63" s="189">
        <v>2004</v>
      </c>
      <c r="C63" s="189">
        <v>8</v>
      </c>
      <c r="D63" s="189">
        <v>7</v>
      </c>
      <c r="E63" s="190" t="s">
        <v>259</v>
      </c>
      <c r="F63" s="200">
        <v>1</v>
      </c>
      <c r="G63" s="200">
        <v>0</v>
      </c>
      <c r="H63" s="200">
        <v>0</v>
      </c>
      <c r="I63" s="16">
        <f t="shared" si="29"/>
        <v>0</v>
      </c>
      <c r="J63" s="1">
        <v>-1</v>
      </c>
      <c r="K63" s="1">
        <f t="shared" si="23"/>
        <v>1</v>
      </c>
      <c r="L63" s="1" t="str">
        <f t="shared" si="24"/>
        <v/>
      </c>
      <c r="M63" s="1" t="str">
        <f t="shared" si="25"/>
        <v/>
      </c>
      <c r="N63" s="1">
        <f t="shared" si="26"/>
        <v>4.5</v>
      </c>
      <c r="O63" s="1">
        <f t="shared" si="27"/>
        <v>1</v>
      </c>
      <c r="P63" s="1">
        <f t="shared" si="28"/>
        <v>4</v>
      </c>
      <c r="Q63" s="154"/>
      <c r="R63" s="155"/>
      <c r="S63" s="155"/>
      <c r="T63" s="155"/>
      <c r="U63" s="156"/>
      <c r="V63" s="155"/>
      <c r="W63" s="155"/>
      <c r="X63" s="155"/>
      <c r="Y63" s="192"/>
      <c r="Z63" s="192"/>
      <c r="AA63" s="154"/>
      <c r="AB63" s="155"/>
      <c r="AC63" s="155"/>
      <c r="AD63" s="155">
        <v>1</v>
      </c>
      <c r="AE63" s="156">
        <v>1</v>
      </c>
      <c r="AF63" s="192">
        <v>1</v>
      </c>
      <c r="AG63" s="155"/>
      <c r="AH63" s="192"/>
      <c r="AI63" s="155"/>
      <c r="AJ63" s="154"/>
      <c r="AK63" s="155"/>
      <c r="AL63" s="155"/>
      <c r="AM63" s="156">
        <v>1</v>
      </c>
      <c r="AN63" s="17" t="s">
        <v>58</v>
      </c>
    </row>
    <row r="64" spans="1:40" x14ac:dyDescent="0.3">
      <c r="A64" s="190">
        <v>101</v>
      </c>
      <c r="B64" s="189">
        <v>2004</v>
      </c>
      <c r="C64" s="189">
        <v>23</v>
      </c>
      <c r="D64" s="189">
        <v>9</v>
      </c>
      <c r="E64" s="189" t="s">
        <v>260</v>
      </c>
      <c r="F64" s="200">
        <v>1</v>
      </c>
      <c r="G64" s="200">
        <v>0</v>
      </c>
      <c r="H64" s="200">
        <v>0</v>
      </c>
      <c r="I64" s="16">
        <f t="shared" si="29"/>
        <v>0</v>
      </c>
      <c r="J64" s="1">
        <v>-1</v>
      </c>
      <c r="K64" s="1">
        <f t="shared" si="23"/>
        <v>1</v>
      </c>
      <c r="L64" s="1">
        <f t="shared" si="24"/>
        <v>4</v>
      </c>
      <c r="M64" s="1" t="str">
        <f t="shared" si="25"/>
        <v/>
      </c>
      <c r="N64" s="1">
        <f t="shared" si="26"/>
        <v>2</v>
      </c>
      <c r="O64" s="1">
        <f t="shared" si="27"/>
        <v>1</v>
      </c>
      <c r="P64" s="1">
        <f t="shared" si="28"/>
        <v>1</v>
      </c>
      <c r="Q64" s="154"/>
      <c r="R64" s="155"/>
      <c r="S64" s="155">
        <v>1</v>
      </c>
      <c r="T64" s="155">
        <v>1</v>
      </c>
      <c r="U64" s="156">
        <v>1</v>
      </c>
      <c r="V64" s="155"/>
      <c r="W64" s="155"/>
      <c r="X64" s="155"/>
      <c r="Y64" s="192"/>
      <c r="Z64" s="192"/>
      <c r="AA64" s="154">
        <v>1</v>
      </c>
      <c r="AB64" s="155">
        <v>1</v>
      </c>
      <c r="AC64" s="155">
        <v>1</v>
      </c>
      <c r="AD64" s="155"/>
      <c r="AE64" s="156"/>
      <c r="AF64" s="192">
        <v>1</v>
      </c>
      <c r="AG64" s="155"/>
      <c r="AH64" s="192"/>
      <c r="AI64" s="155"/>
      <c r="AJ64" s="154">
        <v>1</v>
      </c>
      <c r="AK64" s="155"/>
      <c r="AL64" s="155"/>
      <c r="AM64" s="156"/>
      <c r="AN64" s="17" t="s">
        <v>57</v>
      </c>
    </row>
    <row r="65" spans="1:40" x14ac:dyDescent="0.3">
      <c r="A65" s="190">
        <v>101</v>
      </c>
      <c r="B65" s="189">
        <v>2004</v>
      </c>
      <c r="C65" s="189">
        <v>7</v>
      </c>
      <c r="D65" s="189">
        <v>10</v>
      </c>
      <c r="E65" s="190" t="s">
        <v>261</v>
      </c>
      <c r="F65" s="192">
        <v>5</v>
      </c>
      <c r="G65" s="192"/>
      <c r="H65" s="192"/>
      <c r="I65" s="16">
        <f t="shared" si="29"/>
        <v>0</v>
      </c>
      <c r="J65" s="1">
        <v>-1</v>
      </c>
      <c r="K65" s="1">
        <f t="shared" si="23"/>
        <v>1</v>
      </c>
      <c r="L65" s="1" t="str">
        <f t="shared" si="24"/>
        <v/>
      </c>
      <c r="M65" s="1" t="str">
        <f t="shared" si="25"/>
        <v/>
      </c>
      <c r="N65" s="1" t="str">
        <f t="shared" si="26"/>
        <v/>
      </c>
      <c r="O65" s="1" t="str">
        <f t="shared" si="27"/>
        <v/>
      </c>
      <c r="P65" s="1" t="str">
        <f t="shared" si="28"/>
        <v/>
      </c>
      <c r="Q65" s="154"/>
      <c r="R65" s="155"/>
      <c r="S65" s="155"/>
      <c r="T65" s="155"/>
      <c r="U65" s="156"/>
      <c r="V65" s="192"/>
      <c r="W65" s="192"/>
      <c r="X65" s="192"/>
      <c r="Y65" s="192"/>
      <c r="Z65" s="192"/>
      <c r="AA65" s="154"/>
      <c r="AB65" s="155"/>
      <c r="AC65" s="155"/>
      <c r="AD65" s="155"/>
      <c r="AE65" s="156"/>
      <c r="AF65" s="192"/>
      <c r="AG65" s="192"/>
      <c r="AH65" s="192"/>
      <c r="AI65" s="192"/>
      <c r="AJ65" s="154"/>
      <c r="AK65" s="155"/>
      <c r="AL65" s="155"/>
      <c r="AM65" s="156"/>
    </row>
    <row r="66" spans="1:40" x14ac:dyDescent="0.3">
      <c r="A66" s="190">
        <v>101</v>
      </c>
      <c r="B66" s="189">
        <v>2004</v>
      </c>
      <c r="C66" s="189">
        <v>13</v>
      </c>
      <c r="D66" s="189">
        <v>10</v>
      </c>
      <c r="E66" s="189" t="s">
        <v>262</v>
      </c>
      <c r="F66" s="200">
        <v>3</v>
      </c>
      <c r="G66" s="200">
        <v>0</v>
      </c>
      <c r="H66" s="200">
        <v>1</v>
      </c>
      <c r="I66" s="16">
        <f t="shared" si="29"/>
        <v>1</v>
      </c>
      <c r="J66" s="1">
        <v>-1</v>
      </c>
      <c r="K66" s="1">
        <f t="shared" si="23"/>
        <v>-1</v>
      </c>
      <c r="L66" s="1">
        <f t="shared" si="24"/>
        <v>1</v>
      </c>
      <c r="M66" s="1" t="str">
        <f t="shared" si="25"/>
        <v/>
      </c>
      <c r="N66" s="1">
        <f t="shared" si="26"/>
        <v>4</v>
      </c>
      <c r="O66" s="1">
        <f t="shared" si="27"/>
        <v>1</v>
      </c>
      <c r="P66" s="1" t="str">
        <f t="shared" si="28"/>
        <v/>
      </c>
      <c r="Q66" s="154">
        <v>2</v>
      </c>
      <c r="R66" s="155"/>
      <c r="S66" s="155"/>
      <c r="T66" s="155"/>
      <c r="U66" s="156"/>
      <c r="V66" s="155"/>
      <c r="W66" s="155"/>
      <c r="X66" s="155"/>
      <c r="Y66" s="155"/>
      <c r="Z66" s="155"/>
      <c r="AA66" s="154"/>
      <c r="AB66" s="155"/>
      <c r="AC66" s="155"/>
      <c r="AD66" s="155">
        <v>2</v>
      </c>
      <c r="AE66" s="156"/>
      <c r="AF66" s="155">
        <v>1</v>
      </c>
      <c r="AG66" s="155"/>
      <c r="AH66" s="155"/>
      <c r="AI66" s="155"/>
      <c r="AJ66" s="154"/>
      <c r="AK66" s="155"/>
      <c r="AL66" s="155"/>
      <c r="AM66" s="156"/>
      <c r="AN66" s="17" t="s">
        <v>57</v>
      </c>
    </row>
    <row r="67" spans="1:40" x14ac:dyDescent="0.3">
      <c r="A67" s="190">
        <v>101</v>
      </c>
      <c r="B67" s="189">
        <v>2004</v>
      </c>
      <c r="C67" s="189">
        <v>13</v>
      </c>
      <c r="D67" s="189">
        <v>10</v>
      </c>
      <c r="E67" s="190" t="s">
        <v>263</v>
      </c>
      <c r="F67" s="200">
        <v>1</v>
      </c>
      <c r="G67" s="200">
        <v>0</v>
      </c>
      <c r="H67" s="200">
        <v>0</v>
      </c>
      <c r="I67" s="16">
        <f t="shared" si="29"/>
        <v>0</v>
      </c>
      <c r="J67" s="1">
        <v>-1</v>
      </c>
      <c r="K67" s="1">
        <f t="shared" si="23"/>
        <v>1</v>
      </c>
      <c r="L67" s="1" t="str">
        <f t="shared" si="24"/>
        <v/>
      </c>
      <c r="M67" s="1">
        <f t="shared" si="25"/>
        <v>4</v>
      </c>
      <c r="N67" s="1">
        <f t="shared" si="26"/>
        <v>2.8</v>
      </c>
      <c r="O67" s="1">
        <f t="shared" si="27"/>
        <v>3</v>
      </c>
      <c r="P67" s="1" t="str">
        <f t="shared" si="28"/>
        <v/>
      </c>
      <c r="Q67" s="154"/>
      <c r="R67" s="155"/>
      <c r="S67" s="155"/>
      <c r="T67" s="155"/>
      <c r="U67" s="156"/>
      <c r="V67" s="155"/>
      <c r="W67" s="155"/>
      <c r="X67" s="155">
        <v>1</v>
      </c>
      <c r="Y67" s="192">
        <v>1</v>
      </c>
      <c r="Z67" s="192">
        <v>1</v>
      </c>
      <c r="AA67" s="154"/>
      <c r="AB67" s="155">
        <v>1</v>
      </c>
      <c r="AC67" s="155">
        <v>1</v>
      </c>
      <c r="AD67" s="155">
        <v>0.5</v>
      </c>
      <c r="AE67" s="156"/>
      <c r="AF67" s="192"/>
      <c r="AG67" s="155"/>
      <c r="AH67" s="192">
        <v>1</v>
      </c>
      <c r="AI67" s="155"/>
      <c r="AJ67" s="154"/>
      <c r="AK67" s="155"/>
      <c r="AL67" s="155"/>
      <c r="AM67" s="156"/>
    </row>
    <row r="68" spans="1:40" x14ac:dyDescent="0.3">
      <c r="A68" s="190">
        <v>101</v>
      </c>
      <c r="B68" s="189">
        <v>2004</v>
      </c>
      <c r="C68" s="189">
        <v>21</v>
      </c>
      <c r="D68" s="189">
        <v>10</v>
      </c>
      <c r="E68" s="149" t="s">
        <v>264</v>
      </c>
      <c r="F68" s="200">
        <v>1</v>
      </c>
      <c r="G68" s="200">
        <v>0</v>
      </c>
      <c r="H68" s="200">
        <v>0</v>
      </c>
      <c r="I68" s="16">
        <f t="shared" si="29"/>
        <v>0</v>
      </c>
      <c r="J68" s="1">
        <v>1</v>
      </c>
      <c r="K68" s="1">
        <f t="shared" si="23"/>
        <v>1</v>
      </c>
      <c r="L68" s="1">
        <f t="shared" si="24"/>
        <v>2.8</v>
      </c>
      <c r="M68" s="1" t="str">
        <f t="shared" si="25"/>
        <v/>
      </c>
      <c r="N68" s="1">
        <f t="shared" si="26"/>
        <v>4.2</v>
      </c>
      <c r="O68" s="1">
        <f t="shared" si="27"/>
        <v>1</v>
      </c>
      <c r="P68" s="1">
        <f t="shared" si="28"/>
        <v>4</v>
      </c>
      <c r="Q68" s="154"/>
      <c r="R68" s="155">
        <v>1</v>
      </c>
      <c r="S68" s="155">
        <v>1</v>
      </c>
      <c r="T68" s="155">
        <v>0.5</v>
      </c>
      <c r="U68" s="156"/>
      <c r="V68" s="155"/>
      <c r="W68" s="155"/>
      <c r="X68" s="155"/>
      <c r="Y68" s="192"/>
      <c r="Z68" s="192"/>
      <c r="AA68" s="154"/>
      <c r="AB68" s="155"/>
      <c r="AC68" s="155">
        <v>0.5</v>
      </c>
      <c r="AD68" s="155">
        <v>1</v>
      </c>
      <c r="AE68" s="156">
        <v>1</v>
      </c>
      <c r="AF68" s="192">
        <v>1</v>
      </c>
      <c r="AG68" s="155"/>
      <c r="AH68" s="192"/>
      <c r="AI68" s="155"/>
      <c r="AJ68" s="154"/>
      <c r="AK68" s="155"/>
      <c r="AL68" s="155"/>
      <c r="AM68" s="156">
        <v>1</v>
      </c>
      <c r="AN68" s="17" t="s">
        <v>57</v>
      </c>
    </row>
    <row r="69" spans="1:40" x14ac:dyDescent="0.3">
      <c r="A69" s="190">
        <v>102</v>
      </c>
      <c r="B69" s="189">
        <v>2004</v>
      </c>
      <c r="C69" s="190">
        <v>11</v>
      </c>
      <c r="D69" s="190">
        <v>11</v>
      </c>
      <c r="E69" s="190" t="s">
        <v>265</v>
      </c>
      <c r="F69" s="200">
        <v>1</v>
      </c>
      <c r="G69" s="200">
        <v>0</v>
      </c>
      <c r="H69" s="200">
        <v>0</v>
      </c>
      <c r="I69" s="16">
        <f t="shared" si="29"/>
        <v>0</v>
      </c>
      <c r="J69" s="1">
        <v>1</v>
      </c>
      <c r="K69" s="1">
        <f t="shared" si="23"/>
        <v>1</v>
      </c>
      <c r="L69" s="1">
        <f t="shared" si="24"/>
        <v>2.5</v>
      </c>
      <c r="M69" s="1">
        <f t="shared" si="25"/>
        <v>1.8</v>
      </c>
      <c r="N69" s="1">
        <f t="shared" si="26"/>
        <v>2</v>
      </c>
      <c r="O69" s="1">
        <f t="shared" si="27"/>
        <v>1</v>
      </c>
      <c r="P69" s="1">
        <f t="shared" si="28"/>
        <v>1</v>
      </c>
      <c r="Q69" s="154"/>
      <c r="R69" s="155">
        <v>1</v>
      </c>
      <c r="S69" s="155">
        <v>1</v>
      </c>
      <c r="T69" s="155"/>
      <c r="U69" s="156"/>
      <c r="V69" s="155">
        <v>1</v>
      </c>
      <c r="W69" s="155">
        <v>1</v>
      </c>
      <c r="X69" s="155">
        <v>0.5</v>
      </c>
      <c r="Y69" s="192"/>
      <c r="Z69" s="192"/>
      <c r="AA69" s="154">
        <v>1</v>
      </c>
      <c r="AB69" s="155">
        <v>1</v>
      </c>
      <c r="AC69" s="155">
        <v>1</v>
      </c>
      <c r="AD69" s="155"/>
      <c r="AE69" s="156"/>
      <c r="AF69" s="192">
        <v>1</v>
      </c>
      <c r="AG69" s="155"/>
      <c r="AH69" s="192"/>
      <c r="AI69" s="155"/>
      <c r="AJ69" s="154">
        <v>1</v>
      </c>
      <c r="AK69" s="155"/>
      <c r="AL69" s="155"/>
      <c r="AM69" s="156"/>
    </row>
    <row r="70" spans="1:40" x14ac:dyDescent="0.3">
      <c r="A70" s="190">
        <v>102</v>
      </c>
      <c r="B70" s="189">
        <v>2004</v>
      </c>
      <c r="C70" s="189">
        <v>18</v>
      </c>
      <c r="D70" s="189">
        <v>11</v>
      </c>
      <c r="E70" s="190" t="s">
        <v>266</v>
      </c>
      <c r="F70" s="200">
        <v>1</v>
      </c>
      <c r="G70" s="200">
        <v>0</v>
      </c>
      <c r="H70" s="200">
        <v>0</v>
      </c>
      <c r="I70" s="16">
        <f t="shared" si="29"/>
        <v>0</v>
      </c>
      <c r="J70" s="1">
        <v>-1</v>
      </c>
      <c r="K70" s="1">
        <f t="shared" si="23"/>
        <v>1</v>
      </c>
      <c r="L70" s="1">
        <f t="shared" si="24"/>
        <v>1.3333333333333333</v>
      </c>
      <c r="M70" s="1" t="str">
        <f t="shared" si="25"/>
        <v/>
      </c>
      <c r="N70" s="1">
        <f t="shared" si="26"/>
        <v>1.8</v>
      </c>
      <c r="O70" s="1">
        <f t="shared" si="27"/>
        <v>3</v>
      </c>
      <c r="P70" s="1">
        <f t="shared" si="28"/>
        <v>1</v>
      </c>
      <c r="Q70" s="154">
        <v>1</v>
      </c>
      <c r="R70" s="155">
        <v>0.5</v>
      </c>
      <c r="S70" s="155"/>
      <c r="T70" s="155"/>
      <c r="U70" s="156"/>
      <c r="V70" s="155"/>
      <c r="W70" s="155"/>
      <c r="X70" s="155"/>
      <c r="Y70" s="192"/>
      <c r="Z70" s="192"/>
      <c r="AA70" s="154">
        <v>1</v>
      </c>
      <c r="AB70" s="155">
        <v>1</v>
      </c>
      <c r="AC70" s="155">
        <v>0.5</v>
      </c>
      <c r="AD70" s="155"/>
      <c r="AE70" s="156"/>
      <c r="AF70" s="192"/>
      <c r="AG70" s="155"/>
      <c r="AH70" s="192">
        <v>1</v>
      </c>
      <c r="AI70" s="155"/>
      <c r="AJ70" s="154">
        <v>1</v>
      </c>
      <c r="AK70" s="155"/>
      <c r="AL70" s="155"/>
      <c r="AM70" s="156"/>
      <c r="AN70" s="35" t="s">
        <v>57</v>
      </c>
    </row>
    <row r="71" spans="1:40" x14ac:dyDescent="0.3">
      <c r="A71" s="190">
        <v>102</v>
      </c>
      <c r="B71" s="189">
        <v>2004</v>
      </c>
      <c r="C71" s="189">
        <v>18</v>
      </c>
      <c r="D71" s="189">
        <v>11</v>
      </c>
      <c r="E71" s="189" t="s">
        <v>267</v>
      </c>
      <c r="F71" s="200">
        <v>1</v>
      </c>
      <c r="G71" s="200">
        <v>0</v>
      </c>
      <c r="H71" s="200">
        <v>0</v>
      </c>
      <c r="I71" s="16">
        <f t="shared" si="29"/>
        <v>0</v>
      </c>
      <c r="J71" s="1">
        <v>1</v>
      </c>
      <c r="K71" s="1">
        <f t="shared" si="23"/>
        <v>1</v>
      </c>
      <c r="L71" s="1">
        <f t="shared" si="24"/>
        <v>2.8</v>
      </c>
      <c r="M71" s="1">
        <f t="shared" si="25"/>
        <v>1.8</v>
      </c>
      <c r="N71" s="1">
        <f t="shared" si="26"/>
        <v>1.8</v>
      </c>
      <c r="O71" s="1">
        <f t="shared" si="27"/>
        <v>2</v>
      </c>
      <c r="P71" s="1">
        <f t="shared" si="28"/>
        <v>1</v>
      </c>
      <c r="Q71" s="154"/>
      <c r="R71" s="155">
        <v>1</v>
      </c>
      <c r="S71" s="155">
        <v>1</v>
      </c>
      <c r="T71" s="155">
        <v>0.5</v>
      </c>
      <c r="U71" s="156"/>
      <c r="V71" s="155">
        <v>1</v>
      </c>
      <c r="W71" s="155">
        <v>1</v>
      </c>
      <c r="X71" s="155">
        <v>0.5</v>
      </c>
      <c r="Y71" s="155"/>
      <c r="Z71" s="155"/>
      <c r="AA71" s="154">
        <v>1</v>
      </c>
      <c r="AB71" s="155">
        <v>1</v>
      </c>
      <c r="AC71" s="155">
        <v>0.5</v>
      </c>
      <c r="AD71" s="155"/>
      <c r="AE71" s="156"/>
      <c r="AF71" s="155"/>
      <c r="AG71" s="155">
        <v>1</v>
      </c>
      <c r="AH71" s="155"/>
      <c r="AI71" s="155"/>
      <c r="AJ71" s="154">
        <v>1</v>
      </c>
      <c r="AK71" s="155"/>
      <c r="AL71" s="155"/>
      <c r="AM71" s="156"/>
    </row>
    <row r="72" spans="1:40" x14ac:dyDescent="0.3">
      <c r="A72" s="190">
        <v>102</v>
      </c>
      <c r="B72" s="189">
        <v>2005</v>
      </c>
      <c r="C72" s="189">
        <v>14</v>
      </c>
      <c r="D72" s="189">
        <v>2</v>
      </c>
      <c r="E72" s="189" t="s">
        <v>268</v>
      </c>
      <c r="F72" s="200">
        <v>1</v>
      </c>
      <c r="G72" s="200">
        <v>0</v>
      </c>
      <c r="H72" s="200">
        <v>0</v>
      </c>
      <c r="I72" s="16">
        <f t="shared" si="29"/>
        <v>0</v>
      </c>
      <c r="J72" s="1">
        <v>-1</v>
      </c>
      <c r="K72" s="1">
        <f t="shared" si="23"/>
        <v>1</v>
      </c>
      <c r="L72" s="1" t="str">
        <f t="shared" si="24"/>
        <v/>
      </c>
      <c r="M72" s="1" t="str">
        <f t="shared" si="25"/>
        <v/>
      </c>
      <c r="N72" s="1">
        <f t="shared" si="26"/>
        <v>4.5</v>
      </c>
      <c r="O72" s="1">
        <f t="shared" si="27"/>
        <v>1</v>
      </c>
      <c r="P72" s="1" t="str">
        <f t="shared" si="28"/>
        <v/>
      </c>
      <c r="Q72" s="154"/>
      <c r="R72" s="155"/>
      <c r="S72" s="155"/>
      <c r="T72" s="155"/>
      <c r="U72" s="156"/>
      <c r="V72" s="192"/>
      <c r="W72" s="192"/>
      <c r="X72" s="192"/>
      <c r="Y72" s="192"/>
      <c r="Z72" s="192"/>
      <c r="AA72" s="154"/>
      <c r="AB72" s="155"/>
      <c r="AC72" s="155"/>
      <c r="AD72" s="155">
        <v>1</v>
      </c>
      <c r="AE72" s="156">
        <v>1</v>
      </c>
      <c r="AF72" s="192">
        <v>1</v>
      </c>
      <c r="AG72" s="192"/>
      <c r="AH72" s="192"/>
      <c r="AI72" s="192"/>
      <c r="AJ72" s="154"/>
      <c r="AK72" s="155"/>
      <c r="AL72" s="155"/>
      <c r="AM72" s="156"/>
      <c r="AN72" s="17" t="s">
        <v>309</v>
      </c>
    </row>
    <row r="73" spans="1:40" x14ac:dyDescent="0.3">
      <c r="A73" s="190">
        <v>102</v>
      </c>
      <c r="B73" s="189">
        <v>2005</v>
      </c>
      <c r="C73" s="189">
        <v>17</v>
      </c>
      <c r="D73" s="189">
        <v>2</v>
      </c>
      <c r="E73" s="190" t="s">
        <v>269</v>
      </c>
      <c r="F73" s="200">
        <v>1</v>
      </c>
      <c r="G73" s="200">
        <v>0</v>
      </c>
      <c r="H73" s="200">
        <v>0</v>
      </c>
      <c r="I73" s="16">
        <f t="shared" si="29"/>
        <v>0</v>
      </c>
      <c r="J73" s="1">
        <v>1</v>
      </c>
      <c r="K73" s="1">
        <f t="shared" si="23"/>
        <v>1</v>
      </c>
      <c r="L73" s="1" t="str">
        <f t="shared" si="24"/>
        <v/>
      </c>
      <c r="M73" s="1">
        <f t="shared" si="25"/>
        <v>2</v>
      </c>
      <c r="N73" s="1">
        <f t="shared" si="26"/>
        <v>2</v>
      </c>
      <c r="O73" s="1">
        <f t="shared" si="27"/>
        <v>1</v>
      </c>
      <c r="P73" s="1">
        <f t="shared" si="28"/>
        <v>4</v>
      </c>
      <c r="Q73" s="154"/>
      <c r="R73" s="155"/>
      <c r="S73" s="155"/>
      <c r="T73" s="155"/>
      <c r="U73" s="156"/>
      <c r="V73" s="155">
        <v>1</v>
      </c>
      <c r="W73" s="155">
        <v>1</v>
      </c>
      <c r="X73" s="155">
        <v>1</v>
      </c>
      <c r="Y73" s="192"/>
      <c r="Z73" s="192"/>
      <c r="AA73" s="154">
        <v>1</v>
      </c>
      <c r="AB73" s="155">
        <v>1</v>
      </c>
      <c r="AC73" s="155">
        <v>1</v>
      </c>
      <c r="AD73" s="155"/>
      <c r="AE73" s="156"/>
      <c r="AF73" s="192">
        <v>1</v>
      </c>
      <c r="AG73" s="155"/>
      <c r="AH73" s="192"/>
      <c r="AI73" s="155"/>
      <c r="AJ73" s="154"/>
      <c r="AK73" s="155"/>
      <c r="AL73" s="155"/>
      <c r="AM73" s="156">
        <v>1</v>
      </c>
      <c r="AN73" s="69" t="s">
        <v>59</v>
      </c>
    </row>
    <row r="74" spans="1:40" x14ac:dyDescent="0.3">
      <c r="A74" s="190">
        <v>102</v>
      </c>
      <c r="B74" s="189">
        <v>2005</v>
      </c>
      <c r="C74" s="189">
        <v>3</v>
      </c>
      <c r="D74" s="189">
        <v>3</v>
      </c>
      <c r="E74" s="189" t="s">
        <v>270</v>
      </c>
      <c r="F74" s="200">
        <v>1</v>
      </c>
      <c r="G74" s="200">
        <v>0</v>
      </c>
      <c r="H74" s="200">
        <v>0</v>
      </c>
      <c r="I74" s="16">
        <f t="shared" si="29"/>
        <v>0</v>
      </c>
      <c r="J74" s="1">
        <v>1</v>
      </c>
      <c r="K74" s="1">
        <f t="shared" si="23"/>
        <v>1</v>
      </c>
      <c r="L74" s="1">
        <f t="shared" si="24"/>
        <v>4.5</v>
      </c>
      <c r="M74" s="1" t="str">
        <f t="shared" si="25"/>
        <v/>
      </c>
      <c r="N74" s="1">
        <f t="shared" si="26"/>
        <v>1.8</v>
      </c>
      <c r="O74" s="1">
        <f t="shared" si="27"/>
        <v>1</v>
      </c>
      <c r="P74" s="1">
        <f t="shared" si="28"/>
        <v>1</v>
      </c>
      <c r="Q74" s="154"/>
      <c r="R74" s="155"/>
      <c r="S74" s="155"/>
      <c r="T74" s="155">
        <v>1</v>
      </c>
      <c r="U74" s="156">
        <v>1</v>
      </c>
      <c r="V74" s="192"/>
      <c r="W74" s="192"/>
      <c r="X74" s="192"/>
      <c r="Y74" s="192"/>
      <c r="Z74" s="192"/>
      <c r="AA74" s="154">
        <v>1</v>
      </c>
      <c r="AB74" s="155">
        <v>1</v>
      </c>
      <c r="AC74" s="155">
        <v>0.5</v>
      </c>
      <c r="AD74" s="155"/>
      <c r="AE74" s="156"/>
      <c r="AF74" s="192">
        <v>1</v>
      </c>
      <c r="AG74" s="192"/>
      <c r="AH74" s="192"/>
      <c r="AI74" s="192"/>
      <c r="AJ74" s="154">
        <v>1</v>
      </c>
      <c r="AK74" s="155"/>
      <c r="AL74" s="155"/>
      <c r="AM74" s="156"/>
      <c r="AN74" s="69"/>
    </row>
    <row r="75" spans="1:40" x14ac:dyDescent="0.3">
      <c r="A75" s="190">
        <v>102</v>
      </c>
      <c r="B75" s="189">
        <v>2005</v>
      </c>
      <c r="C75" s="189">
        <v>10</v>
      </c>
      <c r="D75" s="189">
        <v>3</v>
      </c>
      <c r="E75" s="202" t="s">
        <v>271</v>
      </c>
      <c r="F75" s="200">
        <v>1</v>
      </c>
      <c r="G75" s="200">
        <v>0</v>
      </c>
      <c r="H75" s="200">
        <v>0</v>
      </c>
      <c r="I75" s="16">
        <f t="shared" si="29"/>
        <v>0</v>
      </c>
      <c r="J75" s="1">
        <v>-1</v>
      </c>
      <c r="K75" s="1">
        <f t="shared" si="23"/>
        <v>1</v>
      </c>
      <c r="L75" s="1" t="str">
        <f t="shared" si="24"/>
        <v/>
      </c>
      <c r="M75" s="1">
        <f t="shared" si="25"/>
        <v>1.8</v>
      </c>
      <c r="N75" s="1">
        <f t="shared" si="26"/>
        <v>1.5</v>
      </c>
      <c r="O75" s="1">
        <f t="shared" si="27"/>
        <v>2</v>
      </c>
      <c r="P75" s="1" t="str">
        <f t="shared" si="28"/>
        <v/>
      </c>
      <c r="Q75" s="154"/>
      <c r="R75" s="155"/>
      <c r="S75" s="155"/>
      <c r="T75" s="155"/>
      <c r="U75" s="156"/>
      <c r="V75" s="155">
        <v>1</v>
      </c>
      <c r="W75" s="155">
        <v>1</v>
      </c>
      <c r="X75" s="155">
        <v>0.5</v>
      </c>
      <c r="Y75" s="192"/>
      <c r="Z75" s="192"/>
      <c r="AA75" s="154">
        <v>1</v>
      </c>
      <c r="AB75" s="155">
        <v>1</v>
      </c>
      <c r="AC75" s="155"/>
      <c r="AD75" s="155"/>
      <c r="AE75" s="156"/>
      <c r="AF75" s="192"/>
      <c r="AG75" s="155">
        <v>1</v>
      </c>
      <c r="AH75" s="192"/>
      <c r="AI75" s="155"/>
      <c r="AJ75" s="154"/>
      <c r="AK75" s="155"/>
      <c r="AL75" s="155"/>
      <c r="AM75" s="156"/>
    </row>
    <row r="76" spans="1:40" x14ac:dyDescent="0.3">
      <c r="A76" s="190">
        <v>102</v>
      </c>
      <c r="B76" s="189">
        <v>2005</v>
      </c>
      <c r="C76" s="189">
        <v>24</v>
      </c>
      <c r="D76" s="189">
        <v>3</v>
      </c>
      <c r="E76" s="189" t="s">
        <v>272</v>
      </c>
      <c r="F76" s="200">
        <v>1</v>
      </c>
      <c r="G76" s="200">
        <v>0</v>
      </c>
      <c r="H76" s="200">
        <v>0</v>
      </c>
      <c r="I76" s="16">
        <f t="shared" si="29"/>
        <v>0</v>
      </c>
      <c r="J76" s="1">
        <v>1</v>
      </c>
      <c r="K76" s="1">
        <f t="shared" si="23"/>
        <v>1</v>
      </c>
      <c r="L76" s="1" t="str">
        <f t="shared" si="24"/>
        <v/>
      </c>
      <c r="M76" s="1" t="str">
        <f t="shared" si="25"/>
        <v/>
      </c>
      <c r="N76" s="1">
        <f t="shared" si="26"/>
        <v>1.5</v>
      </c>
      <c r="O76" s="1">
        <f t="shared" si="27"/>
        <v>3</v>
      </c>
      <c r="P76" s="1" t="str">
        <f t="shared" si="28"/>
        <v/>
      </c>
      <c r="Q76" s="154"/>
      <c r="R76" s="155"/>
      <c r="S76" s="155"/>
      <c r="T76" s="155"/>
      <c r="U76" s="156"/>
      <c r="V76" s="155"/>
      <c r="W76" s="155"/>
      <c r="X76" s="155"/>
      <c r="Y76" s="192"/>
      <c r="Z76" s="192"/>
      <c r="AA76" s="154">
        <v>1</v>
      </c>
      <c r="AB76" s="155">
        <v>1</v>
      </c>
      <c r="AC76" s="155"/>
      <c r="AD76" s="155"/>
      <c r="AE76" s="156"/>
      <c r="AF76" s="192"/>
      <c r="AG76" s="155"/>
      <c r="AH76" s="192">
        <v>1</v>
      </c>
      <c r="AI76" s="155"/>
      <c r="AJ76" s="154"/>
      <c r="AK76" s="155"/>
      <c r="AL76" s="155"/>
      <c r="AM76" s="156"/>
    </row>
    <row r="77" spans="1:40" x14ac:dyDescent="0.3">
      <c r="A77" s="190">
        <v>102</v>
      </c>
      <c r="B77" s="189">
        <v>2005</v>
      </c>
      <c r="C77" s="189">
        <v>7</v>
      </c>
      <c r="D77" s="189">
        <v>4</v>
      </c>
      <c r="E77" s="189" t="s">
        <v>273</v>
      </c>
      <c r="F77" s="200">
        <v>1</v>
      </c>
      <c r="G77" s="200">
        <v>0</v>
      </c>
      <c r="H77" s="200">
        <v>0</v>
      </c>
      <c r="I77" s="16">
        <f t="shared" si="29"/>
        <v>0</v>
      </c>
      <c r="J77" s="1">
        <v>1</v>
      </c>
      <c r="K77" s="1">
        <f t="shared" si="23"/>
        <v>1</v>
      </c>
      <c r="L77" s="1" t="str">
        <f t="shared" si="24"/>
        <v/>
      </c>
      <c r="M77" s="1" t="str">
        <f t="shared" si="25"/>
        <v/>
      </c>
      <c r="N77" s="1">
        <f t="shared" si="26"/>
        <v>2.2000000000000002</v>
      </c>
      <c r="O77" s="1">
        <f t="shared" si="27"/>
        <v>1</v>
      </c>
      <c r="P77" s="1" t="str">
        <f t="shared" si="28"/>
        <v/>
      </c>
      <c r="Q77" s="154"/>
      <c r="R77" s="155"/>
      <c r="S77" s="155"/>
      <c r="T77" s="155"/>
      <c r="U77" s="156"/>
      <c r="V77" s="155"/>
      <c r="W77" s="155"/>
      <c r="X77" s="155"/>
      <c r="Y77" s="155"/>
      <c r="Z77" s="155"/>
      <c r="AA77" s="154">
        <v>0.5</v>
      </c>
      <c r="AB77" s="155">
        <v>1</v>
      </c>
      <c r="AC77" s="155">
        <v>1</v>
      </c>
      <c r="AD77" s="155"/>
      <c r="AE77" s="156"/>
      <c r="AF77" s="155">
        <v>1</v>
      </c>
      <c r="AG77" s="155"/>
      <c r="AH77" s="155"/>
      <c r="AI77" s="155"/>
      <c r="AJ77" s="154"/>
      <c r="AK77" s="155"/>
      <c r="AL77" s="155"/>
      <c r="AM77" s="156"/>
    </row>
    <row r="78" spans="1:40" x14ac:dyDescent="0.3">
      <c r="A78" s="190">
        <v>102</v>
      </c>
      <c r="B78" s="189">
        <v>2005</v>
      </c>
      <c r="C78" s="189">
        <v>14</v>
      </c>
      <c r="D78" s="189">
        <v>4</v>
      </c>
      <c r="E78" s="190" t="s">
        <v>274</v>
      </c>
      <c r="F78" s="200">
        <v>1</v>
      </c>
      <c r="G78" s="200">
        <v>0</v>
      </c>
      <c r="H78" s="200">
        <v>0</v>
      </c>
      <c r="I78" s="16">
        <f t="shared" si="29"/>
        <v>0</v>
      </c>
      <c r="J78" s="1">
        <v>1</v>
      </c>
      <c r="K78" s="1">
        <f t="shared" si="23"/>
        <v>1</v>
      </c>
      <c r="L78" s="1" t="str">
        <f t="shared" si="24"/>
        <v/>
      </c>
      <c r="M78" s="1">
        <f t="shared" si="25"/>
        <v>1.8</v>
      </c>
      <c r="N78" s="1">
        <f t="shared" si="26"/>
        <v>2.5</v>
      </c>
      <c r="O78" s="1">
        <f t="shared" si="27"/>
        <v>2</v>
      </c>
      <c r="P78" s="1">
        <f t="shared" si="28"/>
        <v>1</v>
      </c>
      <c r="Q78" s="154"/>
      <c r="R78" s="155"/>
      <c r="S78" s="155"/>
      <c r="T78" s="155"/>
      <c r="U78" s="156"/>
      <c r="V78" s="155">
        <v>1</v>
      </c>
      <c r="W78" s="155">
        <v>1</v>
      </c>
      <c r="X78" s="155">
        <v>0.5</v>
      </c>
      <c r="Y78" s="192"/>
      <c r="Z78" s="192"/>
      <c r="AA78" s="154"/>
      <c r="AB78" s="155">
        <v>1</v>
      </c>
      <c r="AC78" s="155">
        <v>1</v>
      </c>
      <c r="AD78" s="155"/>
      <c r="AE78" s="156"/>
      <c r="AF78" s="192"/>
      <c r="AG78" s="155">
        <v>1</v>
      </c>
      <c r="AH78" s="192"/>
      <c r="AI78" s="155"/>
      <c r="AJ78" s="154">
        <v>1</v>
      </c>
      <c r="AK78" s="155"/>
      <c r="AL78" s="155"/>
      <c r="AM78" s="156"/>
      <c r="AN78" s="17" t="s">
        <v>57</v>
      </c>
    </row>
    <row r="79" spans="1:40" x14ac:dyDescent="0.3">
      <c r="A79" s="190">
        <v>102</v>
      </c>
      <c r="B79" s="189">
        <v>2005</v>
      </c>
      <c r="C79" s="189">
        <v>21</v>
      </c>
      <c r="D79" s="189">
        <v>4</v>
      </c>
      <c r="E79" s="149" t="s">
        <v>275</v>
      </c>
      <c r="F79" s="162">
        <v>1</v>
      </c>
      <c r="G79" s="200">
        <v>0</v>
      </c>
      <c r="H79" s="200">
        <v>0</v>
      </c>
      <c r="I79" s="16">
        <f t="shared" si="29"/>
        <v>0</v>
      </c>
      <c r="J79" s="1">
        <v>1</v>
      </c>
      <c r="K79" s="1">
        <f t="shared" si="23"/>
        <v>1</v>
      </c>
      <c r="L79" s="1">
        <f t="shared" si="24"/>
        <v>2</v>
      </c>
      <c r="M79" s="1">
        <f t="shared" si="25"/>
        <v>3.2</v>
      </c>
      <c r="N79" s="1">
        <f t="shared" si="26"/>
        <v>4.2</v>
      </c>
      <c r="O79" s="1">
        <f t="shared" si="27"/>
        <v>1</v>
      </c>
      <c r="P79" s="1">
        <f t="shared" si="28"/>
        <v>4</v>
      </c>
      <c r="Q79" s="154">
        <v>1</v>
      </c>
      <c r="R79" s="155">
        <v>1</v>
      </c>
      <c r="S79" s="155">
        <v>1</v>
      </c>
      <c r="T79" s="155"/>
      <c r="U79" s="156"/>
      <c r="V79" s="155"/>
      <c r="W79" s="155">
        <v>0.5</v>
      </c>
      <c r="X79" s="155">
        <v>1</v>
      </c>
      <c r="Y79" s="192">
        <v>1</v>
      </c>
      <c r="Z79" s="192"/>
      <c r="AA79" s="154"/>
      <c r="AB79" s="155"/>
      <c r="AC79" s="155">
        <v>0.5</v>
      </c>
      <c r="AD79" s="155">
        <v>1</v>
      </c>
      <c r="AE79" s="156">
        <v>1</v>
      </c>
      <c r="AF79" s="192">
        <v>1</v>
      </c>
      <c r="AG79" s="155"/>
      <c r="AH79" s="192"/>
      <c r="AI79" s="155"/>
      <c r="AJ79" s="154"/>
      <c r="AK79" s="155"/>
      <c r="AL79" s="155"/>
      <c r="AM79" s="156">
        <v>1</v>
      </c>
      <c r="AN79" s="17" t="s">
        <v>57</v>
      </c>
    </row>
    <row r="80" spans="1:40" x14ac:dyDescent="0.3">
      <c r="A80" s="190">
        <v>102</v>
      </c>
      <c r="B80" s="189">
        <v>2005</v>
      </c>
      <c r="C80" s="189">
        <v>9</v>
      </c>
      <c r="D80" s="189">
        <v>6</v>
      </c>
      <c r="E80" s="190" t="s">
        <v>276</v>
      </c>
      <c r="F80" s="155">
        <v>0</v>
      </c>
      <c r="G80" s="192"/>
      <c r="H80" s="192"/>
      <c r="I80" s="16">
        <f t="shared" si="29"/>
        <v>0</v>
      </c>
      <c r="J80" s="1">
        <v>1</v>
      </c>
      <c r="K80" s="1">
        <f t="shared" si="23"/>
        <v>1</v>
      </c>
      <c r="L80" s="1" t="str">
        <f t="shared" si="24"/>
        <v/>
      </c>
      <c r="M80" s="1" t="str">
        <f t="shared" si="25"/>
        <v/>
      </c>
      <c r="N80" s="1" t="str">
        <f t="shared" si="26"/>
        <v/>
      </c>
      <c r="O80" s="1" t="str">
        <f t="shared" si="27"/>
        <v/>
      </c>
      <c r="P80" s="1" t="str">
        <f t="shared" si="28"/>
        <v/>
      </c>
      <c r="Q80" s="154"/>
      <c r="R80" s="155"/>
      <c r="S80" s="155"/>
      <c r="T80" s="155"/>
      <c r="U80" s="156"/>
      <c r="V80" s="192"/>
      <c r="W80" s="192"/>
      <c r="X80" s="192"/>
      <c r="Y80" s="192"/>
      <c r="Z80" s="192"/>
      <c r="AA80" s="154"/>
      <c r="AB80" s="155"/>
      <c r="AC80" s="155"/>
      <c r="AD80" s="208"/>
      <c r="AE80" s="156"/>
      <c r="AF80" s="192"/>
      <c r="AG80" s="192"/>
      <c r="AH80" s="192"/>
      <c r="AI80" s="192"/>
      <c r="AJ80" s="154"/>
      <c r="AK80" s="155"/>
      <c r="AL80" s="155"/>
      <c r="AM80" s="156"/>
      <c r="AN80" s="17" t="s">
        <v>57</v>
      </c>
    </row>
    <row r="81" spans="1:40" x14ac:dyDescent="0.3">
      <c r="A81" s="190">
        <v>102</v>
      </c>
      <c r="B81" s="189">
        <v>2005</v>
      </c>
      <c r="C81" s="189">
        <v>16</v>
      </c>
      <c r="D81" s="189">
        <v>6</v>
      </c>
      <c r="E81" s="189" t="s">
        <v>277</v>
      </c>
      <c r="F81" s="192">
        <v>0</v>
      </c>
      <c r="G81" s="201"/>
      <c r="H81" s="201"/>
      <c r="I81" s="16">
        <f t="shared" si="29"/>
        <v>0</v>
      </c>
      <c r="J81" s="1">
        <v>1</v>
      </c>
      <c r="K81" s="1">
        <f t="shared" si="23"/>
        <v>1</v>
      </c>
      <c r="L81" s="1" t="str">
        <f t="shared" si="24"/>
        <v/>
      </c>
      <c r="M81" s="1" t="str">
        <f t="shared" si="25"/>
        <v/>
      </c>
      <c r="N81" s="1" t="str">
        <f t="shared" si="26"/>
        <v/>
      </c>
      <c r="O81" s="1" t="str">
        <f t="shared" si="27"/>
        <v/>
      </c>
      <c r="P81" s="1" t="str">
        <f t="shared" si="28"/>
        <v/>
      </c>
      <c r="Q81" s="154"/>
      <c r="R81" s="155"/>
      <c r="S81" s="155"/>
      <c r="T81" s="155"/>
      <c r="U81" s="156"/>
      <c r="V81" s="192"/>
      <c r="W81" s="192"/>
      <c r="X81" s="192"/>
      <c r="Y81" s="192"/>
      <c r="Z81" s="192"/>
      <c r="AA81" s="154"/>
      <c r="AB81" s="155"/>
      <c r="AC81" s="155"/>
      <c r="AD81" s="155"/>
      <c r="AE81" s="156"/>
      <c r="AF81" s="192"/>
      <c r="AG81" s="192"/>
      <c r="AH81" s="192"/>
      <c r="AI81" s="192"/>
      <c r="AJ81" s="154"/>
      <c r="AK81" s="155"/>
      <c r="AL81" s="155"/>
      <c r="AM81" s="156"/>
    </row>
    <row r="82" spans="1:40" x14ac:dyDescent="0.3">
      <c r="A82" s="190">
        <v>102</v>
      </c>
      <c r="B82" s="189">
        <v>2005</v>
      </c>
      <c r="C82" s="189">
        <v>23</v>
      </c>
      <c r="D82" s="189">
        <v>6</v>
      </c>
      <c r="E82" s="190" t="s">
        <v>278</v>
      </c>
      <c r="F82" s="162">
        <v>1</v>
      </c>
      <c r="G82" s="200">
        <v>0</v>
      </c>
      <c r="H82" s="200">
        <v>0</v>
      </c>
      <c r="I82" s="16">
        <f t="shared" si="29"/>
        <v>0</v>
      </c>
      <c r="J82" s="1">
        <v>1</v>
      </c>
      <c r="K82" s="1">
        <f t="shared" ref="K82:K111" si="30">IF(F82=2,-1,IF(F82=3,-1,IF((F82+G82)=2,-1,IF((F82+H82)=2,-1,1))))</f>
        <v>1</v>
      </c>
      <c r="L82" s="1" t="str">
        <f t="shared" ref="L82:L111" si="31">IF(SUM(Q82:U82)=0,"",(Q82*1+R82*2+S82*3+T82*4+U82*5)/SUM(Q82:U82))</f>
        <v/>
      </c>
      <c r="M82" s="1">
        <f t="shared" ref="M82:M111" si="32">IF(SUM(V82:Z82)=0,"",(V82*1+W82*2+X82*3+Y82*4+Z82*5)/SUM(V82:Z82))</f>
        <v>3</v>
      </c>
      <c r="N82" s="1">
        <f t="shared" ref="N82:N111" si="33">IF(SUM(AA82:AE82)=0,"",(AA82*1+AB82*2+AC82*3+AD82*4+AE82*5)/SUM(AA82:AE82))</f>
        <v>3</v>
      </c>
      <c r="O82" s="1">
        <f t="shared" ref="O82:O111" si="34">IF(AF82=1,1,(IF(AG82=1,2,(IF(AH82=1,3,(IF(AI82=1,4,"")))))))</f>
        <v>3</v>
      </c>
      <c r="P82" s="1">
        <f t="shared" ref="P82:P111" si="35">IF(AJ82=1,1,(IF(AK82=1,2,(IF(AL82=1,3,(IF(AM82=1,4,"")))))))</f>
        <v>1</v>
      </c>
      <c r="Q82" s="154"/>
      <c r="R82" s="155"/>
      <c r="S82" s="155"/>
      <c r="T82" s="155"/>
      <c r="U82" s="156"/>
      <c r="V82" s="155"/>
      <c r="W82" s="155">
        <v>0.5</v>
      </c>
      <c r="X82" s="155">
        <v>1</v>
      </c>
      <c r="Y82" s="192">
        <v>0.5</v>
      </c>
      <c r="Z82" s="192"/>
      <c r="AA82" s="154"/>
      <c r="AB82" s="155">
        <v>0.5</v>
      </c>
      <c r="AC82" s="155">
        <v>1</v>
      </c>
      <c r="AD82" s="155">
        <v>0.5</v>
      </c>
      <c r="AE82" s="156"/>
      <c r="AF82" s="192"/>
      <c r="AG82" s="155"/>
      <c r="AH82" s="192">
        <v>1</v>
      </c>
      <c r="AI82" s="155"/>
      <c r="AJ82" s="154">
        <v>1</v>
      </c>
      <c r="AK82" s="155"/>
      <c r="AL82" s="155"/>
      <c r="AM82" s="156"/>
    </row>
    <row r="83" spans="1:40" ht="14.4" customHeight="1" x14ac:dyDescent="0.3">
      <c r="A83" s="190">
        <v>102</v>
      </c>
      <c r="B83" s="189">
        <v>2005</v>
      </c>
      <c r="C83" s="189">
        <v>7</v>
      </c>
      <c r="D83" s="189">
        <v>7</v>
      </c>
      <c r="E83" s="189" t="s">
        <v>279</v>
      </c>
      <c r="F83" s="200">
        <v>1</v>
      </c>
      <c r="G83" s="200">
        <v>0</v>
      </c>
      <c r="H83" s="200">
        <v>0</v>
      </c>
      <c r="I83" s="16">
        <f t="shared" ref="I83:I111" si="36">IF(G83=1,1,IF(H83=1,1,0))</f>
        <v>0</v>
      </c>
      <c r="J83" s="1">
        <v>-1</v>
      </c>
      <c r="K83" s="1">
        <f t="shared" si="30"/>
        <v>1</v>
      </c>
      <c r="L83" s="1">
        <f t="shared" si="31"/>
        <v>4.5</v>
      </c>
      <c r="M83" s="1" t="str">
        <f t="shared" si="32"/>
        <v/>
      </c>
      <c r="N83" s="1">
        <f t="shared" si="33"/>
        <v>1.5</v>
      </c>
      <c r="O83" s="1">
        <f t="shared" si="34"/>
        <v>2</v>
      </c>
      <c r="P83" s="1">
        <f t="shared" si="35"/>
        <v>1</v>
      </c>
      <c r="Q83" s="154"/>
      <c r="R83" s="155"/>
      <c r="S83" s="155"/>
      <c r="T83" s="155">
        <v>1</v>
      </c>
      <c r="U83" s="156">
        <v>1</v>
      </c>
      <c r="V83" s="192"/>
      <c r="W83" s="192"/>
      <c r="X83" s="192"/>
      <c r="Y83" s="192"/>
      <c r="Z83" s="192"/>
      <c r="AA83" s="154">
        <v>1</v>
      </c>
      <c r="AB83" s="155">
        <v>1</v>
      </c>
      <c r="AC83" s="155"/>
      <c r="AD83" s="155"/>
      <c r="AE83" s="156"/>
      <c r="AF83" s="192"/>
      <c r="AG83" s="192">
        <v>1</v>
      </c>
      <c r="AH83" s="192"/>
      <c r="AI83" s="192"/>
      <c r="AJ83" s="154">
        <v>1</v>
      </c>
      <c r="AK83" s="155"/>
      <c r="AL83" s="155"/>
      <c r="AM83" s="156"/>
    </row>
    <row r="84" spans="1:40" x14ac:dyDescent="0.3">
      <c r="A84" s="190">
        <v>102</v>
      </c>
      <c r="B84" s="189">
        <v>2005</v>
      </c>
      <c r="C84" s="189">
        <v>7</v>
      </c>
      <c r="D84" s="189">
        <v>7</v>
      </c>
      <c r="E84" s="149" t="s">
        <v>280</v>
      </c>
      <c r="F84" s="162">
        <v>1</v>
      </c>
      <c r="G84" s="200">
        <v>0</v>
      </c>
      <c r="H84" s="200">
        <v>0</v>
      </c>
      <c r="I84" s="16">
        <f t="shared" si="36"/>
        <v>0</v>
      </c>
      <c r="J84" s="1">
        <v>1</v>
      </c>
      <c r="K84" s="1">
        <f t="shared" si="30"/>
        <v>1</v>
      </c>
      <c r="L84" s="1" t="str">
        <f t="shared" si="31"/>
        <v/>
      </c>
      <c r="M84" s="1" t="str">
        <f t="shared" si="32"/>
        <v/>
      </c>
      <c r="N84" s="1">
        <f t="shared" si="33"/>
        <v>3</v>
      </c>
      <c r="O84" s="1">
        <f t="shared" si="34"/>
        <v>1</v>
      </c>
      <c r="P84" s="1">
        <f t="shared" si="35"/>
        <v>1</v>
      </c>
      <c r="Q84" s="154"/>
      <c r="R84" s="155"/>
      <c r="S84" s="155"/>
      <c r="T84" s="155"/>
      <c r="U84" s="156"/>
      <c r="V84" s="155"/>
      <c r="W84" s="155"/>
      <c r="X84" s="155"/>
      <c r="Y84" s="192"/>
      <c r="Z84" s="192"/>
      <c r="AA84" s="154"/>
      <c r="AB84" s="155">
        <v>0.5</v>
      </c>
      <c r="AC84" s="155">
        <v>1</v>
      </c>
      <c r="AD84" s="155">
        <v>0.5</v>
      </c>
      <c r="AE84" s="156"/>
      <c r="AF84" s="192">
        <v>1</v>
      </c>
      <c r="AG84" s="155"/>
      <c r="AH84" s="192"/>
      <c r="AI84" s="155"/>
      <c r="AJ84" s="154">
        <v>1</v>
      </c>
      <c r="AK84" s="155"/>
      <c r="AL84" s="155"/>
      <c r="AM84" s="156"/>
      <c r="AN84" s="17" t="s">
        <v>57</v>
      </c>
    </row>
    <row r="85" spans="1:40" x14ac:dyDescent="0.3">
      <c r="A85" s="190">
        <v>102</v>
      </c>
      <c r="B85" s="189">
        <v>2005</v>
      </c>
      <c r="C85" s="189">
        <v>8</v>
      </c>
      <c r="D85" s="189">
        <v>9</v>
      </c>
      <c r="E85" s="149" t="s">
        <v>281</v>
      </c>
      <c r="F85" s="162">
        <v>1</v>
      </c>
      <c r="G85" s="200">
        <v>0</v>
      </c>
      <c r="H85" s="200">
        <v>0</v>
      </c>
      <c r="I85" s="16">
        <f t="shared" si="36"/>
        <v>0</v>
      </c>
      <c r="J85" s="1">
        <v>1</v>
      </c>
      <c r="K85" s="1">
        <f t="shared" si="30"/>
        <v>1</v>
      </c>
      <c r="L85" s="1" t="str">
        <f t="shared" si="31"/>
        <v/>
      </c>
      <c r="M85" s="1">
        <f t="shared" si="32"/>
        <v>2</v>
      </c>
      <c r="N85" s="1">
        <f t="shared" si="33"/>
        <v>1.5</v>
      </c>
      <c r="O85" s="1">
        <f t="shared" si="34"/>
        <v>1</v>
      </c>
      <c r="P85" s="1">
        <f t="shared" si="35"/>
        <v>1</v>
      </c>
      <c r="Q85" s="154"/>
      <c r="R85" s="155"/>
      <c r="S85" s="155"/>
      <c r="T85" s="155"/>
      <c r="U85" s="156"/>
      <c r="V85" s="155">
        <v>1</v>
      </c>
      <c r="W85" s="155">
        <v>1</v>
      </c>
      <c r="X85" s="155">
        <v>1</v>
      </c>
      <c r="Y85" s="192"/>
      <c r="Z85" s="192"/>
      <c r="AA85" s="154">
        <v>1</v>
      </c>
      <c r="AB85" s="155">
        <v>1</v>
      </c>
      <c r="AC85" s="155"/>
      <c r="AD85" s="155"/>
      <c r="AE85" s="156"/>
      <c r="AF85" s="192">
        <v>1</v>
      </c>
      <c r="AG85" s="155"/>
      <c r="AH85" s="192"/>
      <c r="AI85" s="155"/>
      <c r="AJ85" s="154">
        <v>1</v>
      </c>
      <c r="AK85" s="155"/>
      <c r="AL85" s="155"/>
      <c r="AM85" s="156"/>
    </row>
    <row r="86" spans="1:40" x14ac:dyDescent="0.3">
      <c r="A86" s="190">
        <v>102</v>
      </c>
      <c r="B86" s="189">
        <v>2005</v>
      </c>
      <c r="C86" s="189">
        <v>22</v>
      </c>
      <c r="D86" s="189">
        <v>9</v>
      </c>
      <c r="E86" s="190" t="s">
        <v>282</v>
      </c>
      <c r="F86" s="162">
        <v>1</v>
      </c>
      <c r="G86" s="200">
        <v>1</v>
      </c>
      <c r="H86" s="200">
        <v>0</v>
      </c>
      <c r="I86" s="16">
        <f t="shared" si="36"/>
        <v>1</v>
      </c>
      <c r="J86" s="1">
        <v>-1</v>
      </c>
      <c r="K86" s="1">
        <f t="shared" si="30"/>
        <v>-1</v>
      </c>
      <c r="L86" s="1" t="str">
        <f t="shared" si="31"/>
        <v/>
      </c>
      <c r="M86" s="1" t="str">
        <f t="shared" si="32"/>
        <v/>
      </c>
      <c r="N86" s="1">
        <f t="shared" si="33"/>
        <v>3</v>
      </c>
      <c r="O86" s="1">
        <f t="shared" si="34"/>
        <v>3</v>
      </c>
      <c r="P86" s="1">
        <f t="shared" si="35"/>
        <v>1</v>
      </c>
      <c r="Q86" s="154"/>
      <c r="R86" s="155"/>
      <c r="S86" s="155"/>
      <c r="T86" s="155"/>
      <c r="U86" s="156"/>
      <c r="V86" s="155"/>
      <c r="W86" s="155"/>
      <c r="X86" s="155"/>
      <c r="Y86" s="192"/>
      <c r="Z86" s="192"/>
      <c r="AA86" s="154"/>
      <c r="AB86" s="155"/>
      <c r="AC86" s="155">
        <v>2</v>
      </c>
      <c r="AD86" s="155"/>
      <c r="AE86" s="156"/>
      <c r="AF86" s="192"/>
      <c r="AG86" s="155"/>
      <c r="AH86" s="192">
        <v>1</v>
      </c>
      <c r="AI86" s="155"/>
      <c r="AJ86" s="154">
        <v>1</v>
      </c>
      <c r="AK86" s="155"/>
      <c r="AL86" s="155"/>
      <c r="AM86" s="156"/>
    </row>
    <row r="87" spans="1:40" x14ac:dyDescent="0.3">
      <c r="A87" s="190">
        <v>102</v>
      </c>
      <c r="B87" s="189">
        <v>2005</v>
      </c>
      <c r="C87" s="189">
        <v>20</v>
      </c>
      <c r="D87" s="189">
        <v>10</v>
      </c>
      <c r="E87" s="149" t="s">
        <v>283</v>
      </c>
      <c r="F87" s="162">
        <v>1</v>
      </c>
      <c r="G87" s="200">
        <v>0</v>
      </c>
      <c r="H87" s="200">
        <v>0</v>
      </c>
      <c r="I87" s="16">
        <f t="shared" si="36"/>
        <v>0</v>
      </c>
      <c r="J87" s="1">
        <v>1</v>
      </c>
      <c r="K87" s="1">
        <f t="shared" si="30"/>
        <v>1</v>
      </c>
      <c r="L87" s="1" t="str">
        <f t="shared" si="31"/>
        <v/>
      </c>
      <c r="M87" s="1">
        <f t="shared" si="32"/>
        <v>1.8</v>
      </c>
      <c r="N87" s="1">
        <f t="shared" si="33"/>
        <v>1.8</v>
      </c>
      <c r="O87" s="1">
        <f t="shared" si="34"/>
        <v>1</v>
      </c>
      <c r="P87" s="1">
        <f t="shared" si="35"/>
        <v>1</v>
      </c>
      <c r="Q87" s="154"/>
      <c r="R87" s="155"/>
      <c r="S87" s="155"/>
      <c r="T87" s="155"/>
      <c r="U87" s="156"/>
      <c r="V87" s="155">
        <v>1</v>
      </c>
      <c r="W87" s="155">
        <v>1</v>
      </c>
      <c r="X87" s="155">
        <v>0.5</v>
      </c>
      <c r="Y87" s="192"/>
      <c r="Z87" s="192"/>
      <c r="AA87" s="154">
        <v>1</v>
      </c>
      <c r="AB87" s="155">
        <v>1</v>
      </c>
      <c r="AC87" s="155">
        <v>0.5</v>
      </c>
      <c r="AD87" s="155"/>
      <c r="AE87" s="156"/>
      <c r="AF87" s="192">
        <v>1</v>
      </c>
      <c r="AG87" s="155"/>
      <c r="AH87" s="192"/>
      <c r="AI87" s="155"/>
      <c r="AJ87" s="154">
        <v>1</v>
      </c>
      <c r="AK87" s="155"/>
      <c r="AL87" s="155"/>
      <c r="AM87" s="156"/>
      <c r="AN87" s="17" t="s">
        <v>57</v>
      </c>
    </row>
    <row r="88" spans="1:40" x14ac:dyDescent="0.3">
      <c r="A88" s="190">
        <v>102</v>
      </c>
      <c r="B88" s="189">
        <v>2005</v>
      </c>
      <c r="C88" s="189">
        <v>27</v>
      </c>
      <c r="D88" s="189">
        <v>10</v>
      </c>
      <c r="E88" s="149" t="s">
        <v>284</v>
      </c>
      <c r="F88" s="162">
        <v>1</v>
      </c>
      <c r="G88" s="200">
        <v>0</v>
      </c>
      <c r="H88" s="200">
        <v>0</v>
      </c>
      <c r="I88" s="16">
        <f t="shared" si="36"/>
        <v>0</v>
      </c>
      <c r="J88" s="1">
        <v>1</v>
      </c>
      <c r="K88" s="1">
        <f t="shared" si="30"/>
        <v>1</v>
      </c>
      <c r="L88" s="1">
        <f t="shared" si="31"/>
        <v>4.2</v>
      </c>
      <c r="M88" s="1" t="str">
        <f t="shared" si="32"/>
        <v/>
      </c>
      <c r="N88" s="1">
        <f t="shared" si="33"/>
        <v>1.8</v>
      </c>
      <c r="O88" s="1">
        <f t="shared" si="34"/>
        <v>3</v>
      </c>
      <c r="P88" s="1">
        <f t="shared" si="35"/>
        <v>1</v>
      </c>
      <c r="Q88" s="154"/>
      <c r="R88" s="155"/>
      <c r="S88" s="155">
        <v>0.5</v>
      </c>
      <c r="T88" s="155">
        <v>1</v>
      </c>
      <c r="U88" s="156">
        <v>1</v>
      </c>
      <c r="V88" s="155"/>
      <c r="W88" s="155"/>
      <c r="X88" s="155"/>
      <c r="Y88" s="192"/>
      <c r="Z88" s="192"/>
      <c r="AA88" s="154">
        <v>1</v>
      </c>
      <c r="AB88" s="155">
        <v>1</v>
      </c>
      <c r="AC88" s="155">
        <v>0.5</v>
      </c>
      <c r="AD88" s="155"/>
      <c r="AE88" s="156"/>
      <c r="AF88" s="192"/>
      <c r="AG88" s="155"/>
      <c r="AH88" s="192">
        <v>1</v>
      </c>
      <c r="AI88" s="155"/>
      <c r="AJ88" s="154">
        <v>1</v>
      </c>
      <c r="AK88" s="155"/>
      <c r="AL88" s="155"/>
      <c r="AM88" s="156"/>
    </row>
    <row r="89" spans="1:40" x14ac:dyDescent="0.3">
      <c r="A89" s="190">
        <v>102</v>
      </c>
      <c r="B89" s="189">
        <v>2005</v>
      </c>
      <c r="C89" s="189">
        <v>27</v>
      </c>
      <c r="D89" s="189">
        <v>10</v>
      </c>
      <c r="E89" s="149" t="s">
        <v>285</v>
      </c>
      <c r="F89" s="162">
        <v>1</v>
      </c>
      <c r="G89" s="200">
        <v>0</v>
      </c>
      <c r="H89" s="200">
        <v>0</v>
      </c>
      <c r="I89" s="16">
        <f t="shared" si="36"/>
        <v>0</v>
      </c>
      <c r="J89" s="1">
        <v>1</v>
      </c>
      <c r="K89" s="1">
        <f t="shared" si="30"/>
        <v>1</v>
      </c>
      <c r="L89" s="1" t="str">
        <f t="shared" si="31"/>
        <v/>
      </c>
      <c r="M89" s="1">
        <f t="shared" si="32"/>
        <v>1.8</v>
      </c>
      <c r="N89" s="1">
        <f t="shared" si="33"/>
        <v>2</v>
      </c>
      <c r="O89" s="1">
        <f t="shared" si="34"/>
        <v>3</v>
      </c>
      <c r="P89" s="1">
        <f t="shared" si="35"/>
        <v>1</v>
      </c>
      <c r="Q89" s="154"/>
      <c r="R89" s="155"/>
      <c r="S89" s="155"/>
      <c r="T89" s="155"/>
      <c r="U89" s="156"/>
      <c r="V89" s="155">
        <v>1</v>
      </c>
      <c r="W89" s="155">
        <v>1</v>
      </c>
      <c r="X89" s="155">
        <v>0.5</v>
      </c>
      <c r="Y89" s="192"/>
      <c r="Z89" s="192"/>
      <c r="AA89" s="154">
        <v>1</v>
      </c>
      <c r="AB89" s="155">
        <v>1</v>
      </c>
      <c r="AC89" s="155">
        <v>1</v>
      </c>
      <c r="AD89" s="155"/>
      <c r="AE89" s="156"/>
      <c r="AF89" s="192"/>
      <c r="AG89" s="155"/>
      <c r="AH89" s="192">
        <v>1</v>
      </c>
      <c r="AI89" s="155"/>
      <c r="AJ89" s="154">
        <v>1</v>
      </c>
      <c r="AK89" s="155"/>
      <c r="AL89" s="155"/>
      <c r="AM89" s="156"/>
      <c r="AN89" s="17" t="s">
        <v>310</v>
      </c>
    </row>
    <row r="90" spans="1:40" x14ac:dyDescent="0.3">
      <c r="A90" s="190">
        <v>102</v>
      </c>
      <c r="B90" s="189">
        <v>2005</v>
      </c>
      <c r="C90" s="189">
        <v>24</v>
      </c>
      <c r="D90" s="189">
        <v>11</v>
      </c>
      <c r="E90" s="190" t="s">
        <v>286</v>
      </c>
      <c r="F90" s="162">
        <v>3</v>
      </c>
      <c r="G90" s="200">
        <v>0</v>
      </c>
      <c r="H90" s="200">
        <v>0</v>
      </c>
      <c r="I90" s="16">
        <f t="shared" si="36"/>
        <v>0</v>
      </c>
      <c r="J90" s="1">
        <v>-1</v>
      </c>
      <c r="K90" s="1">
        <f t="shared" si="30"/>
        <v>-1</v>
      </c>
      <c r="L90" s="1">
        <f t="shared" si="31"/>
        <v>1.5</v>
      </c>
      <c r="M90" s="1" t="str">
        <f t="shared" si="32"/>
        <v/>
      </c>
      <c r="N90" s="1">
        <f t="shared" si="33"/>
        <v>2.5</v>
      </c>
      <c r="O90" s="1">
        <f t="shared" si="34"/>
        <v>1</v>
      </c>
      <c r="P90" s="1" t="str">
        <f t="shared" si="35"/>
        <v/>
      </c>
      <c r="Q90" s="154">
        <v>1</v>
      </c>
      <c r="R90" s="155">
        <v>1</v>
      </c>
      <c r="S90" s="155"/>
      <c r="T90" s="155"/>
      <c r="U90" s="156"/>
      <c r="V90" s="155"/>
      <c r="W90" s="155"/>
      <c r="X90" s="155"/>
      <c r="Y90" s="192"/>
      <c r="Z90" s="192"/>
      <c r="AA90" s="154"/>
      <c r="AB90" s="155">
        <v>1</v>
      </c>
      <c r="AC90" s="155">
        <v>1</v>
      </c>
      <c r="AD90" s="155"/>
      <c r="AE90" s="156"/>
      <c r="AF90" s="192">
        <v>1</v>
      </c>
      <c r="AG90" s="155"/>
      <c r="AH90" s="192"/>
      <c r="AI90" s="155"/>
      <c r="AJ90" s="154"/>
      <c r="AK90" s="155"/>
      <c r="AL90" s="155"/>
      <c r="AM90" s="156"/>
    </row>
    <row r="91" spans="1:40" x14ac:dyDescent="0.3">
      <c r="A91" s="190">
        <v>102</v>
      </c>
      <c r="B91" s="189">
        <v>2005</v>
      </c>
      <c r="C91" s="189">
        <v>8</v>
      </c>
      <c r="D91" s="189">
        <v>12</v>
      </c>
      <c r="E91" s="190" t="s">
        <v>287</v>
      </c>
      <c r="F91" s="155">
        <v>0</v>
      </c>
      <c r="G91" s="192"/>
      <c r="H91" s="192"/>
      <c r="I91" s="16">
        <f t="shared" si="36"/>
        <v>0</v>
      </c>
      <c r="J91" s="1">
        <v>1</v>
      </c>
      <c r="K91" s="1">
        <f t="shared" si="30"/>
        <v>1</v>
      </c>
      <c r="L91" s="1" t="str">
        <f t="shared" si="31"/>
        <v/>
      </c>
      <c r="M91" s="1" t="str">
        <f t="shared" si="32"/>
        <v/>
      </c>
      <c r="N91" s="1" t="str">
        <f t="shared" si="33"/>
        <v/>
      </c>
      <c r="O91" s="1" t="str">
        <f t="shared" si="34"/>
        <v/>
      </c>
      <c r="P91" s="1" t="str">
        <f t="shared" si="35"/>
        <v/>
      </c>
      <c r="Q91" s="154"/>
      <c r="R91" s="155"/>
      <c r="S91" s="155"/>
      <c r="T91" s="155"/>
      <c r="U91" s="156"/>
      <c r="V91" s="192"/>
      <c r="W91" s="192"/>
      <c r="X91" s="192"/>
      <c r="Y91" s="192"/>
      <c r="Z91" s="192"/>
      <c r="AA91" s="154"/>
      <c r="AB91" s="155"/>
      <c r="AC91" s="155"/>
      <c r="AD91" s="155"/>
      <c r="AE91" s="156"/>
      <c r="AF91" s="192"/>
      <c r="AG91" s="192"/>
      <c r="AH91" s="192"/>
      <c r="AI91" s="192"/>
      <c r="AJ91" s="154"/>
      <c r="AK91" s="155"/>
      <c r="AL91" s="155"/>
      <c r="AM91" s="156"/>
    </row>
    <row r="92" spans="1:40" x14ac:dyDescent="0.3">
      <c r="A92" s="190">
        <v>102</v>
      </c>
      <c r="B92" s="189">
        <v>2006</v>
      </c>
      <c r="C92" s="189">
        <v>19</v>
      </c>
      <c r="D92" s="189">
        <v>1</v>
      </c>
      <c r="E92" s="189" t="s">
        <v>288</v>
      </c>
      <c r="F92" s="162">
        <v>1</v>
      </c>
      <c r="G92" s="200">
        <v>0</v>
      </c>
      <c r="H92" s="200">
        <v>0</v>
      </c>
      <c r="I92" s="16">
        <f t="shared" si="36"/>
        <v>0</v>
      </c>
      <c r="J92" s="1">
        <v>1</v>
      </c>
      <c r="K92" s="1">
        <f t="shared" si="30"/>
        <v>1</v>
      </c>
      <c r="L92" s="1" t="str">
        <f t="shared" si="31"/>
        <v/>
      </c>
      <c r="M92" s="1">
        <f t="shared" si="32"/>
        <v>1.5</v>
      </c>
      <c r="N92" s="1">
        <f t="shared" si="33"/>
        <v>1.5</v>
      </c>
      <c r="O92" s="1">
        <f t="shared" si="34"/>
        <v>4</v>
      </c>
      <c r="P92" s="1" t="str">
        <f t="shared" si="35"/>
        <v/>
      </c>
      <c r="Q92" s="154"/>
      <c r="R92" s="155"/>
      <c r="S92" s="155"/>
      <c r="T92" s="155"/>
      <c r="U92" s="156"/>
      <c r="V92" s="155">
        <v>1</v>
      </c>
      <c r="W92" s="155">
        <v>1</v>
      </c>
      <c r="X92" s="155"/>
      <c r="Y92" s="192"/>
      <c r="Z92" s="192"/>
      <c r="AA92" s="154">
        <v>1</v>
      </c>
      <c r="AB92" s="155">
        <v>1</v>
      </c>
      <c r="AC92" s="155"/>
      <c r="AD92" s="155"/>
      <c r="AE92" s="156"/>
      <c r="AF92" s="192"/>
      <c r="AG92" s="155"/>
      <c r="AH92" s="192"/>
      <c r="AI92" s="155">
        <v>1</v>
      </c>
      <c r="AJ92" s="154"/>
      <c r="AK92" s="155"/>
      <c r="AL92" s="155"/>
      <c r="AM92" s="156"/>
    </row>
    <row r="93" spans="1:40" x14ac:dyDescent="0.3">
      <c r="A93" s="190">
        <v>102</v>
      </c>
      <c r="B93" s="189">
        <v>2006</v>
      </c>
      <c r="C93" s="189">
        <v>9</v>
      </c>
      <c r="D93" s="189">
        <v>2</v>
      </c>
      <c r="E93" s="190" t="s">
        <v>289</v>
      </c>
      <c r="F93" s="155">
        <v>0</v>
      </c>
      <c r="G93" s="192"/>
      <c r="H93" s="192"/>
      <c r="I93" s="16">
        <f t="shared" si="36"/>
        <v>0</v>
      </c>
      <c r="J93" s="1">
        <v>-1</v>
      </c>
      <c r="K93" s="1">
        <f t="shared" si="30"/>
        <v>1</v>
      </c>
      <c r="L93" s="1" t="str">
        <f t="shared" si="31"/>
        <v/>
      </c>
      <c r="M93" s="1" t="str">
        <f t="shared" si="32"/>
        <v/>
      </c>
      <c r="N93" s="1" t="str">
        <f t="shared" si="33"/>
        <v/>
      </c>
      <c r="O93" s="1" t="str">
        <f t="shared" si="34"/>
        <v/>
      </c>
      <c r="P93" s="1" t="str">
        <f t="shared" si="35"/>
        <v/>
      </c>
      <c r="Q93" s="154"/>
      <c r="R93" s="155"/>
      <c r="S93" s="155"/>
      <c r="T93" s="155"/>
      <c r="U93" s="156"/>
      <c r="V93" s="192"/>
      <c r="W93" s="192"/>
      <c r="X93" s="192"/>
      <c r="Y93" s="192"/>
      <c r="Z93" s="192"/>
      <c r="AA93" s="154"/>
      <c r="AB93" s="155"/>
      <c r="AC93" s="155"/>
      <c r="AD93" s="155"/>
      <c r="AE93" s="156"/>
      <c r="AF93" s="192"/>
      <c r="AG93" s="192"/>
      <c r="AH93" s="192"/>
      <c r="AI93" s="192"/>
      <c r="AJ93" s="154"/>
      <c r="AK93" s="155"/>
      <c r="AL93" s="155"/>
      <c r="AM93" s="156"/>
    </row>
    <row r="94" spans="1:40" x14ac:dyDescent="0.3">
      <c r="A94" s="190">
        <v>102</v>
      </c>
      <c r="B94" s="189">
        <v>2006</v>
      </c>
      <c r="C94" s="189">
        <v>9</v>
      </c>
      <c r="D94" s="189">
        <v>2</v>
      </c>
      <c r="E94" s="189" t="s">
        <v>290</v>
      </c>
      <c r="F94" s="155">
        <v>0</v>
      </c>
      <c r="G94" s="192"/>
      <c r="H94" s="192"/>
      <c r="I94" s="16">
        <f t="shared" si="36"/>
        <v>0</v>
      </c>
      <c r="J94" s="1">
        <v>-1</v>
      </c>
      <c r="K94" s="1">
        <f t="shared" si="30"/>
        <v>1</v>
      </c>
      <c r="L94" s="1" t="str">
        <f t="shared" si="31"/>
        <v/>
      </c>
      <c r="M94" s="1" t="str">
        <f t="shared" si="32"/>
        <v/>
      </c>
      <c r="N94" s="1" t="str">
        <f t="shared" si="33"/>
        <v/>
      </c>
      <c r="O94" s="1" t="str">
        <f t="shared" si="34"/>
        <v/>
      </c>
      <c r="P94" s="1" t="str">
        <f t="shared" si="35"/>
        <v/>
      </c>
      <c r="Q94" s="154"/>
      <c r="R94" s="155"/>
      <c r="S94" s="155"/>
      <c r="T94" s="155"/>
      <c r="U94" s="156"/>
      <c r="V94" s="192"/>
      <c r="W94" s="192"/>
      <c r="X94" s="192"/>
      <c r="Y94" s="192"/>
      <c r="Z94" s="192"/>
      <c r="AA94" s="154"/>
      <c r="AB94" s="155"/>
      <c r="AC94" s="155"/>
      <c r="AD94" s="155"/>
      <c r="AE94" s="156"/>
      <c r="AF94" s="192"/>
      <c r="AG94" s="192"/>
      <c r="AH94" s="192"/>
      <c r="AI94" s="192"/>
      <c r="AJ94" s="154"/>
      <c r="AK94" s="155"/>
      <c r="AL94" s="155"/>
      <c r="AM94" s="156"/>
    </row>
    <row r="95" spans="1:40" x14ac:dyDescent="0.3">
      <c r="A95" s="190">
        <v>102</v>
      </c>
      <c r="B95" s="189">
        <v>2006</v>
      </c>
      <c r="C95" s="189">
        <v>27</v>
      </c>
      <c r="D95" s="189">
        <v>2</v>
      </c>
      <c r="E95" s="189" t="s">
        <v>291</v>
      </c>
      <c r="F95" s="200">
        <v>1</v>
      </c>
      <c r="G95" s="200">
        <v>0</v>
      </c>
      <c r="H95" s="200">
        <v>0</v>
      </c>
      <c r="I95" s="16">
        <f t="shared" si="36"/>
        <v>0</v>
      </c>
      <c r="J95" s="1">
        <v>-1</v>
      </c>
      <c r="K95" s="1">
        <f t="shared" si="30"/>
        <v>1</v>
      </c>
      <c r="L95" s="1" t="str">
        <f t="shared" si="31"/>
        <v/>
      </c>
      <c r="M95" s="1" t="str">
        <f t="shared" si="32"/>
        <v/>
      </c>
      <c r="N95" s="1">
        <f t="shared" si="33"/>
        <v>4.5</v>
      </c>
      <c r="O95" s="1">
        <f t="shared" si="34"/>
        <v>1</v>
      </c>
      <c r="P95" s="1">
        <f t="shared" si="35"/>
        <v>4</v>
      </c>
      <c r="Q95" s="154"/>
      <c r="R95" s="155"/>
      <c r="S95" s="155"/>
      <c r="T95" s="155"/>
      <c r="U95" s="156"/>
      <c r="V95" s="155"/>
      <c r="W95" s="155"/>
      <c r="X95" s="155"/>
      <c r="Y95" s="155"/>
      <c r="Z95" s="155"/>
      <c r="AA95" s="154"/>
      <c r="AB95" s="155"/>
      <c r="AC95" s="155"/>
      <c r="AD95" s="155">
        <v>1</v>
      </c>
      <c r="AE95" s="156">
        <v>1</v>
      </c>
      <c r="AF95" s="155">
        <v>1</v>
      </c>
      <c r="AG95" s="155"/>
      <c r="AH95" s="155"/>
      <c r="AI95" s="155"/>
      <c r="AJ95" s="154"/>
      <c r="AK95" s="155"/>
      <c r="AL95" s="155"/>
      <c r="AM95" s="156">
        <v>1</v>
      </c>
      <c r="AN95" s="17" t="s">
        <v>57</v>
      </c>
    </row>
    <row r="96" spans="1:40" x14ac:dyDescent="0.3">
      <c r="A96" s="190">
        <v>102</v>
      </c>
      <c r="B96" s="189">
        <v>2006</v>
      </c>
      <c r="C96" s="189">
        <v>9</v>
      </c>
      <c r="D96" s="189">
        <v>3</v>
      </c>
      <c r="E96" s="189" t="s">
        <v>292</v>
      </c>
      <c r="F96" s="192">
        <v>0</v>
      </c>
      <c r="G96" s="192"/>
      <c r="H96" s="192"/>
      <c r="I96" s="16">
        <f t="shared" si="36"/>
        <v>0</v>
      </c>
      <c r="J96" s="1">
        <v>1</v>
      </c>
      <c r="K96" s="1">
        <f t="shared" si="30"/>
        <v>1</v>
      </c>
      <c r="L96" s="1" t="str">
        <f t="shared" si="31"/>
        <v/>
      </c>
      <c r="M96" s="1" t="str">
        <f t="shared" si="32"/>
        <v/>
      </c>
      <c r="N96" s="1" t="str">
        <f t="shared" si="33"/>
        <v/>
      </c>
      <c r="O96" s="1" t="str">
        <f t="shared" si="34"/>
        <v/>
      </c>
      <c r="P96" s="1" t="str">
        <f t="shared" si="35"/>
        <v/>
      </c>
      <c r="Q96" s="154"/>
      <c r="R96" s="155"/>
      <c r="S96" s="155"/>
      <c r="T96" s="155"/>
      <c r="U96" s="156"/>
      <c r="V96" s="192"/>
      <c r="W96" s="192"/>
      <c r="X96" s="192"/>
      <c r="Y96" s="192"/>
      <c r="Z96" s="192"/>
      <c r="AA96" s="154"/>
      <c r="AB96" s="155"/>
      <c r="AC96" s="155"/>
      <c r="AD96" s="155"/>
      <c r="AE96" s="156"/>
      <c r="AF96" s="192"/>
      <c r="AG96" s="192"/>
      <c r="AH96" s="192"/>
      <c r="AI96" s="192"/>
      <c r="AJ96" s="154"/>
      <c r="AK96" s="155"/>
      <c r="AL96" s="155"/>
      <c r="AM96" s="156"/>
    </row>
    <row r="97" spans="1:40" x14ac:dyDescent="0.3">
      <c r="A97" s="190">
        <v>102</v>
      </c>
      <c r="B97" s="189">
        <v>2006</v>
      </c>
      <c r="C97" s="189">
        <v>23</v>
      </c>
      <c r="D97" s="189">
        <v>3</v>
      </c>
      <c r="E97" s="190" t="s">
        <v>293</v>
      </c>
      <c r="F97" s="192">
        <v>0</v>
      </c>
      <c r="G97" s="192"/>
      <c r="H97" s="192"/>
      <c r="I97" s="16">
        <f t="shared" si="36"/>
        <v>0</v>
      </c>
      <c r="J97" s="1">
        <v>1</v>
      </c>
      <c r="K97" s="1">
        <f t="shared" si="30"/>
        <v>1</v>
      </c>
      <c r="L97" s="1" t="str">
        <f t="shared" si="31"/>
        <v/>
      </c>
      <c r="M97" s="1" t="str">
        <f t="shared" si="32"/>
        <v/>
      </c>
      <c r="N97" s="1" t="str">
        <f t="shared" si="33"/>
        <v/>
      </c>
      <c r="O97" s="1" t="str">
        <f t="shared" si="34"/>
        <v/>
      </c>
      <c r="P97" s="1" t="str">
        <f t="shared" si="35"/>
        <v/>
      </c>
      <c r="Q97" s="154"/>
      <c r="R97" s="155"/>
      <c r="S97" s="155"/>
      <c r="T97" s="155"/>
      <c r="U97" s="156"/>
      <c r="V97" s="192"/>
      <c r="W97" s="192"/>
      <c r="X97" s="192"/>
      <c r="Y97" s="192"/>
      <c r="Z97" s="192"/>
      <c r="AA97" s="154"/>
      <c r="AB97" s="155"/>
      <c r="AC97" s="155"/>
      <c r="AD97" s="155"/>
      <c r="AE97" s="156"/>
      <c r="AF97" s="192"/>
      <c r="AG97" s="192"/>
      <c r="AH97" s="192"/>
      <c r="AI97" s="192"/>
      <c r="AJ97" s="154"/>
      <c r="AK97" s="155"/>
      <c r="AL97" s="155"/>
      <c r="AM97" s="156"/>
      <c r="AN97" s="17" t="s">
        <v>57</v>
      </c>
    </row>
    <row r="98" spans="1:40" x14ac:dyDescent="0.3">
      <c r="A98" s="190">
        <v>102</v>
      </c>
      <c r="B98" s="189">
        <v>2006</v>
      </c>
      <c r="C98" s="189">
        <v>23</v>
      </c>
      <c r="D98" s="189">
        <v>3</v>
      </c>
      <c r="E98" s="189" t="s">
        <v>294</v>
      </c>
      <c r="F98" s="192">
        <v>0</v>
      </c>
      <c r="G98" s="192"/>
      <c r="H98" s="191"/>
      <c r="I98" s="16">
        <f t="shared" si="36"/>
        <v>0</v>
      </c>
      <c r="J98" s="1">
        <v>1</v>
      </c>
      <c r="K98" s="1">
        <f t="shared" si="30"/>
        <v>1</v>
      </c>
      <c r="L98" s="1" t="str">
        <f t="shared" si="31"/>
        <v/>
      </c>
      <c r="M98" s="1" t="str">
        <f t="shared" si="32"/>
        <v/>
      </c>
      <c r="N98" s="1" t="str">
        <f t="shared" si="33"/>
        <v/>
      </c>
      <c r="O98" s="1" t="str">
        <f t="shared" si="34"/>
        <v/>
      </c>
      <c r="P98" s="1" t="str">
        <f t="shared" si="35"/>
        <v/>
      </c>
      <c r="Q98" s="154"/>
      <c r="R98" s="155"/>
      <c r="S98" s="155"/>
      <c r="T98" s="155"/>
      <c r="U98" s="156"/>
      <c r="V98" s="192"/>
      <c r="W98" s="192"/>
      <c r="X98" s="192"/>
      <c r="Y98" s="192"/>
      <c r="Z98" s="192"/>
      <c r="AA98" s="154"/>
      <c r="AB98" s="155"/>
      <c r="AC98" s="155"/>
      <c r="AD98" s="155"/>
      <c r="AE98" s="156"/>
      <c r="AF98" s="192"/>
      <c r="AG98" s="192"/>
      <c r="AH98" s="192"/>
      <c r="AI98" s="192"/>
      <c r="AJ98" s="154"/>
      <c r="AK98" s="155"/>
      <c r="AL98" s="155"/>
      <c r="AM98" s="156"/>
    </row>
    <row r="99" spans="1:40" x14ac:dyDescent="0.3">
      <c r="A99" s="190">
        <v>102</v>
      </c>
      <c r="B99" s="189">
        <v>2006</v>
      </c>
      <c r="C99" s="189">
        <v>20</v>
      </c>
      <c r="D99" s="189">
        <v>4</v>
      </c>
      <c r="E99" s="189" t="s">
        <v>295</v>
      </c>
      <c r="F99" s="192">
        <v>0</v>
      </c>
      <c r="G99" s="192"/>
      <c r="H99" s="192"/>
      <c r="I99" s="16">
        <f t="shared" si="36"/>
        <v>0</v>
      </c>
      <c r="J99" s="1">
        <v>1</v>
      </c>
      <c r="K99" s="1">
        <f t="shared" si="30"/>
        <v>1</v>
      </c>
      <c r="L99" s="1" t="str">
        <f t="shared" si="31"/>
        <v/>
      </c>
      <c r="M99" s="1" t="str">
        <f t="shared" si="32"/>
        <v/>
      </c>
      <c r="N99" s="1" t="str">
        <f t="shared" si="33"/>
        <v/>
      </c>
      <c r="O99" s="1" t="str">
        <f t="shared" si="34"/>
        <v/>
      </c>
      <c r="P99" s="1" t="str">
        <f t="shared" si="35"/>
        <v/>
      </c>
      <c r="Q99" s="154"/>
      <c r="R99" s="155"/>
      <c r="S99" s="155"/>
      <c r="T99" s="155"/>
      <c r="U99" s="156"/>
      <c r="V99" s="192"/>
      <c r="W99" s="192"/>
      <c r="X99" s="192"/>
      <c r="Y99" s="192"/>
      <c r="Z99" s="192"/>
      <c r="AA99" s="154"/>
      <c r="AB99" s="155"/>
      <c r="AC99" s="155"/>
      <c r="AD99" s="155"/>
      <c r="AE99" s="156"/>
      <c r="AF99" s="192"/>
      <c r="AG99" s="192"/>
      <c r="AH99" s="192"/>
      <c r="AI99" s="192"/>
      <c r="AJ99" s="154"/>
      <c r="AK99" s="155"/>
      <c r="AL99" s="155"/>
      <c r="AM99" s="156"/>
      <c r="AN99" s="17" t="s">
        <v>57</v>
      </c>
    </row>
    <row r="100" spans="1:40" ht="15.75" customHeight="1" x14ac:dyDescent="0.3">
      <c r="A100" s="190">
        <v>102</v>
      </c>
      <c r="B100" s="189">
        <v>2006</v>
      </c>
      <c r="C100" s="189">
        <v>12</v>
      </c>
      <c r="D100" s="189">
        <v>6</v>
      </c>
      <c r="E100" s="189" t="s">
        <v>296</v>
      </c>
      <c r="F100" s="200">
        <v>1</v>
      </c>
      <c r="G100" s="200">
        <v>0</v>
      </c>
      <c r="H100" s="200">
        <v>0</v>
      </c>
      <c r="I100" s="16">
        <f t="shared" si="36"/>
        <v>0</v>
      </c>
      <c r="J100" s="1">
        <v>-1</v>
      </c>
      <c r="K100" s="1">
        <f t="shared" si="30"/>
        <v>1</v>
      </c>
      <c r="L100" s="1" t="str">
        <f t="shared" si="31"/>
        <v/>
      </c>
      <c r="M100" s="1">
        <f t="shared" si="32"/>
        <v>3</v>
      </c>
      <c r="N100" s="1">
        <f t="shared" si="33"/>
        <v>3.6666666666666665</v>
      </c>
      <c r="O100" s="1">
        <f t="shared" si="34"/>
        <v>3</v>
      </c>
      <c r="P100" s="1" t="str">
        <f t="shared" si="35"/>
        <v/>
      </c>
      <c r="Q100" s="154"/>
      <c r="R100" s="155"/>
      <c r="S100" s="155"/>
      <c r="T100" s="155"/>
      <c r="U100" s="156"/>
      <c r="V100" s="155"/>
      <c r="W100" s="192">
        <v>0.5</v>
      </c>
      <c r="X100" s="155">
        <v>1</v>
      </c>
      <c r="Y100" s="155">
        <v>0.5</v>
      </c>
      <c r="Z100" s="155"/>
      <c r="AA100" s="154"/>
      <c r="AB100" s="155"/>
      <c r="AC100" s="155">
        <v>0.5</v>
      </c>
      <c r="AD100" s="155">
        <v>1</v>
      </c>
      <c r="AE100" s="156"/>
      <c r="AF100" s="192"/>
      <c r="AG100" s="155"/>
      <c r="AH100" s="155">
        <v>1</v>
      </c>
      <c r="AI100" s="155"/>
      <c r="AJ100" s="154"/>
      <c r="AK100" s="155"/>
      <c r="AL100" s="155"/>
      <c r="AM100" s="156"/>
    </row>
    <row r="101" spans="1:40" x14ac:dyDescent="0.3">
      <c r="A101" s="190">
        <v>102</v>
      </c>
      <c r="B101" s="189">
        <v>2006</v>
      </c>
      <c r="C101" s="218">
        <v>14</v>
      </c>
      <c r="D101" s="218">
        <v>9</v>
      </c>
      <c r="E101" s="189" t="s">
        <v>297</v>
      </c>
      <c r="F101" s="200">
        <v>1</v>
      </c>
      <c r="G101" s="200">
        <v>0</v>
      </c>
      <c r="H101" s="200">
        <v>0</v>
      </c>
      <c r="I101" s="16">
        <f t="shared" si="36"/>
        <v>0</v>
      </c>
      <c r="J101" s="1">
        <v>1</v>
      </c>
      <c r="K101" s="1">
        <f t="shared" si="30"/>
        <v>1</v>
      </c>
      <c r="L101" s="1" t="str">
        <f t="shared" si="31"/>
        <v/>
      </c>
      <c r="M101" s="1">
        <f t="shared" si="32"/>
        <v>1.5</v>
      </c>
      <c r="N101" s="1">
        <f t="shared" si="33"/>
        <v>1.5</v>
      </c>
      <c r="O101" s="1">
        <f t="shared" si="34"/>
        <v>4</v>
      </c>
      <c r="P101" s="1" t="str">
        <f t="shared" si="35"/>
        <v/>
      </c>
      <c r="Q101" s="154"/>
      <c r="R101" s="155"/>
      <c r="S101" s="155"/>
      <c r="T101" s="155"/>
      <c r="U101" s="156"/>
      <c r="V101" s="155">
        <v>1</v>
      </c>
      <c r="W101" s="155">
        <v>1</v>
      </c>
      <c r="X101" s="155"/>
      <c r="Y101" s="192"/>
      <c r="Z101" s="192"/>
      <c r="AA101" s="154">
        <v>1</v>
      </c>
      <c r="AB101" s="155">
        <v>1</v>
      </c>
      <c r="AC101" s="155"/>
      <c r="AD101" s="155"/>
      <c r="AE101" s="156"/>
      <c r="AF101" s="192"/>
      <c r="AG101" s="155"/>
      <c r="AH101" s="192"/>
      <c r="AI101" s="155">
        <v>1</v>
      </c>
      <c r="AJ101" s="154"/>
      <c r="AK101" s="155"/>
      <c r="AL101" s="155"/>
      <c r="AM101" s="156"/>
    </row>
    <row r="102" spans="1:40" x14ac:dyDescent="0.3">
      <c r="A102" s="190">
        <v>102</v>
      </c>
      <c r="B102" s="189">
        <v>2006</v>
      </c>
      <c r="C102" s="189">
        <v>20</v>
      </c>
      <c r="D102" s="189">
        <v>9</v>
      </c>
      <c r="E102" s="189" t="s">
        <v>298</v>
      </c>
      <c r="F102" s="200">
        <v>1</v>
      </c>
      <c r="G102" s="200">
        <v>0</v>
      </c>
      <c r="H102" s="200">
        <v>0</v>
      </c>
      <c r="I102" s="16">
        <f t="shared" si="36"/>
        <v>0</v>
      </c>
      <c r="J102" s="1">
        <v>1</v>
      </c>
      <c r="K102" s="1">
        <f t="shared" si="30"/>
        <v>1</v>
      </c>
      <c r="L102" s="1" t="str">
        <f t="shared" si="31"/>
        <v/>
      </c>
      <c r="M102" s="1">
        <f t="shared" si="32"/>
        <v>1.8</v>
      </c>
      <c r="N102" s="1">
        <f t="shared" si="33"/>
        <v>1.8</v>
      </c>
      <c r="O102" s="1">
        <f t="shared" si="34"/>
        <v>1</v>
      </c>
      <c r="P102" s="1" t="str">
        <f t="shared" si="35"/>
        <v/>
      </c>
      <c r="Q102" s="154"/>
      <c r="R102" s="155"/>
      <c r="S102" s="155"/>
      <c r="T102" s="155"/>
      <c r="U102" s="156"/>
      <c r="V102" s="155">
        <v>1</v>
      </c>
      <c r="W102" s="155">
        <v>1</v>
      </c>
      <c r="X102" s="155">
        <v>0.5</v>
      </c>
      <c r="Y102" s="192"/>
      <c r="Z102" s="192"/>
      <c r="AA102" s="154">
        <v>1</v>
      </c>
      <c r="AB102" s="155">
        <v>1</v>
      </c>
      <c r="AC102" s="155">
        <v>0.5</v>
      </c>
      <c r="AD102" s="155"/>
      <c r="AE102" s="156"/>
      <c r="AF102" s="192">
        <v>1</v>
      </c>
      <c r="AG102" s="155"/>
      <c r="AH102" s="192"/>
      <c r="AI102" s="155"/>
      <c r="AJ102" s="154"/>
      <c r="AK102" s="155"/>
      <c r="AL102" s="155"/>
      <c r="AM102" s="156"/>
    </row>
    <row r="103" spans="1:40" x14ac:dyDescent="0.3">
      <c r="A103" s="190">
        <v>102</v>
      </c>
      <c r="B103" s="189">
        <v>2006</v>
      </c>
      <c r="C103" s="189">
        <v>11</v>
      </c>
      <c r="D103" s="189">
        <v>10</v>
      </c>
      <c r="E103" s="189" t="s">
        <v>299</v>
      </c>
      <c r="F103" s="200">
        <v>1</v>
      </c>
      <c r="G103" s="200">
        <v>0</v>
      </c>
      <c r="H103" s="200">
        <v>0</v>
      </c>
      <c r="I103" s="16">
        <f t="shared" si="36"/>
        <v>0</v>
      </c>
      <c r="J103" s="1">
        <v>-1</v>
      </c>
      <c r="K103" s="1">
        <f t="shared" si="30"/>
        <v>1</v>
      </c>
      <c r="L103" s="1">
        <f t="shared" si="31"/>
        <v>2</v>
      </c>
      <c r="M103" s="1" t="str">
        <f t="shared" si="32"/>
        <v/>
      </c>
      <c r="N103" s="1">
        <f t="shared" si="33"/>
        <v>4</v>
      </c>
      <c r="O103" s="1">
        <f t="shared" si="34"/>
        <v>1</v>
      </c>
      <c r="P103" s="1" t="str">
        <f t="shared" si="35"/>
        <v/>
      </c>
      <c r="Q103" s="154">
        <v>1</v>
      </c>
      <c r="R103" s="155">
        <v>1</v>
      </c>
      <c r="S103" s="155">
        <v>1</v>
      </c>
      <c r="T103" s="155"/>
      <c r="U103" s="156"/>
      <c r="V103" s="192"/>
      <c r="W103" s="192"/>
      <c r="X103" s="192"/>
      <c r="Y103" s="192"/>
      <c r="Z103" s="192"/>
      <c r="AA103" s="154"/>
      <c r="AB103" s="155"/>
      <c r="AC103" s="155">
        <v>1</v>
      </c>
      <c r="AD103" s="155">
        <v>1</v>
      </c>
      <c r="AE103" s="156">
        <v>1</v>
      </c>
      <c r="AF103" s="192">
        <v>1</v>
      </c>
      <c r="AG103" s="192"/>
      <c r="AH103" s="192"/>
      <c r="AI103" s="192"/>
      <c r="AJ103" s="154"/>
      <c r="AK103" s="155"/>
      <c r="AL103" s="155"/>
      <c r="AM103" s="156"/>
    </row>
    <row r="104" spans="1:40" x14ac:dyDescent="0.3">
      <c r="A104" s="190">
        <v>102</v>
      </c>
      <c r="B104" s="189">
        <v>2006</v>
      </c>
      <c r="C104" s="189">
        <v>11</v>
      </c>
      <c r="D104" s="189">
        <v>10</v>
      </c>
      <c r="E104" s="189" t="s">
        <v>300</v>
      </c>
      <c r="F104" s="200">
        <v>1</v>
      </c>
      <c r="G104" s="200">
        <v>1</v>
      </c>
      <c r="H104" s="200">
        <v>0</v>
      </c>
      <c r="I104" s="16">
        <f t="shared" si="36"/>
        <v>1</v>
      </c>
      <c r="J104" s="1">
        <v>-1</v>
      </c>
      <c r="K104" s="1">
        <f t="shared" si="30"/>
        <v>-1</v>
      </c>
      <c r="L104" s="1">
        <f t="shared" si="31"/>
        <v>4</v>
      </c>
      <c r="M104" s="1">
        <f t="shared" si="32"/>
        <v>1</v>
      </c>
      <c r="N104" s="1">
        <f t="shared" si="33"/>
        <v>4</v>
      </c>
      <c r="O104" s="1">
        <f t="shared" si="34"/>
        <v>1</v>
      </c>
      <c r="P104" s="1" t="str">
        <f t="shared" si="35"/>
        <v/>
      </c>
      <c r="Q104" s="154"/>
      <c r="R104" s="155"/>
      <c r="S104" s="155"/>
      <c r="T104" s="155">
        <v>2</v>
      </c>
      <c r="U104" s="156"/>
      <c r="V104" s="155">
        <v>2</v>
      </c>
      <c r="W104" s="155"/>
      <c r="X104" s="155"/>
      <c r="Y104" s="192"/>
      <c r="Z104" s="192"/>
      <c r="AA104" s="154"/>
      <c r="AB104" s="155"/>
      <c r="AC104" s="155"/>
      <c r="AD104" s="155">
        <v>2</v>
      </c>
      <c r="AE104" s="156"/>
      <c r="AF104" s="192">
        <v>1</v>
      </c>
      <c r="AG104" s="155"/>
      <c r="AH104" s="192"/>
      <c r="AI104" s="155"/>
      <c r="AJ104" s="154"/>
      <c r="AK104" s="155"/>
      <c r="AL104" s="155"/>
      <c r="AM104" s="156"/>
    </row>
    <row r="105" spans="1:40" x14ac:dyDescent="0.3">
      <c r="A105" s="190">
        <v>102</v>
      </c>
      <c r="B105" s="189">
        <v>2006</v>
      </c>
      <c r="C105" s="189">
        <v>9</v>
      </c>
      <c r="D105" s="189">
        <v>11</v>
      </c>
      <c r="E105" s="189" t="s">
        <v>301</v>
      </c>
      <c r="F105" s="200">
        <v>1</v>
      </c>
      <c r="G105" s="200">
        <v>0</v>
      </c>
      <c r="H105" s="200">
        <v>0</v>
      </c>
      <c r="I105" s="16">
        <f t="shared" si="36"/>
        <v>0</v>
      </c>
      <c r="J105" s="1">
        <v>1</v>
      </c>
      <c r="K105" s="1">
        <f t="shared" si="30"/>
        <v>1</v>
      </c>
      <c r="L105" s="1" t="str">
        <f t="shared" si="31"/>
        <v/>
      </c>
      <c r="M105" s="1">
        <f t="shared" si="32"/>
        <v>2</v>
      </c>
      <c r="N105" s="1">
        <f t="shared" si="33"/>
        <v>1.8</v>
      </c>
      <c r="O105" s="1">
        <f t="shared" si="34"/>
        <v>4</v>
      </c>
      <c r="P105" s="1" t="str">
        <f t="shared" si="35"/>
        <v/>
      </c>
      <c r="Q105" s="154"/>
      <c r="R105" s="155"/>
      <c r="S105" s="155"/>
      <c r="T105" s="155"/>
      <c r="U105" s="156"/>
      <c r="V105" s="155">
        <v>1</v>
      </c>
      <c r="W105" s="155">
        <v>1</v>
      </c>
      <c r="X105" s="155">
        <v>1</v>
      </c>
      <c r="Y105" s="192"/>
      <c r="Z105" s="192"/>
      <c r="AA105" s="154">
        <v>1</v>
      </c>
      <c r="AB105" s="155">
        <v>1</v>
      </c>
      <c r="AC105" s="155">
        <v>0.5</v>
      </c>
      <c r="AD105" s="155"/>
      <c r="AE105" s="156"/>
      <c r="AF105" s="192"/>
      <c r="AG105" s="155"/>
      <c r="AH105" s="192"/>
      <c r="AI105" s="155">
        <v>1</v>
      </c>
      <c r="AJ105" s="154"/>
      <c r="AK105" s="155"/>
      <c r="AL105" s="155"/>
      <c r="AM105" s="156"/>
    </row>
    <row r="106" spans="1:40" x14ac:dyDescent="0.3">
      <c r="A106" s="190">
        <v>102</v>
      </c>
      <c r="B106" s="189">
        <v>2006</v>
      </c>
      <c r="C106" s="189">
        <v>9</v>
      </c>
      <c r="D106" s="189">
        <v>11</v>
      </c>
      <c r="E106" s="189" t="s">
        <v>302</v>
      </c>
      <c r="F106" s="200">
        <v>3</v>
      </c>
      <c r="G106" s="200">
        <v>0</v>
      </c>
      <c r="H106" s="200">
        <v>0</v>
      </c>
      <c r="I106" s="16">
        <f t="shared" si="36"/>
        <v>0</v>
      </c>
      <c r="J106" s="1">
        <v>-1</v>
      </c>
      <c r="K106" s="1">
        <f t="shared" si="30"/>
        <v>-1</v>
      </c>
      <c r="L106" s="1">
        <f t="shared" si="31"/>
        <v>2</v>
      </c>
      <c r="M106" s="1">
        <f t="shared" si="32"/>
        <v>1.8</v>
      </c>
      <c r="N106" s="1">
        <f t="shared" si="33"/>
        <v>4.666666666666667</v>
      </c>
      <c r="O106" s="1">
        <f t="shared" si="34"/>
        <v>2</v>
      </c>
      <c r="P106" s="1" t="str">
        <f t="shared" si="35"/>
        <v/>
      </c>
      <c r="Q106" s="154">
        <v>1</v>
      </c>
      <c r="R106" s="155">
        <v>1</v>
      </c>
      <c r="S106" s="155">
        <v>1</v>
      </c>
      <c r="T106" s="155"/>
      <c r="U106" s="156"/>
      <c r="V106" s="192">
        <v>1</v>
      </c>
      <c r="W106" s="192">
        <v>1</v>
      </c>
      <c r="X106" s="192">
        <v>0.5</v>
      </c>
      <c r="Y106" s="192"/>
      <c r="Z106" s="192"/>
      <c r="AA106" s="154"/>
      <c r="AB106" s="155"/>
      <c r="AC106" s="155"/>
      <c r="AD106" s="155">
        <v>0.5</v>
      </c>
      <c r="AE106" s="156">
        <v>1</v>
      </c>
      <c r="AF106" s="192"/>
      <c r="AG106" s="192">
        <v>1</v>
      </c>
      <c r="AH106" s="192"/>
      <c r="AI106" s="192"/>
      <c r="AJ106" s="154"/>
      <c r="AK106" s="155"/>
      <c r="AL106" s="155"/>
      <c r="AM106" s="156"/>
    </row>
    <row r="107" spans="1:40" ht="15.75" customHeight="1" x14ac:dyDescent="0.3">
      <c r="A107" s="190">
        <v>102</v>
      </c>
      <c r="B107" s="189">
        <v>2006</v>
      </c>
      <c r="C107" s="189">
        <v>23</v>
      </c>
      <c r="D107" s="189">
        <v>11</v>
      </c>
      <c r="E107" s="202" t="s">
        <v>303</v>
      </c>
      <c r="F107" s="200">
        <v>2</v>
      </c>
      <c r="G107" s="200">
        <v>0</v>
      </c>
      <c r="H107" s="200">
        <v>0</v>
      </c>
      <c r="I107" s="16">
        <f t="shared" si="36"/>
        <v>0</v>
      </c>
      <c r="J107" s="1">
        <v>1</v>
      </c>
      <c r="K107" s="1">
        <f t="shared" si="30"/>
        <v>-1</v>
      </c>
      <c r="L107" s="1" t="str">
        <f t="shared" si="31"/>
        <v/>
      </c>
      <c r="M107" s="1" t="str">
        <f t="shared" si="32"/>
        <v/>
      </c>
      <c r="N107" s="1">
        <f t="shared" si="33"/>
        <v>4.2</v>
      </c>
      <c r="O107" s="1">
        <f t="shared" si="34"/>
        <v>1</v>
      </c>
      <c r="P107" s="1" t="str">
        <f t="shared" si="35"/>
        <v/>
      </c>
      <c r="Q107" s="154"/>
      <c r="R107" s="155"/>
      <c r="S107" s="155"/>
      <c r="T107" s="155"/>
      <c r="U107" s="156"/>
      <c r="V107" s="155"/>
      <c r="W107" s="155"/>
      <c r="X107" s="155"/>
      <c r="Y107" s="192"/>
      <c r="Z107" s="192"/>
      <c r="AA107" s="154"/>
      <c r="AB107" s="155"/>
      <c r="AC107" s="155">
        <v>0.5</v>
      </c>
      <c r="AD107" s="155">
        <v>1</v>
      </c>
      <c r="AE107" s="156">
        <v>1</v>
      </c>
      <c r="AF107" s="192">
        <v>1</v>
      </c>
      <c r="AG107" s="155"/>
      <c r="AH107" s="192"/>
      <c r="AI107" s="155"/>
      <c r="AJ107" s="154"/>
      <c r="AK107" s="155"/>
      <c r="AL107" s="155"/>
      <c r="AM107" s="156"/>
      <c r="AN107" s="17" t="s">
        <v>311</v>
      </c>
    </row>
    <row r="108" spans="1:40" x14ac:dyDescent="0.3">
      <c r="A108" s="190">
        <v>102</v>
      </c>
      <c r="B108" s="189">
        <v>2006</v>
      </c>
      <c r="C108" s="189">
        <v>7</v>
      </c>
      <c r="D108" s="189">
        <v>12</v>
      </c>
      <c r="E108" s="189" t="s">
        <v>304</v>
      </c>
      <c r="F108" s="200">
        <v>1</v>
      </c>
      <c r="G108" s="200">
        <v>0</v>
      </c>
      <c r="H108" s="200">
        <v>0</v>
      </c>
      <c r="I108" s="16">
        <f t="shared" si="36"/>
        <v>0</v>
      </c>
      <c r="J108" s="1">
        <v>-1</v>
      </c>
      <c r="K108" s="1">
        <f t="shared" si="30"/>
        <v>1</v>
      </c>
      <c r="L108" s="1" t="str">
        <f t="shared" si="31"/>
        <v/>
      </c>
      <c r="M108" s="1">
        <f t="shared" si="32"/>
        <v>2</v>
      </c>
      <c r="N108" s="1">
        <f t="shared" si="33"/>
        <v>2</v>
      </c>
      <c r="O108" s="1">
        <f t="shared" si="34"/>
        <v>3</v>
      </c>
      <c r="P108" s="1">
        <f t="shared" si="35"/>
        <v>1</v>
      </c>
      <c r="Q108" s="154"/>
      <c r="R108" s="155"/>
      <c r="S108" s="155"/>
      <c r="T108" s="155"/>
      <c r="U108" s="156"/>
      <c r="V108" s="155">
        <v>1</v>
      </c>
      <c r="W108" s="155">
        <v>1</v>
      </c>
      <c r="X108" s="155">
        <v>1</v>
      </c>
      <c r="Y108" s="155"/>
      <c r="Z108" s="155"/>
      <c r="AA108" s="154">
        <v>1</v>
      </c>
      <c r="AB108" s="155">
        <v>1</v>
      </c>
      <c r="AC108" s="155">
        <v>1</v>
      </c>
      <c r="AD108" s="155"/>
      <c r="AE108" s="156"/>
      <c r="AF108" s="155"/>
      <c r="AG108" s="155"/>
      <c r="AH108" s="192">
        <v>1</v>
      </c>
      <c r="AI108" s="155"/>
      <c r="AJ108" s="154">
        <v>1</v>
      </c>
      <c r="AK108" s="155"/>
      <c r="AL108" s="155"/>
      <c r="AM108" s="156"/>
    </row>
    <row r="109" spans="1:40" x14ac:dyDescent="0.3">
      <c r="A109" s="190">
        <v>102</v>
      </c>
      <c r="B109" s="189">
        <v>2006</v>
      </c>
      <c r="C109" s="189">
        <v>7</v>
      </c>
      <c r="D109" s="189">
        <v>12</v>
      </c>
      <c r="E109" s="189" t="s">
        <v>305</v>
      </c>
      <c r="F109" s="200">
        <v>1</v>
      </c>
      <c r="G109" s="200">
        <v>0</v>
      </c>
      <c r="H109" s="200">
        <v>0</v>
      </c>
      <c r="I109" s="16">
        <f t="shared" si="36"/>
        <v>0</v>
      </c>
      <c r="J109" s="1">
        <v>1</v>
      </c>
      <c r="K109" s="1">
        <f t="shared" si="30"/>
        <v>1</v>
      </c>
      <c r="L109" s="1">
        <f t="shared" si="31"/>
        <v>3</v>
      </c>
      <c r="M109" s="1" t="str">
        <f t="shared" si="32"/>
        <v/>
      </c>
      <c r="N109" s="1">
        <f t="shared" si="33"/>
        <v>2.2000000000000002</v>
      </c>
      <c r="O109" s="1">
        <f t="shared" si="34"/>
        <v>4</v>
      </c>
      <c r="P109" s="1">
        <f t="shared" si="35"/>
        <v>1</v>
      </c>
      <c r="Q109" s="154"/>
      <c r="R109" s="155">
        <v>1</v>
      </c>
      <c r="S109" s="155">
        <v>1</v>
      </c>
      <c r="T109" s="155">
        <v>1</v>
      </c>
      <c r="U109" s="156"/>
      <c r="V109" s="155"/>
      <c r="W109" s="155"/>
      <c r="X109" s="155"/>
      <c r="Y109" s="192"/>
      <c r="Z109" s="192"/>
      <c r="AA109" s="154">
        <v>0.5</v>
      </c>
      <c r="AB109" s="155">
        <v>1</v>
      </c>
      <c r="AC109" s="155">
        <v>1</v>
      </c>
      <c r="AD109" s="155"/>
      <c r="AE109" s="156"/>
      <c r="AF109" s="192"/>
      <c r="AG109" s="155"/>
      <c r="AH109" s="192"/>
      <c r="AI109" s="155">
        <v>1</v>
      </c>
      <c r="AJ109" s="154">
        <v>1</v>
      </c>
      <c r="AK109" s="155"/>
      <c r="AL109" s="155"/>
      <c r="AM109" s="156"/>
      <c r="AN109" s="17" t="s">
        <v>57</v>
      </c>
    </row>
    <row r="110" spans="1:40" x14ac:dyDescent="0.3">
      <c r="A110" s="190">
        <v>102</v>
      </c>
      <c r="B110" s="189">
        <v>2006</v>
      </c>
      <c r="C110" s="189">
        <v>7</v>
      </c>
      <c r="D110" s="189">
        <v>12</v>
      </c>
      <c r="E110" s="189" t="s">
        <v>306</v>
      </c>
      <c r="F110" s="200">
        <v>1</v>
      </c>
      <c r="G110" s="200">
        <v>0</v>
      </c>
      <c r="H110" s="200">
        <v>0</v>
      </c>
      <c r="I110" s="16">
        <f t="shared" si="36"/>
        <v>0</v>
      </c>
      <c r="J110" s="1">
        <v>1</v>
      </c>
      <c r="K110" s="1">
        <f t="shared" si="30"/>
        <v>1</v>
      </c>
      <c r="L110" s="1" t="str">
        <f t="shared" si="31"/>
        <v/>
      </c>
      <c r="M110" s="1" t="str">
        <f t="shared" si="32"/>
        <v/>
      </c>
      <c r="N110" s="1">
        <f t="shared" si="33"/>
        <v>1.5</v>
      </c>
      <c r="O110" s="1">
        <f t="shared" si="34"/>
        <v>1</v>
      </c>
      <c r="P110" s="1">
        <f t="shared" si="35"/>
        <v>1</v>
      </c>
      <c r="Q110" s="154"/>
      <c r="R110" s="155"/>
      <c r="S110" s="155"/>
      <c r="T110" s="155"/>
      <c r="U110" s="156"/>
      <c r="V110" s="155"/>
      <c r="W110" s="155"/>
      <c r="X110" s="155"/>
      <c r="Y110" s="155"/>
      <c r="Z110" s="155"/>
      <c r="AA110" s="154">
        <v>1</v>
      </c>
      <c r="AB110" s="155">
        <v>1</v>
      </c>
      <c r="AC110" s="155"/>
      <c r="AD110" s="155"/>
      <c r="AE110" s="156"/>
      <c r="AF110" s="155">
        <v>1</v>
      </c>
      <c r="AG110" s="155"/>
      <c r="AH110" s="155"/>
      <c r="AI110" s="155"/>
      <c r="AJ110" s="154">
        <v>1</v>
      </c>
      <c r="AK110" s="155"/>
      <c r="AL110" s="155"/>
      <c r="AM110" s="156"/>
    </row>
    <row r="111" spans="1:40" x14ac:dyDescent="0.3">
      <c r="A111" s="190">
        <v>102</v>
      </c>
      <c r="B111" s="189">
        <v>2006</v>
      </c>
      <c r="C111" s="189">
        <v>14</v>
      </c>
      <c r="D111" s="189">
        <v>12</v>
      </c>
      <c r="E111" s="189" t="s">
        <v>307</v>
      </c>
      <c r="F111" s="200">
        <v>1</v>
      </c>
      <c r="G111" s="200">
        <v>0</v>
      </c>
      <c r="H111" s="200">
        <v>0</v>
      </c>
      <c r="I111" s="16">
        <f t="shared" si="36"/>
        <v>0</v>
      </c>
      <c r="J111" s="1">
        <v>-1</v>
      </c>
      <c r="K111" s="1">
        <f t="shared" si="30"/>
        <v>1</v>
      </c>
      <c r="L111" s="1" t="str">
        <f t="shared" si="31"/>
        <v/>
      </c>
      <c r="M111" s="1" t="str">
        <f t="shared" si="32"/>
        <v/>
      </c>
      <c r="N111" s="1">
        <f t="shared" si="33"/>
        <v>1.5</v>
      </c>
      <c r="O111" s="1">
        <f t="shared" si="34"/>
        <v>1</v>
      </c>
      <c r="P111" s="1">
        <f t="shared" si="35"/>
        <v>2</v>
      </c>
      <c r="Q111" s="154"/>
      <c r="R111" s="155"/>
      <c r="S111" s="155"/>
      <c r="T111" s="155"/>
      <c r="U111" s="156"/>
      <c r="V111" s="155"/>
      <c r="W111" s="155"/>
      <c r="X111" s="155"/>
      <c r="Y111" s="155"/>
      <c r="Z111" s="155"/>
      <c r="AA111" s="154">
        <v>1</v>
      </c>
      <c r="AB111" s="155">
        <v>1</v>
      </c>
      <c r="AC111" s="155"/>
      <c r="AD111" s="155"/>
      <c r="AE111" s="156"/>
      <c r="AF111" s="155">
        <v>1</v>
      </c>
      <c r="AG111" s="155"/>
      <c r="AH111" s="155"/>
      <c r="AI111" s="155"/>
      <c r="AJ111" s="154"/>
      <c r="AK111" s="155">
        <v>1</v>
      </c>
      <c r="AL111" s="155"/>
      <c r="AM111" s="156"/>
    </row>
    <row r="112" spans="1:40" x14ac:dyDescent="0.3">
      <c r="L112" s="1"/>
      <c r="M112" s="1"/>
      <c r="N112" s="1"/>
      <c r="O112" s="1"/>
      <c r="P112" s="1"/>
      <c r="AJ112" s="10"/>
    </row>
    <row r="113" spans="12:36" x14ac:dyDescent="0.3">
      <c r="L113" s="1"/>
      <c r="M113" s="1"/>
      <c r="N113" s="1"/>
      <c r="O113" s="1"/>
      <c r="P113" s="1"/>
      <c r="AJ113" s="10"/>
    </row>
    <row r="114" spans="12:36" x14ac:dyDescent="0.3">
      <c r="L114" s="1"/>
      <c r="M114" s="1"/>
      <c r="N114" s="1"/>
      <c r="O114" s="1"/>
      <c r="P114" s="1"/>
      <c r="AJ114" s="10"/>
    </row>
    <row r="115" spans="12:36" x14ac:dyDescent="0.3">
      <c r="L115" s="1"/>
      <c r="M115" s="1"/>
      <c r="N115" s="1"/>
      <c r="O115" s="1"/>
      <c r="P115" s="1"/>
      <c r="AJ115" s="10"/>
    </row>
    <row r="116" spans="12:36" x14ac:dyDescent="0.3">
      <c r="L116" s="1"/>
      <c r="M116" s="1"/>
      <c r="N116" s="1"/>
      <c r="O116" s="1"/>
      <c r="P116" s="1"/>
      <c r="AJ116" s="10"/>
    </row>
    <row r="117" spans="12:36" x14ac:dyDescent="0.3">
      <c r="L117" s="1"/>
      <c r="M117" s="1"/>
      <c r="N117" s="1"/>
      <c r="O117" s="1"/>
      <c r="P117" s="1"/>
      <c r="AJ117" s="10"/>
    </row>
    <row r="118" spans="12:36" x14ac:dyDescent="0.3">
      <c r="L118" s="1"/>
      <c r="M118" s="1"/>
      <c r="N118" s="1"/>
      <c r="O118" s="1"/>
      <c r="P118" s="1"/>
      <c r="AJ118" s="10"/>
    </row>
    <row r="119" spans="12:36" x14ac:dyDescent="0.3">
      <c r="L119" s="1"/>
      <c r="M119" s="1"/>
      <c r="N119" s="1"/>
      <c r="O119" s="1"/>
      <c r="P119" s="1"/>
      <c r="AJ119" s="10"/>
    </row>
    <row r="120" spans="12:36" x14ac:dyDescent="0.3">
      <c r="L120" s="1"/>
      <c r="M120" s="1"/>
      <c r="N120" s="1"/>
      <c r="O120" s="1"/>
      <c r="P120" s="1"/>
      <c r="AJ120" s="10"/>
    </row>
    <row r="121" spans="12:36" x14ac:dyDescent="0.3">
      <c r="L121" s="1"/>
      <c r="M121" s="1"/>
      <c r="N121" s="1"/>
      <c r="O121" s="1"/>
      <c r="P121" s="1"/>
      <c r="AJ121" s="10"/>
    </row>
    <row r="122" spans="12:36" x14ac:dyDescent="0.3">
      <c r="L122" s="1"/>
      <c r="M122" s="1"/>
      <c r="N122" s="1"/>
      <c r="O122" s="1"/>
      <c r="P122" s="1"/>
      <c r="AJ122" s="10"/>
    </row>
    <row r="123" spans="12:36" x14ac:dyDescent="0.3">
      <c r="L123" s="1"/>
      <c r="M123" s="1"/>
      <c r="N123" s="1"/>
      <c r="O123" s="1"/>
      <c r="P123" s="1"/>
      <c r="AJ123" s="10"/>
    </row>
    <row r="124" spans="12:36" x14ac:dyDescent="0.3">
      <c r="L124" s="1"/>
      <c r="M124" s="1"/>
      <c r="N124" s="1"/>
      <c r="O124" s="1"/>
      <c r="P124" s="1"/>
      <c r="AJ124" s="10"/>
    </row>
    <row r="125" spans="12:36" x14ac:dyDescent="0.3">
      <c r="L125" s="1"/>
      <c r="M125" s="1"/>
      <c r="N125" s="1"/>
      <c r="O125" s="1"/>
      <c r="P125" s="1"/>
      <c r="AJ125" s="10"/>
    </row>
    <row r="126" spans="12:36" x14ac:dyDescent="0.3">
      <c r="L126" s="1"/>
      <c r="M126" s="1"/>
      <c r="N126" s="1"/>
      <c r="O126" s="1"/>
      <c r="P126" s="1"/>
      <c r="AJ126" s="10"/>
    </row>
    <row r="127" spans="12:36" x14ac:dyDescent="0.3">
      <c r="AJ127" s="10"/>
    </row>
    <row r="128" spans="12:36" x14ac:dyDescent="0.3">
      <c r="AJ128" s="10"/>
    </row>
    <row r="129" spans="1:40" x14ac:dyDescent="0.3">
      <c r="AJ129" s="10"/>
    </row>
    <row r="130" spans="1:40" ht="15" thickBot="1" x14ac:dyDescent="0.35">
      <c r="A130" s="23"/>
      <c r="B130" s="23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36"/>
      <c r="Q130" s="24"/>
      <c r="R130" s="24"/>
      <c r="S130" s="24"/>
      <c r="T130" s="24"/>
      <c r="U130" s="36"/>
      <c r="V130" s="24"/>
      <c r="W130" s="24"/>
      <c r="X130" s="24"/>
      <c r="Y130" s="24"/>
      <c r="Z130" s="36"/>
      <c r="AA130" s="24"/>
      <c r="AB130" s="24"/>
      <c r="AC130" s="24"/>
      <c r="AD130" s="24"/>
      <c r="AE130" s="36"/>
      <c r="AF130" s="24"/>
      <c r="AG130" s="24"/>
      <c r="AH130" s="24"/>
      <c r="AI130" s="36"/>
      <c r="AJ130" s="37"/>
      <c r="AK130" s="24"/>
      <c r="AL130" s="24"/>
      <c r="AM130" s="36"/>
      <c r="AN130" s="24"/>
    </row>
    <row r="131" spans="1:40" x14ac:dyDescent="0.3">
      <c r="B131" t="s">
        <v>74</v>
      </c>
      <c r="D131" s="97">
        <f>COUNT($F$18:$F$130)</f>
        <v>94</v>
      </c>
      <c r="E131" s="25" t="s">
        <v>132</v>
      </c>
      <c r="F131" s="97">
        <f>COUNTIF(F$18:F$130,1)+COUNTIF(F$18:F$130,2)+COUNTIF(F$18:F$130,3)</f>
        <v>82</v>
      </c>
      <c r="G131" s="1">
        <f>COUNTIF(G$18:G$130,1)</f>
        <v>3</v>
      </c>
      <c r="H131" s="1">
        <f>COUNTIF(H$18:H$130,1)</f>
        <v>4</v>
      </c>
      <c r="I131" s="1"/>
      <c r="J131" s="1"/>
      <c r="K131" s="97">
        <f>COUNTIF(K$18:K$130,-1)</f>
        <v>12</v>
      </c>
      <c r="L131" s="1">
        <f>COUNTIF(L$18:L$130,"&gt;0")</f>
        <v>27</v>
      </c>
      <c r="M131" s="1">
        <f>COUNTIF(M$18:M$130,"&gt;0")</f>
        <v>39</v>
      </c>
      <c r="N131" s="1">
        <f>COUNTIF(N$18:N$130,"&gt;0")</f>
        <v>82</v>
      </c>
      <c r="O131" s="1">
        <f>COUNTIF(O$18:O$130,"&gt;0")</f>
        <v>75</v>
      </c>
      <c r="P131" s="1">
        <f>COUNTIF(P$18:P$130,"&gt;0")</f>
        <v>49</v>
      </c>
      <c r="Q131" s="27">
        <f t="shared" ref="Q131:AM131" si="37">SUM(Q$18:Q$130)</f>
        <v>12</v>
      </c>
      <c r="R131" s="28">
        <f t="shared" si="37"/>
        <v>15</v>
      </c>
      <c r="S131" s="28">
        <f t="shared" si="37"/>
        <v>14</v>
      </c>
      <c r="T131" s="28">
        <f t="shared" si="37"/>
        <v>15.5</v>
      </c>
      <c r="U131" s="29">
        <f t="shared" si="37"/>
        <v>8</v>
      </c>
      <c r="V131" s="27">
        <f t="shared" si="37"/>
        <v>31</v>
      </c>
      <c r="W131" s="28">
        <f t="shared" si="37"/>
        <v>31.5</v>
      </c>
      <c r="X131" s="28">
        <f t="shared" si="37"/>
        <v>24</v>
      </c>
      <c r="Y131" s="28">
        <f t="shared" si="37"/>
        <v>8.5</v>
      </c>
      <c r="Z131" s="29">
        <f t="shared" si="37"/>
        <v>3</v>
      </c>
      <c r="AA131" s="27">
        <f t="shared" si="37"/>
        <v>47.5</v>
      </c>
      <c r="AB131" s="28">
        <f t="shared" si="37"/>
        <v>53</v>
      </c>
      <c r="AC131" s="28">
        <f t="shared" si="37"/>
        <v>38.5</v>
      </c>
      <c r="AD131" s="28">
        <f t="shared" si="37"/>
        <v>28.5</v>
      </c>
      <c r="AE131" s="29">
        <f t="shared" si="37"/>
        <v>20</v>
      </c>
      <c r="AF131" s="27">
        <f t="shared" si="37"/>
        <v>43</v>
      </c>
      <c r="AG131" s="28">
        <f t="shared" si="37"/>
        <v>11</v>
      </c>
      <c r="AH131" s="28">
        <f t="shared" si="37"/>
        <v>13</v>
      </c>
      <c r="AI131" s="28">
        <f t="shared" si="37"/>
        <v>8</v>
      </c>
      <c r="AJ131" s="27">
        <f t="shared" si="37"/>
        <v>28</v>
      </c>
      <c r="AK131" s="28">
        <f t="shared" si="37"/>
        <v>8</v>
      </c>
      <c r="AL131" s="28">
        <f t="shared" si="37"/>
        <v>3</v>
      </c>
      <c r="AM131" s="29">
        <f t="shared" si="37"/>
        <v>10</v>
      </c>
      <c r="AN131" s="17" t="s">
        <v>34</v>
      </c>
    </row>
    <row r="132" spans="1:40" x14ac:dyDescent="0.3">
      <c r="E132" s="25" t="s">
        <v>133</v>
      </c>
      <c r="F132" s="26"/>
      <c r="G132" s="26">
        <f>G131/$F$131*100</f>
        <v>3.6585365853658534</v>
      </c>
      <c r="H132" s="26">
        <f>H131/$F$131*100</f>
        <v>4.8780487804878048</v>
      </c>
      <c r="I132" s="26"/>
      <c r="J132" s="26"/>
      <c r="K132" s="72">
        <f>K131/$F$131*100</f>
        <v>14.634146341463413</v>
      </c>
      <c r="L132" s="26">
        <f>+L131/$F131*100</f>
        <v>32.926829268292686</v>
      </c>
      <c r="M132" s="26">
        <f>+M131/$F131*100</f>
        <v>47.560975609756099</v>
      </c>
      <c r="N132" s="26">
        <f>+N131/$F131*100</f>
        <v>100</v>
      </c>
      <c r="O132" s="26">
        <f>+O131/$F131*100</f>
        <v>91.463414634146346</v>
      </c>
      <c r="P132" s="26">
        <f>+P131/$F131*100</f>
        <v>59.756097560975604</v>
      </c>
      <c r="Q132" s="11">
        <f>+Q131/SUM($Q131:$U131)*100</f>
        <v>18.604651162790699</v>
      </c>
      <c r="R132" s="12">
        <f t="shared" ref="R132:U132" si="38">+R131/SUM($Q131:$U131)*100</f>
        <v>23.255813953488371</v>
      </c>
      <c r="S132" s="12">
        <f t="shared" si="38"/>
        <v>21.705426356589147</v>
      </c>
      <c r="T132" s="12">
        <f t="shared" si="38"/>
        <v>24.031007751937985</v>
      </c>
      <c r="U132" s="13">
        <f t="shared" si="38"/>
        <v>12.403100775193799</v>
      </c>
      <c r="V132" s="11">
        <f>+V131/SUM($V131:$Z131)*100</f>
        <v>31.632653061224492</v>
      </c>
      <c r="W132" s="12">
        <f t="shared" ref="W132:Z132" si="39">+W131/SUM($V131:$Z131)*100</f>
        <v>32.142857142857146</v>
      </c>
      <c r="X132" s="12">
        <f t="shared" si="39"/>
        <v>24.489795918367346</v>
      </c>
      <c r="Y132" s="12">
        <f t="shared" si="39"/>
        <v>8.6734693877551017</v>
      </c>
      <c r="Z132" s="13">
        <f t="shared" si="39"/>
        <v>3.0612244897959182</v>
      </c>
      <c r="AA132" s="11">
        <f>+AA131/SUM($AA131:$AE131)*100</f>
        <v>25.333333333333336</v>
      </c>
      <c r="AB132" s="12">
        <f t="shared" ref="AB132:AE132" si="40">+AB131/SUM($AA131:$AE131)*100</f>
        <v>28.266666666666669</v>
      </c>
      <c r="AC132" s="12">
        <f t="shared" si="40"/>
        <v>20.533333333333335</v>
      </c>
      <c r="AD132" s="12">
        <f t="shared" si="40"/>
        <v>15.2</v>
      </c>
      <c r="AE132" s="13">
        <f t="shared" si="40"/>
        <v>10.666666666666668</v>
      </c>
      <c r="AF132" s="12">
        <f>+AF131/SUM($AF131:$AI131)*100</f>
        <v>57.333333333333336</v>
      </c>
      <c r="AG132" s="12">
        <f t="shared" ref="AG132:AI132" si="41">+AG131/SUM($AF131:$AI131)*100</f>
        <v>14.666666666666666</v>
      </c>
      <c r="AH132" s="12">
        <f t="shared" si="41"/>
        <v>17.333333333333336</v>
      </c>
      <c r="AI132" s="13">
        <f t="shared" si="41"/>
        <v>10.666666666666668</v>
      </c>
      <c r="AJ132" s="11">
        <f>+AJ131/SUM($AJ131:$AM131)*100</f>
        <v>57.142857142857139</v>
      </c>
      <c r="AK132" s="12">
        <f t="shared" ref="AK132:AM132" si="42">+AK131/SUM($AJ131:$AM131)*100</f>
        <v>16.326530612244898</v>
      </c>
      <c r="AL132" s="12">
        <f t="shared" si="42"/>
        <v>6.1224489795918364</v>
      </c>
      <c r="AM132" s="13">
        <f t="shared" si="42"/>
        <v>20.408163265306122</v>
      </c>
      <c r="AN132" s="17" t="s">
        <v>35</v>
      </c>
    </row>
    <row r="133" spans="1:40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"/>
      <c r="L133" s="26"/>
      <c r="M133" s="26"/>
      <c r="N133" s="26"/>
      <c r="O133" s="26"/>
      <c r="P133" s="32"/>
      <c r="Q133" s="39"/>
      <c r="R133" s="26"/>
      <c r="S133" s="61">
        <f>(Q131*1+R131*2+S131*3+T131*4+U131*5)/(SUM(Q131:U131))</f>
        <v>2.8837209302325579</v>
      </c>
      <c r="T133" s="61"/>
      <c r="U133" s="62"/>
      <c r="V133" s="61"/>
      <c r="W133" s="61"/>
      <c r="X133" s="61">
        <f>(V131*1+W131*2+X131*3+Y131*4+Z131*5)/(SUM(V131:Z131))</f>
        <v>2.193877551020408</v>
      </c>
      <c r="Y133" s="61"/>
      <c r="Z133" s="62"/>
      <c r="AA133" s="63"/>
      <c r="AB133" s="61"/>
      <c r="AC133" s="61">
        <f>(AA131*1+AB131*2+AC131*3+AD131*4+AE131*5)/(SUM(AA131:AE131))</f>
        <v>2.5760000000000001</v>
      </c>
      <c r="AE133" s="13"/>
      <c r="AI133" s="12"/>
      <c r="AJ133" s="10"/>
      <c r="AM133" s="13"/>
      <c r="AN133" s="17" t="s">
        <v>26</v>
      </c>
    </row>
    <row r="134" spans="1:40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"/>
      <c r="L134" s="26"/>
      <c r="M134" s="26"/>
      <c r="N134" s="26"/>
      <c r="O134" s="26"/>
      <c r="S134" s="1">
        <v>5</v>
      </c>
      <c r="X134" s="1">
        <v>5</v>
      </c>
      <c r="AC134" s="1">
        <v>5</v>
      </c>
      <c r="AJ134" s="10"/>
      <c r="AN134" s="17" t="s">
        <v>36</v>
      </c>
    </row>
    <row r="135" spans="1:40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"/>
      <c r="L135" s="26"/>
      <c r="M135" s="26"/>
      <c r="N135" s="26"/>
      <c r="O135" s="26"/>
      <c r="AJ135" s="10"/>
    </row>
    <row r="136" spans="1:40" x14ac:dyDescent="0.3">
      <c r="E136" s="25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119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5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5"/>
      <c r="F143" s="1"/>
      <c r="AJ143" s="10"/>
    </row>
    <row r="144" spans="1:40" x14ac:dyDescent="0.3">
      <c r="E144" s="25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7" t="s">
        <v>123</v>
      </c>
      <c r="J147" s="16">
        <f>COUNTIFS($J$18:$J$130,1,$F$18:$F$130,1)+COUNTIFS($J$18:$J$130,1,$F$18:$F$130,2)+COUNTIFS($J$18:$J$130,1,$F$18:$F$130,3)</f>
        <v>38</v>
      </c>
      <c r="L147" s="16">
        <f>COUNTIFS($J$18:$J$130,1,L18:L130,"&gt;0")</f>
        <v>11</v>
      </c>
      <c r="M147" s="16">
        <f>COUNTIFS($J$18:$J$130,1,M18:M130,"&gt;0")</f>
        <v>21</v>
      </c>
      <c r="N147" s="16">
        <f>COUNTIFS($J$18:$J$130,1,N18:N130,"&gt;0")</f>
        <v>38</v>
      </c>
      <c r="O147" s="16">
        <f>COUNTIFS($J$18:$J$130,1,O18:O130,"&gt;0")</f>
        <v>35</v>
      </c>
      <c r="P147" s="16">
        <f>COUNTIFS($J$18:$J$130,1,P18:P130,"&gt;0")</f>
        <v>25</v>
      </c>
      <c r="Q147" s="10">
        <f t="shared" ref="Q147:AM147" si="43">SUMIF($J$18:$J$130,1,Q18:Q130)</f>
        <v>3</v>
      </c>
      <c r="R147" s="1">
        <f t="shared" si="43"/>
        <v>7</v>
      </c>
      <c r="S147" s="1">
        <f t="shared" si="43"/>
        <v>6.5</v>
      </c>
      <c r="T147" s="1">
        <f t="shared" si="43"/>
        <v>6</v>
      </c>
      <c r="U147" s="9">
        <f t="shared" si="43"/>
        <v>4</v>
      </c>
      <c r="V147" s="10">
        <f t="shared" si="43"/>
        <v>18</v>
      </c>
      <c r="W147" s="1">
        <f t="shared" si="43"/>
        <v>17</v>
      </c>
      <c r="X147" s="1">
        <f t="shared" si="43"/>
        <v>10</v>
      </c>
      <c r="Y147" s="1">
        <f t="shared" si="43"/>
        <v>4.5</v>
      </c>
      <c r="Z147" s="9">
        <f t="shared" si="43"/>
        <v>1</v>
      </c>
      <c r="AA147" s="10">
        <f t="shared" si="43"/>
        <v>26.5</v>
      </c>
      <c r="AB147" s="1">
        <f t="shared" si="43"/>
        <v>30</v>
      </c>
      <c r="AC147" s="1">
        <f t="shared" si="43"/>
        <v>18</v>
      </c>
      <c r="AD147" s="1">
        <f t="shared" si="43"/>
        <v>8</v>
      </c>
      <c r="AE147" s="9">
        <f t="shared" si="43"/>
        <v>4</v>
      </c>
      <c r="AF147" s="10">
        <f t="shared" si="43"/>
        <v>20</v>
      </c>
      <c r="AG147" s="1">
        <f t="shared" si="43"/>
        <v>4</v>
      </c>
      <c r="AH147" s="1">
        <f t="shared" si="43"/>
        <v>5</v>
      </c>
      <c r="AI147" s="1">
        <f t="shared" si="43"/>
        <v>6</v>
      </c>
      <c r="AJ147" s="10">
        <f t="shared" si="43"/>
        <v>16</v>
      </c>
      <c r="AK147" s="1">
        <f t="shared" si="43"/>
        <v>4</v>
      </c>
      <c r="AL147" s="1">
        <f t="shared" si="43"/>
        <v>0</v>
      </c>
      <c r="AM147" s="9">
        <f t="shared" si="43"/>
        <v>5</v>
      </c>
    </row>
    <row r="148" spans="5:39" x14ac:dyDescent="0.3">
      <c r="L148" s="26"/>
      <c r="M148" s="26"/>
      <c r="N148" s="26"/>
      <c r="O148" s="26"/>
      <c r="P148" s="26"/>
      <c r="Q148" s="11">
        <f>+Q147/SUM($Q147:$U147)*100</f>
        <v>11.320754716981133</v>
      </c>
      <c r="R148" s="12">
        <f t="shared" ref="R148:U148" si="44">+R147/SUM($Q147:$U147)*100</f>
        <v>26.415094339622641</v>
      </c>
      <c r="S148" s="12">
        <f t="shared" si="44"/>
        <v>24.528301886792452</v>
      </c>
      <c r="T148" s="12">
        <f t="shared" si="44"/>
        <v>22.641509433962266</v>
      </c>
      <c r="U148" s="13">
        <f t="shared" si="44"/>
        <v>15.09433962264151</v>
      </c>
      <c r="V148" s="11">
        <f>+V147/SUM($V147:$Z147)*100</f>
        <v>35.64356435643564</v>
      </c>
      <c r="W148" s="12">
        <f t="shared" ref="W148:Z148" si="45">+W147/SUM($V147:$Z147)*100</f>
        <v>33.663366336633665</v>
      </c>
      <c r="X148" s="12">
        <f t="shared" si="45"/>
        <v>19.801980198019802</v>
      </c>
      <c r="Y148" s="12">
        <f t="shared" si="45"/>
        <v>8.9108910891089099</v>
      </c>
      <c r="Z148" s="13">
        <f t="shared" si="45"/>
        <v>1.9801980198019802</v>
      </c>
      <c r="AA148" s="11">
        <f>+AA147/SUM($AA147:$AE147)*100</f>
        <v>30.635838150289018</v>
      </c>
      <c r="AB148" s="12">
        <f t="shared" ref="AB148:AE148" si="46">+AB147/SUM($AA147:$AE147)*100</f>
        <v>34.682080924855491</v>
      </c>
      <c r="AC148" s="12">
        <f t="shared" si="46"/>
        <v>20.809248554913296</v>
      </c>
      <c r="AD148" s="12">
        <f t="shared" si="46"/>
        <v>9.2485549132947966</v>
      </c>
      <c r="AE148" s="13">
        <f t="shared" si="46"/>
        <v>4.6242774566473983</v>
      </c>
      <c r="AF148" s="12">
        <f>+AF147/SUM($AF147:$AI147)*100</f>
        <v>57.142857142857139</v>
      </c>
      <c r="AG148" s="12">
        <f t="shared" ref="AG148:AI148" si="47">+AG147/SUM($AF147:$AI147)*100</f>
        <v>11.428571428571429</v>
      </c>
      <c r="AH148" s="12">
        <f t="shared" si="47"/>
        <v>14.285714285714285</v>
      </c>
      <c r="AI148" s="13">
        <f t="shared" si="47"/>
        <v>17.142857142857142</v>
      </c>
      <c r="AJ148" s="11">
        <f>+AJ147/SUM($AJ147:$AM147)*100</f>
        <v>64</v>
      </c>
      <c r="AK148" s="12">
        <f t="shared" ref="AK148:AM148" si="48">+AK147/SUM($AJ147:$AM147)*100</f>
        <v>16</v>
      </c>
      <c r="AL148" s="12">
        <f t="shared" si="48"/>
        <v>0</v>
      </c>
      <c r="AM148" s="13">
        <f t="shared" si="48"/>
        <v>20</v>
      </c>
    </row>
    <row r="149" spans="5:39" x14ac:dyDescent="0.3">
      <c r="L149" s="26"/>
      <c r="M149" s="26"/>
      <c r="N149" s="26"/>
      <c r="Q149" s="39"/>
      <c r="R149" s="26"/>
      <c r="S149" s="61">
        <f>(Q147*1+R147*2+S147*3+T147*4+U147*5)/(SUM(Q147:U147))</f>
        <v>3.0377358490566038</v>
      </c>
      <c r="T149" s="61"/>
      <c r="U149" s="62"/>
      <c r="V149" s="61"/>
      <c r="W149" s="61"/>
      <c r="X149" s="61">
        <f>(V147*1+W147*2+X147*3+Y147*4+Z147*5)/(SUM(V147:Z147))</f>
        <v>2.0792079207920793</v>
      </c>
      <c r="Y149" s="61"/>
      <c r="Z149" s="62"/>
      <c r="AA149" s="63"/>
      <c r="AB149" s="61"/>
      <c r="AC149" s="61">
        <f>(AA147*1+AB147*2+AC147*3+AD147*4+AE147*5)/(SUM(AA147:AE147))</f>
        <v>2.2254335260115607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7" t="s">
        <v>120</v>
      </c>
      <c r="J151" s="16">
        <f>COUNTIFS($J$17:$J$129,-1,$F$17:$F$129,1)+COUNTIFS($J$17:$J$129,-1,$F$17:$F$129,2)+COUNTIFS($J$17:$J$129,-1,$F$17:$F$129,3)</f>
        <v>44</v>
      </c>
      <c r="L151" s="16">
        <f>COUNTIFS($J$17:$J$129,-1,L$17:L$129,"&gt;0")</f>
        <v>16</v>
      </c>
      <c r="M151" s="16">
        <f>COUNTIFS($J$17:$J$129,-1,M$17:M$129,"&gt;0")</f>
        <v>18</v>
      </c>
      <c r="N151" s="16">
        <f>COUNTIFS($J$17:$J$129,-1,N$17:N$129,"&gt;0")</f>
        <v>44</v>
      </c>
      <c r="O151" s="16">
        <f>COUNTIFS($J$17:$J$129,-1,O$17:O$129,"&gt;0")</f>
        <v>40</v>
      </c>
      <c r="P151" s="16">
        <f>COUNTIFS($J$17:$J$129,-1,P$17:P$129,"&gt;0")</f>
        <v>24</v>
      </c>
      <c r="Q151" s="10">
        <f t="shared" ref="Q151:AM151" si="49">SUMIF($J$18:$J$130,-1,Q18:Q130)</f>
        <v>9</v>
      </c>
      <c r="R151" s="1">
        <f t="shared" si="49"/>
        <v>8</v>
      </c>
      <c r="S151" s="1">
        <f t="shared" si="49"/>
        <v>7.5</v>
      </c>
      <c r="T151" s="1">
        <f t="shared" si="49"/>
        <v>9.5</v>
      </c>
      <c r="U151" s="9">
        <f t="shared" si="49"/>
        <v>4</v>
      </c>
      <c r="V151" s="10">
        <f t="shared" si="49"/>
        <v>13</v>
      </c>
      <c r="W151" s="1">
        <f t="shared" si="49"/>
        <v>14.5</v>
      </c>
      <c r="X151" s="1">
        <f t="shared" si="49"/>
        <v>14</v>
      </c>
      <c r="Y151" s="1">
        <f t="shared" si="49"/>
        <v>4</v>
      </c>
      <c r="Z151" s="9">
        <f t="shared" si="49"/>
        <v>2</v>
      </c>
      <c r="AA151" s="10">
        <f t="shared" si="49"/>
        <v>21</v>
      </c>
      <c r="AB151" s="1">
        <f t="shared" si="49"/>
        <v>23</v>
      </c>
      <c r="AC151" s="1">
        <f t="shared" si="49"/>
        <v>20.5</v>
      </c>
      <c r="AD151" s="1">
        <f t="shared" si="49"/>
        <v>20.5</v>
      </c>
      <c r="AE151" s="9">
        <f t="shared" si="49"/>
        <v>16</v>
      </c>
      <c r="AF151" s="10">
        <f t="shared" si="49"/>
        <v>23</v>
      </c>
      <c r="AG151" s="1">
        <f t="shared" si="49"/>
        <v>7</v>
      </c>
      <c r="AH151" s="1">
        <f t="shared" si="49"/>
        <v>8</v>
      </c>
      <c r="AI151" s="1">
        <f t="shared" si="49"/>
        <v>2</v>
      </c>
      <c r="AJ151" s="10">
        <f t="shared" si="49"/>
        <v>12</v>
      </c>
      <c r="AK151" s="1">
        <f t="shared" si="49"/>
        <v>4</v>
      </c>
      <c r="AL151" s="1">
        <f t="shared" si="49"/>
        <v>3</v>
      </c>
      <c r="AM151" s="9">
        <f t="shared" si="49"/>
        <v>5</v>
      </c>
    </row>
    <row r="152" spans="5:39" x14ac:dyDescent="0.3">
      <c r="E152" s="17" t="s">
        <v>121</v>
      </c>
      <c r="L152" s="12"/>
      <c r="M152" s="12"/>
      <c r="N152" s="12"/>
      <c r="O152" s="12"/>
      <c r="P152" s="12"/>
      <c r="Q152" s="11">
        <f>+Q151/SUM($Q151:$U151)*100</f>
        <v>23.684210526315788</v>
      </c>
      <c r="R152" s="12">
        <f t="shared" ref="R152:U152" si="50">+R151/SUM($Q151:$U151)*100</f>
        <v>21.052631578947366</v>
      </c>
      <c r="S152" s="12">
        <f t="shared" si="50"/>
        <v>19.736842105263158</v>
      </c>
      <c r="T152" s="12">
        <f t="shared" si="50"/>
        <v>25</v>
      </c>
      <c r="U152" s="13">
        <f t="shared" si="50"/>
        <v>10.526315789473683</v>
      </c>
      <c r="V152" s="11">
        <f>+V151/SUM($V151:$Z151)*100</f>
        <v>27.368421052631582</v>
      </c>
      <c r="W152" s="12">
        <f t="shared" ref="W152:Z152" si="51">+W151/SUM($V151:$Z151)*100</f>
        <v>30.526315789473685</v>
      </c>
      <c r="X152" s="12">
        <f t="shared" si="51"/>
        <v>29.473684210526311</v>
      </c>
      <c r="Y152" s="12">
        <f t="shared" si="51"/>
        <v>8.4210526315789469</v>
      </c>
      <c r="Z152" s="13">
        <f t="shared" si="51"/>
        <v>4.2105263157894735</v>
      </c>
      <c r="AA152" s="11">
        <f>+AA151/SUM($AA151:$AE151)*100</f>
        <v>20.792079207920793</v>
      </c>
      <c r="AB152" s="12">
        <f t="shared" ref="AB152:AE152" si="52">+AB151/SUM($AA151:$AE151)*100</f>
        <v>22.772277227722775</v>
      </c>
      <c r="AC152" s="12">
        <f t="shared" si="52"/>
        <v>20.297029702970299</v>
      </c>
      <c r="AD152" s="12">
        <f t="shared" si="52"/>
        <v>20.297029702970299</v>
      </c>
      <c r="AE152" s="13">
        <f t="shared" si="52"/>
        <v>15.841584158415841</v>
      </c>
      <c r="AF152" s="12">
        <f>+AF151/SUM($AF151:$AI151)*100</f>
        <v>57.499999999999993</v>
      </c>
      <c r="AG152" s="12">
        <f t="shared" ref="AG152:AI152" si="53">+AG151/SUM($AF151:$AI151)*100</f>
        <v>17.5</v>
      </c>
      <c r="AH152" s="12">
        <f t="shared" si="53"/>
        <v>20</v>
      </c>
      <c r="AI152" s="13">
        <f t="shared" si="53"/>
        <v>5</v>
      </c>
      <c r="AJ152" s="11">
        <f>+AJ151/SUM($AJ151:$AM151)*100</f>
        <v>50</v>
      </c>
      <c r="AK152" s="12">
        <f t="shared" ref="AK152:AM152" si="54">+AK151/SUM($AJ151:$AM151)*100</f>
        <v>16.666666666666664</v>
      </c>
      <c r="AL152" s="12">
        <f t="shared" si="54"/>
        <v>12.5</v>
      </c>
      <c r="AM152" s="13">
        <f t="shared" si="54"/>
        <v>20.833333333333336</v>
      </c>
    </row>
    <row r="153" spans="5:39" x14ac:dyDescent="0.3">
      <c r="E153" s="17" t="s">
        <v>122</v>
      </c>
      <c r="L153" s="26"/>
      <c r="M153" s="26"/>
      <c r="N153" s="26"/>
      <c r="Q153" s="39"/>
      <c r="R153" s="26"/>
      <c r="S153" s="61">
        <f>(Q151*1+R151*2+S151*3+T151*4+U151*5)/(SUM(Q151:U151))</f>
        <v>2.7763157894736841</v>
      </c>
      <c r="T153" s="61"/>
      <c r="U153" s="62"/>
      <c r="V153" s="61"/>
      <c r="W153" s="61"/>
      <c r="X153" s="61">
        <f>(V151*1+W151*2+X151*3+Y151*4+Z151*5)/(SUM(V151:Z151))</f>
        <v>2.3157894736842106</v>
      </c>
      <c r="Y153" s="61"/>
      <c r="Z153" s="62"/>
      <c r="AA153" s="63"/>
      <c r="AB153" s="61"/>
      <c r="AC153" s="61">
        <f>(AA151*1+AB151*2+AC151*3+AD151*4+AE151*5)/(SUM(AA151:AE151))</f>
        <v>2.8762376237623761</v>
      </c>
      <c r="AE153" s="13"/>
      <c r="AJ153" s="10"/>
    </row>
    <row r="154" spans="5:39" x14ac:dyDescent="0.3">
      <c r="L154" s="26"/>
      <c r="M154" s="26"/>
      <c r="N154" s="26"/>
      <c r="Q154" s="39"/>
      <c r="R154" s="26"/>
      <c r="S154" s="61"/>
      <c r="T154" s="61"/>
      <c r="U154" s="62"/>
      <c r="V154" s="61"/>
      <c r="W154" s="61"/>
      <c r="X154" s="61"/>
      <c r="Y154" s="61"/>
      <c r="Z154" s="61"/>
      <c r="AA154" s="63"/>
      <c r="AB154" s="61"/>
      <c r="AC154" s="61"/>
      <c r="AE154" s="13"/>
      <c r="AJ154" s="10"/>
    </row>
    <row r="155" spans="5:39" x14ac:dyDescent="0.3">
      <c r="E155" s="17" t="s">
        <v>134</v>
      </c>
      <c r="K155" s="16">
        <f>K131</f>
        <v>12</v>
      </c>
      <c r="L155" s="16">
        <f>COUNTIFS($K$18:$K$130,-1,L$18:L$130,"&gt;0")</f>
        <v>6</v>
      </c>
      <c r="M155" s="16">
        <f>COUNTIFS($K$18:$K$130,-1,M$18:M$130,"&gt;0")</f>
        <v>4</v>
      </c>
      <c r="N155" s="16">
        <f>COUNTIFS($K$18:$K$130,-1,N$18:N$130,"&gt;0")</f>
        <v>12</v>
      </c>
      <c r="O155" s="16">
        <f>COUNTIFS($K$18:$K$130,-1,O$18:O$130,"&gt;0")</f>
        <v>10</v>
      </c>
      <c r="P155" s="16">
        <f>COUNTIFS($K$18:$K$130,-1,P$18:P$130,"&gt;0")</f>
        <v>2</v>
      </c>
      <c r="Q155" s="10">
        <f t="shared" ref="Q155:AM155" si="55">SUMIF($K$18:$K$130,-1,Q18:Q130)</f>
        <v>5</v>
      </c>
      <c r="R155" s="1">
        <f t="shared" si="55"/>
        <v>3</v>
      </c>
      <c r="S155" s="1">
        <f t="shared" si="55"/>
        <v>1</v>
      </c>
      <c r="T155" s="1">
        <f t="shared" si="55"/>
        <v>4</v>
      </c>
      <c r="U155" s="9">
        <f t="shared" si="55"/>
        <v>0</v>
      </c>
      <c r="V155" s="1">
        <f t="shared" si="55"/>
        <v>5</v>
      </c>
      <c r="W155" s="1">
        <f t="shared" si="55"/>
        <v>1</v>
      </c>
      <c r="X155" s="1">
        <f t="shared" si="55"/>
        <v>0.5</v>
      </c>
      <c r="Y155" s="1">
        <f t="shared" si="55"/>
        <v>2</v>
      </c>
      <c r="Z155" s="1">
        <f t="shared" si="55"/>
        <v>0</v>
      </c>
      <c r="AA155" s="10">
        <f t="shared" si="55"/>
        <v>4</v>
      </c>
      <c r="AB155" s="1">
        <f t="shared" si="55"/>
        <v>1</v>
      </c>
      <c r="AC155" s="1">
        <f t="shared" si="55"/>
        <v>3.5</v>
      </c>
      <c r="AD155" s="1">
        <f t="shared" si="55"/>
        <v>9</v>
      </c>
      <c r="AE155" s="9">
        <f t="shared" si="55"/>
        <v>6</v>
      </c>
      <c r="AF155" s="1">
        <f t="shared" si="55"/>
        <v>7</v>
      </c>
      <c r="AG155" s="1">
        <f t="shared" si="55"/>
        <v>1</v>
      </c>
      <c r="AH155" s="1">
        <f t="shared" si="55"/>
        <v>1</v>
      </c>
      <c r="AI155" s="1">
        <f t="shared" si="55"/>
        <v>1</v>
      </c>
      <c r="AJ155" s="10">
        <f t="shared" si="55"/>
        <v>2</v>
      </c>
      <c r="AK155" s="1">
        <f t="shared" si="55"/>
        <v>0</v>
      </c>
      <c r="AL155" s="1">
        <f t="shared" si="55"/>
        <v>0</v>
      </c>
      <c r="AM155" s="9">
        <f t="shared" si="55"/>
        <v>0</v>
      </c>
    </row>
    <row r="156" spans="5:39" x14ac:dyDescent="0.3">
      <c r="E156" s="17" t="s">
        <v>135</v>
      </c>
      <c r="Q156" s="11">
        <f>+Q155/SUM($Q155:$U155)*100</f>
        <v>38.461538461538467</v>
      </c>
      <c r="R156" s="12">
        <f t="shared" ref="R156:U156" si="56">+R155/SUM($Q155:$U155)*100</f>
        <v>23.076923076923077</v>
      </c>
      <c r="S156" s="12">
        <f t="shared" si="56"/>
        <v>7.6923076923076925</v>
      </c>
      <c r="T156" s="12">
        <f t="shared" si="56"/>
        <v>30.76923076923077</v>
      </c>
      <c r="U156" s="13">
        <f t="shared" si="56"/>
        <v>0</v>
      </c>
      <c r="V156" s="11">
        <f>+V155/SUM($V155:$Z155)*100</f>
        <v>58.82352941176471</v>
      </c>
      <c r="W156" s="12">
        <f t="shared" ref="W156:Z156" si="57">+W155/SUM($V155:$Z155)*100</f>
        <v>11.76470588235294</v>
      </c>
      <c r="X156" s="12">
        <f t="shared" si="57"/>
        <v>5.8823529411764701</v>
      </c>
      <c r="Y156" s="12">
        <f t="shared" si="57"/>
        <v>23.52941176470588</v>
      </c>
      <c r="Z156" s="13">
        <f t="shared" si="57"/>
        <v>0</v>
      </c>
      <c r="AA156" s="11">
        <f>+AA155/SUM($AA155:$AE155)*100</f>
        <v>17.021276595744681</v>
      </c>
      <c r="AB156" s="12">
        <f t="shared" ref="AB156:AE156" si="58">+AB155/SUM($AA155:$AE155)*100</f>
        <v>4.2553191489361701</v>
      </c>
      <c r="AC156" s="12">
        <f t="shared" si="58"/>
        <v>14.893617021276595</v>
      </c>
      <c r="AD156" s="12">
        <f t="shared" si="58"/>
        <v>38.297872340425535</v>
      </c>
      <c r="AE156" s="13">
        <f t="shared" si="58"/>
        <v>25.531914893617021</v>
      </c>
      <c r="AF156" s="12">
        <f>+AF155/SUM($AF155:$AI155)*100</f>
        <v>70</v>
      </c>
      <c r="AG156" s="12">
        <f t="shared" ref="AG156:AI156" si="59">+AG155/SUM($AF155:$AI155)*100</f>
        <v>10</v>
      </c>
      <c r="AH156" s="12">
        <f t="shared" si="59"/>
        <v>10</v>
      </c>
      <c r="AI156" s="13">
        <f t="shared" si="59"/>
        <v>10</v>
      </c>
      <c r="AJ156" s="11">
        <f>+AJ155/SUM($AJ155:$AM155)*100</f>
        <v>100</v>
      </c>
      <c r="AK156" s="12">
        <f t="shared" ref="AK156:AM156" si="60">+AK155/SUM($AJ155:$AM155)*100</f>
        <v>0</v>
      </c>
      <c r="AL156" s="12">
        <f t="shared" si="60"/>
        <v>0</v>
      </c>
      <c r="AM156" s="13">
        <f t="shared" si="60"/>
        <v>0</v>
      </c>
    </row>
    <row r="157" spans="5:39" x14ac:dyDescent="0.3">
      <c r="L157" s="26"/>
      <c r="M157" s="26"/>
      <c r="N157" s="26"/>
      <c r="Q157" s="39"/>
      <c r="R157" s="26"/>
      <c r="S157" s="61">
        <f>(Q155*1+R155*2+S155*3+T155*4+U155*5)/(SUM(Q155:U155))</f>
        <v>2.3076923076923075</v>
      </c>
      <c r="T157" s="61"/>
      <c r="U157" s="62"/>
      <c r="V157" s="61"/>
      <c r="W157" s="61"/>
      <c r="X157" s="61">
        <f>(V155*1+W155*2+X155*3+Y155*4+Z155*5)/(SUM(V155:Z155))</f>
        <v>1.9411764705882353</v>
      </c>
      <c r="Y157" s="61"/>
      <c r="Z157" s="62"/>
      <c r="AA157" s="63"/>
      <c r="AB157" s="61"/>
      <c r="AC157" s="61">
        <f>(AA155*1+AB155*2+AC155*3+AD155*4+AE155*5)/(SUM(AA155:AE155))</f>
        <v>3.5106382978723403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0"/>
      <c r="N160" s="30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7" t="s">
        <v>136</v>
      </c>
      <c r="H170" s="16">
        <f>COUNTIF(H18:H130,1)</f>
        <v>4</v>
      </c>
      <c r="L170" s="16">
        <f>COUNTIFS($H$18:$H$130,1,L18:L130,"&gt;0")</f>
        <v>2</v>
      </c>
      <c r="M170" s="16">
        <f>COUNTIFS($H$18:$H$130,1,M18:M130,"&gt;0")</f>
        <v>1</v>
      </c>
      <c r="N170" s="16">
        <f>COUNTIFS($H$18:$H$130,1,N18:N130,"&gt;0")</f>
        <v>4</v>
      </c>
      <c r="O170" s="16">
        <f>COUNTIFS($H$18:$H$130,1,O18:O130,"&gt;0")</f>
        <v>4</v>
      </c>
      <c r="P170" s="16">
        <f>COUNTIFS($H$18:$H$130,1,P18:P130,"&gt;0")</f>
        <v>0</v>
      </c>
      <c r="Q170" s="10">
        <f t="shared" ref="Q170:AM170" si="61">SUMIF($H$18:$H$130,1,Q18:Q130)</f>
        <v>2</v>
      </c>
      <c r="R170" s="1">
        <f t="shared" si="61"/>
        <v>0</v>
      </c>
      <c r="S170" s="1">
        <f t="shared" si="61"/>
        <v>0</v>
      </c>
      <c r="T170" s="1">
        <f t="shared" si="61"/>
        <v>2</v>
      </c>
      <c r="U170" s="9">
        <f t="shared" si="61"/>
        <v>0</v>
      </c>
      <c r="V170" s="1">
        <f t="shared" si="61"/>
        <v>0</v>
      </c>
      <c r="W170" s="1">
        <f t="shared" si="61"/>
        <v>0</v>
      </c>
      <c r="X170" s="1">
        <f t="shared" si="61"/>
        <v>0</v>
      </c>
      <c r="Y170" s="1">
        <f t="shared" si="61"/>
        <v>2</v>
      </c>
      <c r="Z170" s="1">
        <f t="shared" si="61"/>
        <v>0</v>
      </c>
      <c r="AA170" s="10">
        <f t="shared" si="61"/>
        <v>2</v>
      </c>
      <c r="AB170" s="1">
        <f t="shared" si="61"/>
        <v>0</v>
      </c>
      <c r="AC170" s="1">
        <f t="shared" si="61"/>
        <v>0</v>
      </c>
      <c r="AD170" s="1">
        <f t="shared" si="61"/>
        <v>4</v>
      </c>
      <c r="AE170" s="9">
        <f t="shared" si="61"/>
        <v>2</v>
      </c>
      <c r="AF170" s="1">
        <f t="shared" si="61"/>
        <v>3</v>
      </c>
      <c r="AG170" s="1">
        <f t="shared" si="61"/>
        <v>0</v>
      </c>
      <c r="AH170" s="1">
        <f t="shared" si="61"/>
        <v>0</v>
      </c>
      <c r="AI170" s="1">
        <f t="shared" si="61"/>
        <v>1</v>
      </c>
      <c r="AJ170" s="10">
        <f t="shared" si="61"/>
        <v>0</v>
      </c>
      <c r="AK170" s="1">
        <f t="shared" si="61"/>
        <v>0</v>
      </c>
      <c r="AL170" s="1">
        <f t="shared" si="61"/>
        <v>0</v>
      </c>
      <c r="AM170" s="9">
        <f t="shared" si="61"/>
        <v>0</v>
      </c>
    </row>
    <row r="171" spans="5:39" x14ac:dyDescent="0.3">
      <c r="Q171" s="11">
        <f>+Q170/SUM($Q170:$U170)*100</f>
        <v>50</v>
      </c>
      <c r="R171" s="12">
        <f t="shared" ref="R171:U171" si="62">+R170/SUM($Q170:$U170)*100</f>
        <v>0</v>
      </c>
      <c r="S171" s="12">
        <f t="shared" si="62"/>
        <v>0</v>
      </c>
      <c r="T171" s="12">
        <f t="shared" si="62"/>
        <v>50</v>
      </c>
      <c r="U171" s="13">
        <f t="shared" si="62"/>
        <v>0</v>
      </c>
      <c r="V171" s="11">
        <f>+V170/SUM($V170:$Z170)*100</f>
        <v>0</v>
      </c>
      <c r="W171" s="12">
        <f t="shared" ref="W171:Z171" si="63">+W170/SUM($V170:$Z170)*100</f>
        <v>0</v>
      </c>
      <c r="X171" s="12">
        <f t="shared" si="63"/>
        <v>0</v>
      </c>
      <c r="Y171" s="12">
        <f t="shared" si="63"/>
        <v>100</v>
      </c>
      <c r="Z171" s="13">
        <f t="shared" si="63"/>
        <v>0</v>
      </c>
      <c r="AA171" s="11">
        <f>+AA170/SUM($AA170:$AE170)*100</f>
        <v>25</v>
      </c>
      <c r="AB171" s="12">
        <f t="shared" ref="AB171:AE171" si="64">+AB170/SUM($AA170:$AE170)*100</f>
        <v>0</v>
      </c>
      <c r="AC171" s="12">
        <f t="shared" si="64"/>
        <v>0</v>
      </c>
      <c r="AD171" s="12">
        <f t="shared" si="64"/>
        <v>50</v>
      </c>
      <c r="AE171" s="13">
        <f t="shared" si="64"/>
        <v>25</v>
      </c>
      <c r="AF171" s="12">
        <f>+AF170/SUM($AF170:$AI170)*100</f>
        <v>75</v>
      </c>
      <c r="AG171" s="12">
        <f t="shared" ref="AG171:AI171" si="65">+AG170/SUM($AF170:$AI170)*100</f>
        <v>0</v>
      </c>
      <c r="AH171" s="12">
        <f t="shared" si="65"/>
        <v>0</v>
      </c>
      <c r="AI171" s="13">
        <f t="shared" si="65"/>
        <v>25</v>
      </c>
      <c r="AJ171" s="11" t="e">
        <f>+AJ170/SUM($AJ170:$AM170)*100</f>
        <v>#DIV/0!</v>
      </c>
      <c r="AK171" s="12" t="e">
        <f t="shared" ref="AK171:AM171" si="66">+AK170/SUM($AJ170:$AM170)*100</f>
        <v>#DIV/0!</v>
      </c>
      <c r="AL171" s="12" t="e">
        <f t="shared" si="66"/>
        <v>#DIV/0!</v>
      </c>
      <c r="AM171" s="13" t="e">
        <f t="shared" si="66"/>
        <v>#DIV/0!</v>
      </c>
    </row>
    <row r="172" spans="5:39" x14ac:dyDescent="0.3">
      <c r="L172" s="26"/>
      <c r="M172" s="26"/>
      <c r="N172" s="26"/>
      <c r="S172" s="1">
        <f>(Q170*1+R170*2+S170*3+T170*4+U170*5)/SUM(Q170:U170)</f>
        <v>2.5</v>
      </c>
      <c r="U172" s="13"/>
      <c r="X172" s="31">
        <f>(V170*1+W170*2+X170*3+Y170*4+Z170*5)/SUM(V170:Z170)</f>
        <v>4</v>
      </c>
      <c r="Z172" s="13"/>
      <c r="AC172" s="1">
        <f>(AA170*1+AB170*2+AC170*3+AD170*4+AE170*5)/SUM(AA170:AE170)</f>
        <v>3.5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0"/>
      <c r="N175" s="30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E184" s="83"/>
      <c r="F184" s="211"/>
      <c r="G184" s="211"/>
      <c r="H184" s="226"/>
      <c r="I184" s="211"/>
      <c r="J184" s="211"/>
      <c r="K184" s="211"/>
      <c r="L184" s="226"/>
      <c r="M184" s="211"/>
      <c r="N184" s="211"/>
      <c r="O184" s="211"/>
      <c r="AJ184" s="10"/>
    </row>
    <row r="185" spans="5:36" x14ac:dyDescent="0.3">
      <c r="E185" s="83" t="s">
        <v>324</v>
      </c>
      <c r="F185" s="211"/>
      <c r="G185" s="211"/>
      <c r="H185" s="226"/>
      <c r="I185" s="211"/>
      <c r="J185" s="211"/>
      <c r="K185" s="211"/>
      <c r="L185" s="226"/>
      <c r="M185" s="211"/>
      <c r="N185" s="211"/>
      <c r="O185" s="211"/>
      <c r="AJ185" s="10"/>
    </row>
    <row r="186" spans="5:36" x14ac:dyDescent="0.3">
      <c r="E186" s="83"/>
      <c r="F186" s="226" t="s">
        <v>325</v>
      </c>
      <c r="G186" s="211"/>
      <c r="H186" s="226"/>
      <c r="I186" s="211"/>
      <c r="J186" s="211"/>
      <c r="K186" s="211"/>
      <c r="L186" s="226"/>
      <c r="M186" s="211"/>
      <c r="N186" s="211"/>
      <c r="O186" s="211"/>
      <c r="Q186" s="10">
        <f>SUMIFS(Q$18:Q$130,$O$18:$O$130,"&gt;2",$K$18:$K$130,1)</f>
        <v>1</v>
      </c>
      <c r="R186" s="1">
        <f t="shared" ref="R186:AE186" si="67">SUMIFS(R$18:R$130,$O$18:$O$130,"&gt;2",$K$18:$K$130,1)</f>
        <v>1.5</v>
      </c>
      <c r="S186" s="1">
        <f t="shared" si="67"/>
        <v>1.5</v>
      </c>
      <c r="T186" s="1">
        <f t="shared" si="67"/>
        <v>2</v>
      </c>
      <c r="U186" s="9">
        <f t="shared" si="67"/>
        <v>1</v>
      </c>
      <c r="V186" s="1">
        <f t="shared" si="67"/>
        <v>7</v>
      </c>
      <c r="W186" s="1">
        <f t="shared" si="67"/>
        <v>8</v>
      </c>
      <c r="X186" s="1">
        <f t="shared" si="67"/>
        <v>8</v>
      </c>
      <c r="Y186" s="1">
        <f t="shared" si="67"/>
        <v>3</v>
      </c>
      <c r="Z186" s="1">
        <f t="shared" si="67"/>
        <v>2</v>
      </c>
      <c r="AA186" s="10">
        <f t="shared" si="67"/>
        <v>13</v>
      </c>
      <c r="AB186" s="1">
        <f t="shared" si="67"/>
        <v>16.5</v>
      </c>
      <c r="AC186" s="1">
        <f t="shared" si="67"/>
        <v>12</v>
      </c>
      <c r="AD186" s="1">
        <f t="shared" si="67"/>
        <v>3.5</v>
      </c>
      <c r="AE186" s="9">
        <f t="shared" si="67"/>
        <v>1</v>
      </c>
      <c r="AJ186" s="10"/>
    </row>
    <row r="187" spans="5:36" x14ac:dyDescent="0.3">
      <c r="E187" s="83"/>
      <c r="F187" s="226" t="s">
        <v>26</v>
      </c>
      <c r="G187" s="211"/>
      <c r="H187" s="226" t="s">
        <v>326</v>
      </c>
      <c r="I187" s="211"/>
      <c r="J187" s="211"/>
      <c r="K187" s="211"/>
      <c r="L187" s="226"/>
      <c r="M187" s="211"/>
      <c r="N187" s="211"/>
      <c r="O187" s="211"/>
      <c r="Q187" s="171"/>
      <c r="R187" s="31"/>
      <c r="S187" s="31">
        <f>(Q186*1+R186*2+S186*3+T186*4+U186*5)/SUM(Q186:U186)</f>
        <v>3.0714285714285716</v>
      </c>
      <c r="T187" s="31"/>
      <c r="U187" s="173">
        <f>(U186*1.5+T186-R186-Q186*1.5)/SUM(Q186:U186)</f>
        <v>7.1428571428571425E-2</v>
      </c>
      <c r="V187" s="31"/>
      <c r="W187" s="31"/>
      <c r="X187" s="31">
        <f>(V186*1+W186*2+X186*3+Y186*4+Z186*5)/SUM(V186:Z186)</f>
        <v>2.4642857142857144</v>
      </c>
      <c r="Y187" s="31"/>
      <c r="Z187" s="173">
        <f>(Z186*1.5+Y186-W186-V186*1.5)/SUM(V186:Z186)</f>
        <v>-0.44642857142857145</v>
      </c>
      <c r="AA187" s="171"/>
      <c r="AB187" s="31"/>
      <c r="AC187" s="31">
        <f>(AA186*1+AB186*2+AC186*3+AD186*4+AE186*5)/SUM(AA186:AE186)</f>
        <v>2.1956521739130435</v>
      </c>
      <c r="AD187" s="31"/>
      <c r="AE187" s="173">
        <f>(AE186*1.5+AD186-AB186-AA186*1.5)/SUM(AA186:AE186)</f>
        <v>-0.67391304347826086</v>
      </c>
      <c r="AJ187" s="10"/>
    </row>
    <row r="188" spans="5:36" x14ac:dyDescent="0.3">
      <c r="E188" s="83"/>
      <c r="F188" s="226" t="s">
        <v>327</v>
      </c>
      <c r="G188" s="211"/>
      <c r="H188" s="226"/>
      <c r="I188" s="211"/>
      <c r="J188" s="211"/>
      <c r="K188" s="211"/>
      <c r="L188" s="226"/>
      <c r="M188" s="211"/>
      <c r="N188" s="211"/>
      <c r="O188" s="211"/>
      <c r="Q188" s="10">
        <f>SUMIFS(Q$18:Q$130,$O$18:$O$130,1,$K$18:$K$130,1)</f>
        <v>4</v>
      </c>
      <c r="R188" s="1">
        <f t="shared" ref="R188:AE188" si="68">SUMIFS(R$18:R$130,$O$18:$O$130,1,$K$18:$K$130,1)</f>
        <v>7</v>
      </c>
      <c r="S188" s="1">
        <f t="shared" si="68"/>
        <v>9.5</v>
      </c>
      <c r="T188" s="1">
        <f t="shared" si="68"/>
        <v>6</v>
      </c>
      <c r="U188" s="9">
        <f t="shared" si="68"/>
        <v>5</v>
      </c>
      <c r="V188" s="1">
        <f t="shared" si="68"/>
        <v>14</v>
      </c>
      <c r="W188" s="1">
        <f t="shared" si="68"/>
        <v>15.5</v>
      </c>
      <c r="X188" s="1">
        <f t="shared" si="68"/>
        <v>10.5</v>
      </c>
      <c r="Y188" s="1">
        <f t="shared" si="68"/>
        <v>2.5</v>
      </c>
      <c r="Z188" s="1">
        <f t="shared" si="68"/>
        <v>1</v>
      </c>
      <c r="AA188" s="10">
        <f t="shared" si="68"/>
        <v>23.5</v>
      </c>
      <c r="AB188" s="1">
        <f t="shared" si="68"/>
        <v>24</v>
      </c>
      <c r="AC188" s="1">
        <f t="shared" si="68"/>
        <v>14.5</v>
      </c>
      <c r="AD188" s="1">
        <f t="shared" si="68"/>
        <v>11.5</v>
      </c>
      <c r="AE188" s="9">
        <f t="shared" si="68"/>
        <v>10</v>
      </c>
      <c r="AJ188" s="10"/>
    </row>
    <row r="189" spans="5:36" x14ac:dyDescent="0.3">
      <c r="E189" s="83"/>
      <c r="F189" s="140" t="s">
        <v>26</v>
      </c>
      <c r="G189" s="141"/>
      <c r="H189" s="140" t="s">
        <v>326</v>
      </c>
      <c r="I189" s="141"/>
      <c r="J189" s="141"/>
      <c r="K189" s="141"/>
      <c r="L189" s="140"/>
      <c r="M189" s="141"/>
      <c r="N189" s="141"/>
      <c r="O189" s="141"/>
      <c r="P189" s="130"/>
      <c r="Q189" s="172"/>
      <c r="R189" s="169"/>
      <c r="S189" s="169">
        <f>(Q188*1+R188*2+S188*3+T188*4+U188*5)/SUM(Q188:U188)</f>
        <v>3.0317460317460316</v>
      </c>
      <c r="T189" s="169"/>
      <c r="U189" s="174">
        <f>(U188*1.5+T188-R188-Q188*1.5)/SUM(Q188:U188)</f>
        <v>1.5873015873015872E-2</v>
      </c>
      <c r="V189" s="169"/>
      <c r="W189" s="169"/>
      <c r="X189" s="169">
        <f>(V188*1+W188*2+X188*3+Y188*4+Z188*5)/SUM(V188:Z188)</f>
        <v>2.103448275862069</v>
      </c>
      <c r="Y189" s="169"/>
      <c r="Z189" s="174">
        <f>(Z188*1.5+Y188-W188-V188*1.5)/SUM(V188:Z188)</f>
        <v>-0.74712643678160917</v>
      </c>
      <c r="AA189" s="172"/>
      <c r="AB189" s="169"/>
      <c r="AC189" s="169">
        <f>(AA188*1+AB188*2+AC188*3+AD188*4+AE188*5)/SUM(AA188:AE188)</f>
        <v>2.5269461077844313</v>
      </c>
      <c r="AD189" s="169"/>
      <c r="AE189" s="174">
        <f>(AE188*1.5+AD188-AB188-AA188*1.5)/SUM(AA188:AE188)</f>
        <v>-0.39221556886227543</v>
      </c>
      <c r="AJ189" s="10"/>
    </row>
    <row r="190" spans="5:36" x14ac:dyDescent="0.3">
      <c r="E190" s="83"/>
      <c r="F190" s="226" t="s">
        <v>328</v>
      </c>
      <c r="G190" s="211"/>
      <c r="H190" s="226"/>
      <c r="I190" s="211"/>
      <c r="J190" s="211"/>
      <c r="K190" s="211"/>
      <c r="L190" s="226"/>
      <c r="M190" s="211"/>
      <c r="N190" s="211"/>
      <c r="O190" s="211"/>
      <c r="Q190" s="10">
        <f>SUMIFS(Q$18:Q$130,$O$18:$O$130,"&gt;2",$K$18:$K$130,-1)</f>
        <v>0</v>
      </c>
      <c r="R190" s="1">
        <f t="shared" ref="R190:AE190" si="69">SUMIFS(R$18:R$130,$O$18:$O$130,"&gt;2",$K$18:$K$130,-1)</f>
        <v>0</v>
      </c>
      <c r="S190" s="1">
        <f t="shared" si="69"/>
        <v>0</v>
      </c>
      <c r="T190" s="1">
        <f t="shared" si="69"/>
        <v>0</v>
      </c>
      <c r="U190" s="9">
        <f t="shared" si="69"/>
        <v>0</v>
      </c>
      <c r="V190" s="1">
        <f t="shared" si="69"/>
        <v>0</v>
      </c>
      <c r="W190" s="1">
        <f t="shared" si="69"/>
        <v>0</v>
      </c>
      <c r="X190" s="1">
        <f t="shared" si="69"/>
        <v>0</v>
      </c>
      <c r="Y190" s="1">
        <f t="shared" si="69"/>
        <v>0</v>
      </c>
      <c r="Z190" s="1">
        <f t="shared" si="69"/>
        <v>0</v>
      </c>
      <c r="AA190" s="10">
        <f t="shared" si="69"/>
        <v>0</v>
      </c>
      <c r="AB190" s="1">
        <f t="shared" si="69"/>
        <v>0</v>
      </c>
      <c r="AC190" s="1">
        <f t="shared" si="69"/>
        <v>2</v>
      </c>
      <c r="AD190" s="1">
        <f t="shared" si="69"/>
        <v>0</v>
      </c>
      <c r="AE190" s="9">
        <f t="shared" si="69"/>
        <v>2</v>
      </c>
      <c r="AJ190" s="10"/>
    </row>
    <row r="191" spans="5:36" x14ac:dyDescent="0.3">
      <c r="E191" s="83"/>
      <c r="F191" s="226" t="s">
        <v>26</v>
      </c>
      <c r="G191" s="211"/>
      <c r="H191" s="226" t="s">
        <v>326</v>
      </c>
      <c r="I191" s="211"/>
      <c r="J191" s="211"/>
      <c r="K191" s="211"/>
      <c r="L191" s="226"/>
      <c r="M191" s="211"/>
      <c r="N191" s="211"/>
      <c r="O191" s="211"/>
      <c r="Q191" s="171"/>
      <c r="R191" s="31"/>
      <c r="S191" s="31" t="e">
        <f>(Q190*1+R190*2+S190*3+T190*4+U190*5)/SUM(Q190:U190)</f>
        <v>#DIV/0!</v>
      </c>
      <c r="T191" s="31"/>
      <c r="U191" s="173" t="e">
        <f>(U190*1.5+T190-R190-Q190*1.5)/SUM(Q190:U190)</f>
        <v>#DIV/0!</v>
      </c>
      <c r="V191" s="31"/>
      <c r="W191" s="31"/>
      <c r="X191" s="31" t="e">
        <f>(V190*1+W190*2+X190*3+Y190*4+Z190*5)/SUM(V190:Z190)</f>
        <v>#DIV/0!</v>
      </c>
      <c r="Y191" s="31"/>
      <c r="Z191" s="173" t="e">
        <f>(Z190*1.5+Y190-W190-V190*1.5)/SUM(V190:Z190)</f>
        <v>#DIV/0!</v>
      </c>
      <c r="AA191" s="171"/>
      <c r="AB191" s="31"/>
      <c r="AC191" s="31">
        <f>(AA190*1+AB190*2+AC190*3+AD190*4+AE190*5)/SUM(AA190:AE190)</f>
        <v>4</v>
      </c>
      <c r="AD191" s="31"/>
      <c r="AE191" s="173">
        <f>(AE190*1.5+AD190-AB190-AA190*1.5)/SUM(AA190:AE190)</f>
        <v>0.75</v>
      </c>
      <c r="AJ191" s="10"/>
    </row>
    <row r="192" spans="5:36" x14ac:dyDescent="0.3">
      <c r="E192" s="83"/>
      <c r="F192" s="226" t="s">
        <v>327</v>
      </c>
      <c r="G192" s="211"/>
      <c r="H192" s="226"/>
      <c r="I192" s="211"/>
      <c r="J192" s="211"/>
      <c r="K192" s="211"/>
      <c r="L192" s="226"/>
      <c r="M192" s="211"/>
      <c r="N192" s="211"/>
      <c r="O192" s="211"/>
      <c r="Q192" s="10">
        <f>SUMIFS(Q$18:Q$130,$O$18:$O$130,1,$K$18:$K$130,-1)</f>
        <v>4</v>
      </c>
      <c r="R192" s="1">
        <f t="shared" ref="R192:AE192" si="70">SUMIFS(R$18:R$130,$O$18:$O$130,1,$K$18:$K$130,-1)</f>
        <v>2</v>
      </c>
      <c r="S192" s="1">
        <f t="shared" si="70"/>
        <v>0</v>
      </c>
      <c r="T192" s="1">
        <f t="shared" si="70"/>
        <v>4</v>
      </c>
      <c r="U192" s="9">
        <f t="shared" si="70"/>
        <v>0</v>
      </c>
      <c r="V192" s="1">
        <f t="shared" si="70"/>
        <v>4</v>
      </c>
      <c r="W192" s="1">
        <f t="shared" si="70"/>
        <v>0</v>
      </c>
      <c r="X192" s="1">
        <f t="shared" si="70"/>
        <v>0</v>
      </c>
      <c r="Y192" s="1">
        <f t="shared" si="70"/>
        <v>2</v>
      </c>
      <c r="Z192" s="1">
        <f t="shared" si="70"/>
        <v>0</v>
      </c>
      <c r="AA192" s="10">
        <f t="shared" si="70"/>
        <v>4</v>
      </c>
      <c r="AB192" s="1">
        <f t="shared" si="70"/>
        <v>1</v>
      </c>
      <c r="AC192" s="1">
        <f t="shared" si="70"/>
        <v>1.5</v>
      </c>
      <c r="AD192" s="1">
        <f t="shared" si="70"/>
        <v>7</v>
      </c>
      <c r="AE192" s="9">
        <f t="shared" si="70"/>
        <v>1</v>
      </c>
      <c r="AJ192" s="10"/>
    </row>
    <row r="193" spans="5:39" x14ac:dyDescent="0.3">
      <c r="E193" s="83"/>
      <c r="F193" s="140" t="s">
        <v>26</v>
      </c>
      <c r="G193" s="141"/>
      <c r="H193" s="140" t="s">
        <v>326</v>
      </c>
      <c r="I193" s="141"/>
      <c r="J193" s="141"/>
      <c r="K193" s="141"/>
      <c r="L193" s="140"/>
      <c r="M193" s="141"/>
      <c r="N193" s="141"/>
      <c r="O193" s="141"/>
      <c r="P193" s="130"/>
      <c r="Q193" s="172"/>
      <c r="R193" s="169"/>
      <c r="S193" s="169">
        <f>(Q192*1+R192*2+S192*3+T192*4+U192*5)/SUM(Q192:U192)</f>
        <v>2.4</v>
      </c>
      <c r="T193" s="169"/>
      <c r="U193" s="174">
        <f>(U192*1.5+T192-R192-Q192*1.5)/SUM(Q192:U192)</f>
        <v>-0.4</v>
      </c>
      <c r="V193" s="169"/>
      <c r="W193" s="169"/>
      <c r="X193" s="169">
        <f>(V192*1+W192*2+X192*3+Y192*4+Z192*5)/SUM(V192:Z192)</f>
        <v>2</v>
      </c>
      <c r="Y193" s="169"/>
      <c r="Z193" s="174">
        <f>(Z192*1.5+Y192-W192-V192*1.5)/SUM(V192:Z192)</f>
        <v>-0.66666666666666663</v>
      </c>
      <c r="AA193" s="172"/>
      <c r="AB193" s="169"/>
      <c r="AC193" s="169">
        <f>(AA192*1+AB192*2+AC192*3+AD192*4+AE192*5)/SUM(AA192:AE192)</f>
        <v>3</v>
      </c>
      <c r="AD193" s="169"/>
      <c r="AE193" s="174">
        <f>(AE192*1.5+AD192-AB192-AA192*1.5)/SUM(AA192:AE192)</f>
        <v>0.10344827586206896</v>
      </c>
      <c r="AJ193" s="10"/>
    </row>
    <row r="194" spans="5:39" x14ac:dyDescent="0.3">
      <c r="E194" s="83"/>
      <c r="F194" s="226"/>
      <c r="G194" s="211"/>
      <c r="H194" s="226"/>
      <c r="I194" s="211"/>
      <c r="J194" s="211"/>
      <c r="K194" s="211"/>
      <c r="L194" s="226"/>
      <c r="M194" s="211"/>
      <c r="N194" s="211"/>
      <c r="O194" s="211"/>
      <c r="AJ194" s="10"/>
    </row>
    <row r="195" spans="5:39" x14ac:dyDescent="0.3">
      <c r="E195" s="83" t="s">
        <v>329</v>
      </c>
      <c r="F195" s="210"/>
      <c r="G195" s="211"/>
      <c r="H195" s="227"/>
      <c r="I195" s="227"/>
      <c r="J195" s="227"/>
      <c r="K195" s="211"/>
      <c r="L195" s="227"/>
      <c r="M195" s="227"/>
      <c r="N195" s="227"/>
      <c r="O195" s="211"/>
      <c r="AJ195" s="10"/>
    </row>
    <row r="196" spans="5:39" x14ac:dyDescent="0.3">
      <c r="E196" s="83"/>
      <c r="F196" s="210" t="s">
        <v>330</v>
      </c>
      <c r="G196" s="211"/>
      <c r="H196" s="227"/>
      <c r="I196" s="227"/>
      <c r="J196" s="227"/>
      <c r="K196" s="211"/>
      <c r="L196" s="227"/>
      <c r="M196" s="227"/>
      <c r="N196" s="227"/>
      <c r="O196" s="211"/>
      <c r="Q196" s="10">
        <f>SUMIFS(Q$18:Q$130,$P$18:$P$130,1,$K$18:$K$130,1)</f>
        <v>2</v>
      </c>
      <c r="R196" s="1">
        <f t="shared" ref="R196:AE196" si="71">SUMIFS(R$18:R$130,$P$18:$P$130,1,$K$18:$K$130,1)</f>
        <v>5.5</v>
      </c>
      <c r="S196" s="1">
        <f t="shared" si="71"/>
        <v>8</v>
      </c>
      <c r="T196" s="1">
        <f t="shared" si="71"/>
        <v>9</v>
      </c>
      <c r="U196" s="9">
        <f t="shared" si="71"/>
        <v>7</v>
      </c>
      <c r="V196" s="1">
        <f t="shared" si="71"/>
        <v>11</v>
      </c>
      <c r="W196" s="1">
        <f t="shared" si="71"/>
        <v>12.5</v>
      </c>
      <c r="X196" s="1">
        <f t="shared" si="71"/>
        <v>7.5</v>
      </c>
      <c r="Y196" s="1">
        <f t="shared" si="71"/>
        <v>2</v>
      </c>
      <c r="Z196" s="1">
        <f t="shared" si="71"/>
        <v>1</v>
      </c>
      <c r="AA196" s="10">
        <f t="shared" si="71"/>
        <v>21</v>
      </c>
      <c r="AB196" s="1">
        <f t="shared" si="71"/>
        <v>24</v>
      </c>
      <c r="AC196" s="1">
        <f t="shared" si="71"/>
        <v>14.5</v>
      </c>
      <c r="AD196" s="1">
        <f t="shared" si="71"/>
        <v>1.5</v>
      </c>
      <c r="AE196" s="9">
        <f t="shared" si="71"/>
        <v>0</v>
      </c>
      <c r="AJ196" s="10"/>
    </row>
    <row r="197" spans="5:39" x14ac:dyDescent="0.3">
      <c r="E197" s="83"/>
      <c r="F197" s="226" t="s">
        <v>26</v>
      </c>
      <c r="G197" s="211"/>
      <c r="H197" s="226" t="s">
        <v>326</v>
      </c>
      <c r="I197" s="228"/>
      <c r="J197" s="228"/>
      <c r="K197" s="211"/>
      <c r="L197" s="228"/>
      <c r="M197" s="228"/>
      <c r="N197" s="228"/>
      <c r="O197" s="211"/>
      <c r="Q197" s="171"/>
      <c r="R197" s="31"/>
      <c r="S197" s="31">
        <f>(Q196*1+R196*2+S196*3+T196*4+U196*5)/SUM(Q196:U196)</f>
        <v>3.4285714285714284</v>
      </c>
      <c r="T197" s="31"/>
      <c r="U197" s="173">
        <f>(U196*1.5+T196-R196-Q196*1.5)/SUM(Q196:U196)</f>
        <v>0.34920634920634919</v>
      </c>
      <c r="V197" s="31"/>
      <c r="W197" s="31"/>
      <c r="X197" s="31">
        <f>(V196*1+W196*2+X196*3+Y196*4+Z196*5)/SUM(V196:Z196)</f>
        <v>2.1029411764705883</v>
      </c>
      <c r="Y197" s="31"/>
      <c r="Z197" s="173">
        <f>(Z196*1.5+Y196-W196-V196*1.5)/SUM(V196:Z196)</f>
        <v>-0.75</v>
      </c>
      <c r="AA197" s="171"/>
      <c r="AB197" s="31"/>
      <c r="AC197" s="31">
        <f>(AA196*1+AB196*2+AC196*3+AD196*4+AE196*5)/SUM(AA196:AE196)</f>
        <v>1.9426229508196722</v>
      </c>
      <c r="AD197" s="31"/>
      <c r="AE197" s="173">
        <f>(AE196*1.5+AD196-AB196-AA196*1.5)/SUM(AA196:AE196)</f>
        <v>-0.88524590163934425</v>
      </c>
      <c r="AJ197" s="10"/>
    </row>
    <row r="198" spans="5:39" x14ac:dyDescent="0.3">
      <c r="E198" s="83"/>
      <c r="F198" s="210" t="s">
        <v>331</v>
      </c>
      <c r="G198" s="211"/>
      <c r="H198" s="228"/>
      <c r="I198" s="228"/>
      <c r="J198" s="228"/>
      <c r="K198" s="211"/>
      <c r="L198" s="228"/>
      <c r="M198" s="228"/>
      <c r="N198" s="228"/>
      <c r="O198" s="211"/>
      <c r="Q198" s="10">
        <f>SUMIFS(Q$18:Q$130,$P$18:$P$130,"&gt;2",$K$18:$K$130,1)</f>
        <v>2</v>
      </c>
      <c r="R198" s="1">
        <f t="shared" ref="R198:AE198" si="72">SUMIFS(R$18:R$130,$P$18:$P$130,"&gt;2",$K$18:$K$130,1)</f>
        <v>3</v>
      </c>
      <c r="S198" s="1">
        <f t="shared" si="72"/>
        <v>3</v>
      </c>
      <c r="T198" s="1">
        <f t="shared" si="72"/>
        <v>0.5</v>
      </c>
      <c r="U198" s="9">
        <f t="shared" si="72"/>
        <v>0</v>
      </c>
      <c r="V198" s="1">
        <f t="shared" si="72"/>
        <v>5</v>
      </c>
      <c r="W198" s="1">
        <f t="shared" si="72"/>
        <v>5.5</v>
      </c>
      <c r="X198" s="1">
        <f t="shared" si="72"/>
        <v>6</v>
      </c>
      <c r="Y198" s="1">
        <f t="shared" si="72"/>
        <v>2</v>
      </c>
      <c r="Z198" s="1">
        <f t="shared" si="72"/>
        <v>1</v>
      </c>
      <c r="AA198" s="10">
        <f t="shared" si="72"/>
        <v>4</v>
      </c>
      <c r="AB198" s="1">
        <f t="shared" si="72"/>
        <v>4</v>
      </c>
      <c r="AC198" s="1">
        <f t="shared" si="72"/>
        <v>4</v>
      </c>
      <c r="AD198" s="1">
        <f t="shared" si="72"/>
        <v>9</v>
      </c>
      <c r="AE198" s="9">
        <f t="shared" si="72"/>
        <v>9</v>
      </c>
      <c r="AJ198" s="10"/>
    </row>
    <row r="199" spans="5:39" x14ac:dyDescent="0.3">
      <c r="E199" s="83"/>
      <c r="F199" s="140" t="s">
        <v>26</v>
      </c>
      <c r="G199" s="141"/>
      <c r="H199" s="140" t="s">
        <v>326</v>
      </c>
      <c r="I199" s="229"/>
      <c r="J199" s="229"/>
      <c r="K199" s="229"/>
      <c r="L199" s="141"/>
      <c r="M199" s="141"/>
      <c r="N199" s="141"/>
      <c r="O199" s="141"/>
      <c r="P199" s="130"/>
      <c r="Q199" s="172"/>
      <c r="R199" s="169"/>
      <c r="S199" s="169">
        <f>(Q198*1+R198*2+S198*3+T198*4+U198*5)/SUM(Q198:U198)</f>
        <v>2.2352941176470589</v>
      </c>
      <c r="T199" s="169"/>
      <c r="U199" s="174">
        <f>(U198*1.5+T198-R198-Q198*1.5)/SUM(Q198:U198)</f>
        <v>-0.6470588235294118</v>
      </c>
      <c r="V199" s="169"/>
      <c r="W199" s="169"/>
      <c r="X199" s="169">
        <f>(V198*1+W198*2+X198*3+Y198*4+Z198*5)/SUM(V198:Z198)</f>
        <v>2.4102564102564101</v>
      </c>
      <c r="Y199" s="169"/>
      <c r="Z199" s="174">
        <f>(Z198*1.5+Y198-W198-V198*1.5)/SUM(V198:Z198)</f>
        <v>-0.48717948717948717</v>
      </c>
      <c r="AA199" s="172"/>
      <c r="AB199" s="169"/>
      <c r="AC199" s="169">
        <f>(AA198*1+AB198*2+AC198*3+AD198*4+AE198*5)/SUM(AA198:AE198)</f>
        <v>3.5</v>
      </c>
      <c r="AD199" s="169"/>
      <c r="AE199" s="174">
        <f>(AE198*1.5+AD198-AB198-AA198*1.5)/SUM(AA198:AE198)</f>
        <v>0.41666666666666669</v>
      </c>
      <c r="AJ199" s="10"/>
    </row>
    <row r="200" spans="5:39" x14ac:dyDescent="0.3">
      <c r="E200" s="83"/>
      <c r="F200" s="210" t="s">
        <v>332</v>
      </c>
      <c r="G200" s="71"/>
      <c r="H200" s="226"/>
      <c r="I200" s="211"/>
      <c r="J200" s="211"/>
      <c r="K200" s="211"/>
      <c r="L200" s="226"/>
      <c r="M200" s="211"/>
      <c r="N200" s="211"/>
      <c r="O200" s="211"/>
      <c r="Q200" s="10">
        <f>SUMIFS(Q$18:Q$130,$P$18:$P$130,1,$K$18:$K$130,-1)</f>
        <v>1</v>
      </c>
      <c r="R200" s="1">
        <f t="shared" ref="R200:AE200" si="73">SUMIFS(R$18:R$130,$P$18:$P$130,1,$K$18:$K$130,-1)</f>
        <v>1</v>
      </c>
      <c r="S200" s="1">
        <f t="shared" si="73"/>
        <v>0</v>
      </c>
      <c r="T200" s="1">
        <f t="shared" si="73"/>
        <v>0</v>
      </c>
      <c r="U200" s="9">
        <f t="shared" si="73"/>
        <v>0</v>
      </c>
      <c r="V200" s="1">
        <f t="shared" si="73"/>
        <v>2</v>
      </c>
      <c r="W200" s="1">
        <f t="shared" si="73"/>
        <v>0</v>
      </c>
      <c r="X200" s="1">
        <f t="shared" si="73"/>
        <v>0</v>
      </c>
      <c r="Y200" s="1">
        <f t="shared" si="73"/>
        <v>0</v>
      </c>
      <c r="Z200" s="1">
        <f t="shared" si="73"/>
        <v>0</v>
      </c>
      <c r="AA200" s="10">
        <f t="shared" si="73"/>
        <v>2</v>
      </c>
      <c r="AB200" s="1">
        <f t="shared" si="73"/>
        <v>0</v>
      </c>
      <c r="AC200" s="1">
        <f t="shared" si="73"/>
        <v>2</v>
      </c>
      <c r="AD200" s="1">
        <f t="shared" si="73"/>
        <v>0</v>
      </c>
      <c r="AE200" s="9">
        <f t="shared" si="73"/>
        <v>0</v>
      </c>
      <c r="AJ200" s="10"/>
    </row>
    <row r="201" spans="5:39" x14ac:dyDescent="0.3">
      <c r="E201" s="83"/>
      <c r="F201" s="226" t="s">
        <v>26</v>
      </c>
      <c r="G201" s="211"/>
      <c r="H201" s="226" t="s">
        <v>326</v>
      </c>
      <c r="I201" s="227"/>
      <c r="J201" s="227"/>
      <c r="K201" s="227"/>
      <c r="L201" s="227"/>
      <c r="M201" s="227"/>
      <c r="N201" s="227"/>
      <c r="O201" s="211"/>
      <c r="Q201" s="171"/>
      <c r="R201" s="31"/>
      <c r="S201" s="31">
        <f>(Q200*1+R200*2+S200*3+T200*4+U200*5)/SUM(Q200:U200)</f>
        <v>1.5</v>
      </c>
      <c r="T201" s="31"/>
      <c r="U201" s="173">
        <f>(U200*1.5+T200-R200-Q200*1.5)/SUM(Q200:U200)</f>
        <v>-1.25</v>
      </c>
      <c r="V201" s="31"/>
      <c r="W201" s="31"/>
      <c r="X201" s="31">
        <f>(V200*1+W200*2+X200*3+Y200*4+Z200*5)/SUM(V200:Z200)</f>
        <v>1</v>
      </c>
      <c r="Y201" s="31"/>
      <c r="Z201" s="173">
        <f>(Z200*1.5+Y200-W200-V200*1.5)/SUM(V200:Z200)</f>
        <v>-1.5</v>
      </c>
      <c r="AA201" s="171"/>
      <c r="AB201" s="31"/>
      <c r="AC201" s="31">
        <f>(AA200*1+AB200*2+AC200*3+AD200*4+AE200*5)/SUM(AA200:AE200)</f>
        <v>2</v>
      </c>
      <c r="AD201" s="31"/>
      <c r="AE201" s="173">
        <f>(AE200*1.5+AD200-AB200-AA200*1.5)/SUM(AA200:AE200)</f>
        <v>-0.75</v>
      </c>
      <c r="AJ201" s="10"/>
    </row>
    <row r="202" spans="5:39" x14ac:dyDescent="0.3">
      <c r="E202" s="83"/>
      <c r="F202" s="210" t="s">
        <v>333</v>
      </c>
      <c r="G202" s="227"/>
      <c r="H202" s="227"/>
      <c r="I202" s="227"/>
      <c r="J202" s="227"/>
      <c r="K202" s="227"/>
      <c r="L202" s="227"/>
      <c r="M202" s="227"/>
      <c r="N202" s="227"/>
      <c r="O202" s="211"/>
      <c r="Q202" s="10">
        <f>SUMIFS(Q$18:Q$130,$P$18:$P$130,"&gt;2",$K$18:$K$130,-1)</f>
        <v>0</v>
      </c>
      <c r="R202" s="1">
        <f t="shared" ref="R202:AE202" si="74">SUMIFS(R$18:R$130,$P$18:$P$130,"&gt;2",$K$18:$K$130,-1)</f>
        <v>0</v>
      </c>
      <c r="S202" s="1">
        <f t="shared" si="74"/>
        <v>0</v>
      </c>
      <c r="T202" s="1">
        <f t="shared" si="74"/>
        <v>0</v>
      </c>
      <c r="U202" s="9">
        <f t="shared" si="74"/>
        <v>0</v>
      </c>
      <c r="V202" s="1">
        <f t="shared" si="74"/>
        <v>0</v>
      </c>
      <c r="W202" s="1">
        <f t="shared" si="74"/>
        <v>0</v>
      </c>
      <c r="X202" s="1">
        <f t="shared" si="74"/>
        <v>0</v>
      </c>
      <c r="Y202" s="1">
        <f t="shared" si="74"/>
        <v>0</v>
      </c>
      <c r="Z202" s="1">
        <f t="shared" si="74"/>
        <v>0</v>
      </c>
      <c r="AA202" s="10">
        <f t="shared" si="74"/>
        <v>0</v>
      </c>
      <c r="AB202" s="1">
        <f t="shared" si="74"/>
        <v>0</v>
      </c>
      <c r="AC202" s="1">
        <f t="shared" si="74"/>
        <v>0</v>
      </c>
      <c r="AD202" s="1">
        <f t="shared" si="74"/>
        <v>0</v>
      </c>
      <c r="AE202" s="9">
        <f t="shared" si="74"/>
        <v>0</v>
      </c>
      <c r="AJ202" s="10"/>
    </row>
    <row r="203" spans="5:39" x14ac:dyDescent="0.3">
      <c r="E203" s="83"/>
      <c r="F203" s="140" t="s">
        <v>26</v>
      </c>
      <c r="G203" s="141"/>
      <c r="H203" s="140" t="s">
        <v>326</v>
      </c>
      <c r="I203" s="230"/>
      <c r="J203" s="230"/>
      <c r="K203" s="230"/>
      <c r="L203" s="230"/>
      <c r="M203" s="230"/>
      <c r="N203" s="230"/>
      <c r="O203" s="141"/>
      <c r="P203" s="130"/>
      <c r="Q203" s="172"/>
      <c r="R203" s="169"/>
      <c r="S203" s="169" t="e">
        <f>(Q202*1+R202*2+S202*3+T202*4+U202*5)/SUM(Q202:U202)</f>
        <v>#DIV/0!</v>
      </c>
      <c r="T203" s="169"/>
      <c r="U203" s="174" t="e">
        <f>(U202*1.5+T202-R202-Q202*1.5)/SUM(Q202:U202)</f>
        <v>#DIV/0!</v>
      </c>
      <c r="V203" s="169"/>
      <c r="W203" s="169"/>
      <c r="X203" s="169" t="e">
        <f>(V202*1+W202*2+X202*3+Y202*4+Z202*5)/SUM(V202:Z202)</f>
        <v>#DIV/0!</v>
      </c>
      <c r="Y203" s="169"/>
      <c r="Z203" s="174" t="e">
        <f>(Z202*1.5+Y202-W202-V202*1.5)/SUM(V202:Z202)</f>
        <v>#DIV/0!</v>
      </c>
      <c r="AA203" s="172"/>
      <c r="AB203" s="169"/>
      <c r="AC203" s="169" t="e">
        <f>(AA202*1+AB202*2+AC202*3+AD202*4+AE202*5)/SUM(AA202:AE202)</f>
        <v>#DIV/0!</v>
      </c>
      <c r="AD203" s="169"/>
      <c r="AE203" s="174" t="e">
        <f>(AE202*1.5+AD202-AB202-AA202*1.5)/SUM(AA202:AE202)</f>
        <v>#DIV/0!</v>
      </c>
      <c r="AJ203" s="10"/>
    </row>
    <row r="204" spans="5:39" x14ac:dyDescent="0.3">
      <c r="E204" s="83"/>
      <c r="F204" s="210"/>
      <c r="G204" s="228"/>
      <c r="H204" s="228"/>
      <c r="I204" s="228"/>
      <c r="J204" s="228"/>
      <c r="K204" s="228"/>
      <c r="L204" s="228"/>
      <c r="M204" s="228"/>
      <c r="N204" s="228"/>
      <c r="O204" s="211"/>
      <c r="AJ204" s="10"/>
    </row>
    <row r="205" spans="5:39" x14ac:dyDescent="0.3">
      <c r="F205" s="30"/>
      <c r="AJ205" s="10"/>
    </row>
    <row r="206" spans="5:39" x14ac:dyDescent="0.3">
      <c r="E206" t="s">
        <v>137</v>
      </c>
      <c r="F206" s="69"/>
      <c r="G206" s="60"/>
      <c r="H206" s="210" t="s">
        <v>334</v>
      </c>
      <c r="I206" s="69"/>
      <c r="J206" s="60"/>
      <c r="K206" s="60"/>
      <c r="L206" s="127"/>
      <c r="AF206" s="73">
        <f t="shared" ref="AF206:AM206" si="75">SUMIF($K$18:$K$145,1,AF$18:AF$145)</f>
        <v>36</v>
      </c>
      <c r="AG206" s="73">
        <f t="shared" si="75"/>
        <v>10</v>
      </c>
      <c r="AH206" s="73">
        <f t="shared" si="75"/>
        <v>12</v>
      </c>
      <c r="AI206" s="73">
        <f t="shared" si="75"/>
        <v>7</v>
      </c>
      <c r="AJ206" s="93">
        <f t="shared" si="75"/>
        <v>26</v>
      </c>
      <c r="AK206" s="73">
        <f t="shared" si="75"/>
        <v>8</v>
      </c>
      <c r="AL206" s="73">
        <f t="shared" si="75"/>
        <v>3</v>
      </c>
      <c r="AM206" s="132">
        <f t="shared" si="75"/>
        <v>10</v>
      </c>
    </row>
    <row r="207" spans="5:39" x14ac:dyDescent="0.3">
      <c r="F207" s="69"/>
      <c r="G207" s="60"/>
      <c r="H207" s="210" t="s">
        <v>315</v>
      </c>
      <c r="I207" s="60"/>
      <c r="J207" s="60"/>
      <c r="K207" s="60"/>
      <c r="L207" s="127"/>
      <c r="AF207" s="73">
        <f t="shared" ref="AF207:AM207" si="76">SUMIF($K$18:$K$145,-1,AF$18:AF$145)</f>
        <v>7</v>
      </c>
      <c r="AG207" s="73">
        <f t="shared" si="76"/>
        <v>1</v>
      </c>
      <c r="AH207" s="73">
        <f t="shared" si="76"/>
        <v>1</v>
      </c>
      <c r="AI207" s="73">
        <f t="shared" si="76"/>
        <v>1</v>
      </c>
      <c r="AJ207" s="93">
        <f t="shared" si="76"/>
        <v>2</v>
      </c>
      <c r="AK207" s="73">
        <f t="shared" si="76"/>
        <v>0</v>
      </c>
      <c r="AL207" s="73">
        <f t="shared" si="76"/>
        <v>0</v>
      </c>
      <c r="AM207" s="132">
        <f t="shared" si="76"/>
        <v>0</v>
      </c>
    </row>
    <row r="208" spans="5:39" x14ac:dyDescent="0.3">
      <c r="F208" s="67"/>
      <c r="G208" s="60"/>
      <c r="H208" s="128" t="s">
        <v>138</v>
      </c>
      <c r="I208" s="114"/>
      <c r="J208" s="114"/>
      <c r="K208" s="114"/>
      <c r="L208" s="129"/>
      <c r="M208" s="129"/>
      <c r="N208" s="129"/>
      <c r="O208" s="129"/>
      <c r="P208" s="129"/>
      <c r="Q208" s="231"/>
      <c r="R208" s="114"/>
      <c r="S208" s="114"/>
      <c r="T208" s="114"/>
      <c r="U208" s="116"/>
      <c r="V208" s="114"/>
      <c r="W208" s="114"/>
      <c r="X208" s="114"/>
      <c r="Y208" s="114"/>
      <c r="Z208" s="114"/>
      <c r="AA208" s="231"/>
      <c r="AB208" s="114"/>
      <c r="AC208" s="114"/>
      <c r="AD208" s="114"/>
      <c r="AE208" s="116"/>
      <c r="AF208" s="143">
        <f>AF207/(AF207+AF206)*100</f>
        <v>16.279069767441861</v>
      </c>
      <c r="AG208" s="143">
        <f t="shared" ref="AG208:AM208" si="77">AG207/(AG207+AG206)*100</f>
        <v>9.0909090909090917</v>
      </c>
      <c r="AH208" s="143">
        <f t="shared" si="77"/>
        <v>7.6923076923076925</v>
      </c>
      <c r="AI208" s="143">
        <f t="shared" si="77"/>
        <v>12.5</v>
      </c>
      <c r="AJ208" s="144">
        <f t="shared" si="77"/>
        <v>7.1428571428571423</v>
      </c>
      <c r="AK208" s="143">
        <f t="shared" si="77"/>
        <v>0</v>
      </c>
      <c r="AL208" s="143">
        <f t="shared" si="77"/>
        <v>0</v>
      </c>
      <c r="AM208" s="145">
        <f t="shared" si="77"/>
        <v>0</v>
      </c>
    </row>
    <row r="209" spans="6:39" x14ac:dyDescent="0.3">
      <c r="F209" s="67"/>
      <c r="G209" s="60"/>
      <c r="H209" s="69" t="s">
        <v>33</v>
      </c>
      <c r="I209" s="60"/>
      <c r="J209" s="60"/>
      <c r="K209" s="60"/>
      <c r="L209" s="127"/>
      <c r="AF209" s="73">
        <f t="shared" ref="AF209:AM209" si="78">AF131-AF206-AF207</f>
        <v>0</v>
      </c>
      <c r="AG209" s="73">
        <f t="shared" si="78"/>
        <v>0</v>
      </c>
      <c r="AH209" s="73">
        <f t="shared" si="78"/>
        <v>0</v>
      </c>
      <c r="AI209" s="73">
        <f t="shared" si="78"/>
        <v>0</v>
      </c>
      <c r="AJ209" s="93">
        <f t="shared" si="78"/>
        <v>0</v>
      </c>
      <c r="AK209" s="73">
        <f t="shared" si="78"/>
        <v>0</v>
      </c>
      <c r="AL209" s="73">
        <f t="shared" si="78"/>
        <v>0</v>
      </c>
      <c r="AM209" s="132">
        <f t="shared" si="78"/>
        <v>0</v>
      </c>
    </row>
    <row r="210" spans="6:39" x14ac:dyDescent="0.3">
      <c r="AF210" s="73"/>
      <c r="AG210" s="73"/>
      <c r="AH210" s="73"/>
      <c r="AI210" s="73"/>
      <c r="AJ210" s="93"/>
      <c r="AK210" s="73"/>
      <c r="AL210" s="73"/>
      <c r="AM210" s="132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69" activePane="bottomLeft" state="frozen"/>
      <selection pane="bottomLeft" activeCell="A184" sqref="A184:AM210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.77734375" customWidth="1"/>
    <col min="5" max="5" width="28.109375" customWidth="1"/>
    <col min="6" max="12" width="4.33203125" style="16" customWidth="1"/>
    <col min="13" max="13" width="4.44140625" style="16" customWidth="1"/>
    <col min="14" max="14" width="5.44140625" style="16" customWidth="1"/>
    <col min="15" max="16" width="4.33203125" style="16" customWidth="1"/>
    <col min="17" max="17" width="4.6640625" style="10" customWidth="1"/>
    <col min="18" max="18" width="4.6640625" style="1"/>
    <col min="19" max="19" width="5.109375" style="1" customWidth="1"/>
    <col min="20" max="20" width="4.6640625" style="1"/>
    <col min="21" max="21" width="5.109375" style="9" customWidth="1"/>
    <col min="22" max="23" width="4.6640625" style="1"/>
    <col min="24" max="24" width="5.33203125" style="1" customWidth="1"/>
    <col min="25" max="25" width="4.6640625" style="1"/>
    <col min="26" max="26" width="5.5546875" style="1" customWidth="1"/>
    <col min="27" max="27" width="4.6640625" style="10"/>
    <col min="28" max="28" width="4.6640625" style="1"/>
    <col min="29" max="29" width="5.109375" style="1" customWidth="1"/>
    <col min="30" max="30" width="4.6640625" style="1"/>
    <col min="31" max="31" width="5.109375" style="9" customWidth="1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6.6640625" style="17" bestFit="1" customWidth="1"/>
    <col min="41" max="72" width="4.6640625" style="1"/>
  </cols>
  <sheetData>
    <row r="1" spans="1:80" hidden="1" x14ac:dyDescent="0.3">
      <c r="A1" s="64"/>
      <c r="B1" s="64"/>
      <c r="C1" s="64"/>
      <c r="D1" s="64"/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Q$131*1.5</f>
        <v>18.75</v>
      </c>
      <c r="R1" s="152">
        <f>R$131</f>
        <v>19.5</v>
      </c>
      <c r="S1" s="152">
        <f t="shared" ref="S1:T1" si="0">S$131</f>
        <v>18.5</v>
      </c>
      <c r="T1" s="152">
        <f t="shared" si="0"/>
        <v>14.5</v>
      </c>
      <c r="U1" s="153">
        <f>U$131*1.5</f>
        <v>15</v>
      </c>
      <c r="V1" s="151">
        <f>V$131*1.5</f>
        <v>51.75</v>
      </c>
      <c r="W1" s="152">
        <f>W$131</f>
        <v>38</v>
      </c>
      <c r="X1" s="152">
        <f t="shared" ref="X1:Y1" si="1">X$131</f>
        <v>26.5</v>
      </c>
      <c r="Y1" s="152">
        <f t="shared" si="1"/>
        <v>7.5</v>
      </c>
      <c r="Z1" s="153">
        <f>Z$131*1.5</f>
        <v>8.25</v>
      </c>
      <c r="AA1" s="151">
        <f>AA$131*1.5</f>
        <v>78.75</v>
      </c>
      <c r="AB1" s="152">
        <f>AB$131</f>
        <v>63.5</v>
      </c>
      <c r="AC1" s="152">
        <f t="shared" ref="AC1:AD1" si="2">AC$131</f>
        <v>41</v>
      </c>
      <c r="AD1" s="152">
        <f t="shared" si="2"/>
        <v>22.5</v>
      </c>
      <c r="AE1" s="153">
        <f>AE$131*1.5</f>
        <v>27.75</v>
      </c>
      <c r="AF1" s="60"/>
      <c r="AG1" s="60"/>
      <c r="AH1" s="60"/>
      <c r="AI1" s="60"/>
      <c r="AJ1" s="10"/>
      <c r="AK1" s="60"/>
      <c r="AL1" s="60"/>
      <c r="AN1" s="1"/>
      <c r="BU1" s="1"/>
      <c r="BV1" s="1"/>
      <c r="BW1" s="1"/>
      <c r="BX1" s="1"/>
      <c r="BY1" s="1"/>
      <c r="BZ1" s="1"/>
      <c r="CA1" s="1"/>
      <c r="CB1" s="1"/>
    </row>
    <row r="2" spans="1:80" x14ac:dyDescent="0.3">
      <c r="A2" s="64"/>
      <c r="B2" s="64"/>
      <c r="C2" s="64"/>
      <c r="D2" s="64"/>
      <c r="E2" s="149" t="s">
        <v>153</v>
      </c>
      <c r="F2" s="149"/>
      <c r="G2" s="155"/>
      <c r="H2" s="161"/>
      <c r="I2" s="161"/>
      <c r="J2" s="155"/>
      <c r="K2" s="155"/>
      <c r="L2" s="155">
        <f>L11</f>
        <v>31</v>
      </c>
      <c r="M2" s="155">
        <f>M11</f>
        <v>45</v>
      </c>
      <c r="N2" s="155">
        <f>N11</f>
        <v>86</v>
      </c>
      <c r="O2" s="149"/>
      <c r="P2" s="149"/>
      <c r="Q2" s="154"/>
      <c r="R2" s="155"/>
      <c r="S2" s="161">
        <f>(T1+U1+-R1-Q1)/SUM(Q1:U1)</f>
        <v>-0.10144927536231885</v>
      </c>
      <c r="T2" s="155"/>
      <c r="U2" s="156"/>
      <c r="V2" s="154"/>
      <c r="W2" s="155"/>
      <c r="X2" s="161">
        <f>(Y1+Z1+-W1-V1)/SUM(V1:Z1)</f>
        <v>-0.56060606060606055</v>
      </c>
      <c r="Y2" s="155"/>
      <c r="Z2" s="156"/>
      <c r="AA2" s="154"/>
      <c r="AB2" s="155"/>
      <c r="AC2" s="161">
        <f>(AD1+AE1+-AB1-AA1)/SUM(AA1:AE1)</f>
        <v>-0.39400428265524623</v>
      </c>
      <c r="AD2" s="155"/>
      <c r="AE2" s="156"/>
      <c r="AF2" s="60"/>
      <c r="AG2" s="60"/>
      <c r="AH2" s="60"/>
      <c r="AI2" s="60"/>
      <c r="AJ2" s="10"/>
      <c r="AK2" s="60"/>
      <c r="AL2" s="60"/>
      <c r="AN2" s="1"/>
      <c r="BU2" s="1"/>
      <c r="BV2" s="1"/>
      <c r="BW2" s="1"/>
      <c r="BX2" s="1"/>
      <c r="BY2" s="1"/>
      <c r="BZ2" s="1"/>
      <c r="CA2" s="1"/>
      <c r="CB2" s="1"/>
    </row>
    <row r="3" spans="1:80" hidden="1" x14ac:dyDescent="0.3">
      <c r="A3" s="64"/>
      <c r="B3" s="64"/>
      <c r="C3" s="64"/>
      <c r="D3" s="64"/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Q147*1.5</f>
        <v>4.5</v>
      </c>
      <c r="R3" s="155">
        <f>R147</f>
        <v>7</v>
      </c>
      <c r="S3" s="155">
        <f t="shared" ref="S3:T3" si="3">S147</f>
        <v>6.5</v>
      </c>
      <c r="T3" s="155">
        <f t="shared" si="3"/>
        <v>7.5</v>
      </c>
      <c r="U3" s="156">
        <f>U147*1.5</f>
        <v>9</v>
      </c>
      <c r="V3" s="154">
        <f>V147*1.5</f>
        <v>30.75</v>
      </c>
      <c r="W3" s="155">
        <f>W147</f>
        <v>20.5</v>
      </c>
      <c r="X3" s="155">
        <f t="shared" ref="X3:Y3" si="4">X147</f>
        <v>11</v>
      </c>
      <c r="Y3" s="155">
        <f t="shared" si="4"/>
        <v>3</v>
      </c>
      <c r="Z3" s="156">
        <f>Z147*1.5</f>
        <v>3.75</v>
      </c>
      <c r="AA3" s="154">
        <f>AA147*1.5</f>
        <v>43.5</v>
      </c>
      <c r="AB3" s="155">
        <f>AB147</f>
        <v>33.5</v>
      </c>
      <c r="AC3" s="155">
        <f t="shared" ref="AC3:AD3" si="5">AC147</f>
        <v>17</v>
      </c>
      <c r="AD3" s="155">
        <f t="shared" si="5"/>
        <v>6</v>
      </c>
      <c r="AE3" s="156">
        <f>AE147*1.5</f>
        <v>6.75</v>
      </c>
      <c r="AF3" s="60"/>
      <c r="AG3" s="60"/>
      <c r="AH3" s="60"/>
      <c r="AI3" s="60"/>
      <c r="AJ3" s="10"/>
      <c r="AK3" s="60"/>
      <c r="AL3" s="60"/>
      <c r="AN3" s="1"/>
      <c r="BU3" s="1"/>
      <c r="BV3" s="1"/>
      <c r="BW3" s="1"/>
      <c r="BX3" s="1"/>
      <c r="BY3" s="1"/>
      <c r="BZ3" s="1"/>
      <c r="CA3" s="1"/>
      <c r="CB3" s="1"/>
    </row>
    <row r="4" spans="1:80" x14ac:dyDescent="0.3">
      <c r="A4" s="64"/>
      <c r="B4" s="64"/>
      <c r="C4" s="64"/>
      <c r="D4" s="64"/>
      <c r="E4" s="149" t="s">
        <v>156</v>
      </c>
      <c r="F4" s="149"/>
      <c r="G4" s="155"/>
      <c r="H4" s="161"/>
      <c r="I4" s="161"/>
      <c r="J4" s="155"/>
      <c r="K4" s="155"/>
      <c r="L4" s="155">
        <f>L12</f>
        <v>13</v>
      </c>
      <c r="M4" s="155">
        <f t="shared" ref="M4:N4" si="6">M12</f>
        <v>24</v>
      </c>
      <c r="N4" s="155">
        <f t="shared" si="6"/>
        <v>40</v>
      </c>
      <c r="O4" s="149"/>
      <c r="P4" s="149"/>
      <c r="Q4" s="154"/>
      <c r="R4" s="155"/>
      <c r="S4" s="161">
        <f>(T3+U3+-R3-Q3)/SUM(Q3:U3)</f>
        <v>0.14492753623188406</v>
      </c>
      <c r="T4" s="155"/>
      <c r="U4" s="156"/>
      <c r="V4" s="154"/>
      <c r="W4" s="155"/>
      <c r="X4" s="161">
        <f>(Y3+Z3+-W3-V3)/SUM(V3:Z3)</f>
        <v>-0.64492753623188404</v>
      </c>
      <c r="Y4" s="155"/>
      <c r="Z4" s="156"/>
      <c r="AA4" s="154"/>
      <c r="AB4" s="155"/>
      <c r="AC4" s="161">
        <f>(AD3+AE3+-AB3-AA3)/SUM(AA3:AE3)</f>
        <v>-0.60187353629976581</v>
      </c>
      <c r="AD4" s="155"/>
      <c r="AE4" s="156"/>
      <c r="AF4" s="60"/>
      <c r="AG4" s="60"/>
      <c r="AH4" s="60"/>
      <c r="AI4" s="60"/>
      <c r="AJ4" s="10"/>
      <c r="AK4" s="60"/>
      <c r="AL4" s="60"/>
      <c r="AN4" s="1"/>
      <c r="BU4" s="1"/>
      <c r="BV4" s="1"/>
      <c r="BW4" s="1"/>
      <c r="BX4" s="1"/>
      <c r="BY4" s="1"/>
      <c r="BZ4" s="1"/>
      <c r="CA4" s="1"/>
      <c r="CB4" s="1"/>
    </row>
    <row r="5" spans="1:80" hidden="1" x14ac:dyDescent="0.3">
      <c r="A5" s="64"/>
      <c r="B5" s="64"/>
      <c r="C5" s="64"/>
      <c r="D5" s="64"/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Q151*1.5</f>
        <v>14.25</v>
      </c>
      <c r="R5" s="152">
        <f>R151</f>
        <v>12.5</v>
      </c>
      <c r="S5" s="152">
        <f t="shared" ref="S5:T5" si="7">S151</f>
        <v>12</v>
      </c>
      <c r="T5" s="152">
        <f t="shared" si="7"/>
        <v>7</v>
      </c>
      <c r="U5" s="153">
        <f>U151*1.5</f>
        <v>6</v>
      </c>
      <c r="V5" s="151">
        <f>V151*1.5</f>
        <v>21</v>
      </c>
      <c r="W5" s="152">
        <f>W151</f>
        <v>17.5</v>
      </c>
      <c r="X5" s="152">
        <f t="shared" ref="X5:Y5" si="8">X151</f>
        <v>15.5</v>
      </c>
      <c r="Y5" s="152">
        <f t="shared" si="8"/>
        <v>4.5</v>
      </c>
      <c r="Z5" s="153">
        <f>Z151*1.5</f>
        <v>4.5</v>
      </c>
      <c r="AA5" s="151">
        <f>AA151*1.5</f>
        <v>35.25</v>
      </c>
      <c r="AB5" s="152">
        <f>AB151</f>
        <v>30</v>
      </c>
      <c r="AC5" s="152">
        <f t="shared" ref="AC5:AD5" si="9">AC151</f>
        <v>24</v>
      </c>
      <c r="AD5" s="152">
        <f t="shared" si="9"/>
        <v>16.5</v>
      </c>
      <c r="AE5" s="153">
        <f>AE151*1.5</f>
        <v>21</v>
      </c>
      <c r="AF5" s="60"/>
      <c r="AG5" s="60"/>
      <c r="AH5" s="60"/>
      <c r="AI5" s="60"/>
      <c r="AJ5" s="10"/>
      <c r="AN5" s="60"/>
      <c r="AO5" s="60"/>
      <c r="AP5" s="9"/>
      <c r="BU5" s="1"/>
      <c r="BV5" s="1"/>
      <c r="BW5" s="1"/>
      <c r="BX5" s="1"/>
      <c r="BY5" s="1"/>
      <c r="BZ5" s="1"/>
    </row>
    <row r="6" spans="1:80" x14ac:dyDescent="0.3">
      <c r="A6" s="64"/>
      <c r="B6" s="64"/>
      <c r="C6" s="64"/>
      <c r="D6" s="64"/>
      <c r="E6" s="149" t="s">
        <v>155</v>
      </c>
      <c r="F6" s="149"/>
      <c r="G6" s="155"/>
      <c r="H6" s="161"/>
      <c r="I6" s="155"/>
      <c r="J6" s="155"/>
      <c r="K6" s="155"/>
      <c r="L6" s="162">
        <f>L13</f>
        <v>18</v>
      </c>
      <c r="M6" s="162">
        <f t="shared" ref="M6:N6" si="10">M13</f>
        <v>21</v>
      </c>
      <c r="N6" s="162">
        <f t="shared" si="10"/>
        <v>46</v>
      </c>
      <c r="O6" s="163"/>
      <c r="P6" s="164"/>
      <c r="Q6" s="154"/>
      <c r="R6" s="155"/>
      <c r="S6" s="161">
        <f>(T5+U5+-R5-Q5)/SUM(Q5:U5)</f>
        <v>-0.26570048309178745</v>
      </c>
      <c r="T6" s="155"/>
      <c r="U6" s="156"/>
      <c r="V6" s="154"/>
      <c r="W6" s="155"/>
      <c r="X6" s="161">
        <f>(Y5+Z5+-W5-V5)/SUM(V5:Z5)</f>
        <v>-0.46825396825396826</v>
      </c>
      <c r="Y6" s="155"/>
      <c r="Z6" s="156"/>
      <c r="AA6" s="154"/>
      <c r="AB6" s="155"/>
      <c r="AC6" s="161">
        <f>(AD5+AE5+-AB5-AA5)/SUM(AA5:AE5)</f>
        <v>-0.21893491124260356</v>
      </c>
      <c r="AD6" s="155"/>
      <c r="AE6" s="156"/>
      <c r="AF6" s="60"/>
      <c r="AG6" s="60"/>
      <c r="AH6" s="60"/>
      <c r="AI6" s="60"/>
      <c r="AJ6" s="10"/>
      <c r="AK6" s="60"/>
      <c r="AL6" s="60"/>
      <c r="AN6" s="69"/>
      <c r="AP6" s="17"/>
      <c r="BU6" s="1"/>
      <c r="BV6" s="1"/>
      <c r="BW6" s="1"/>
      <c r="BX6" s="1"/>
      <c r="BY6" s="1"/>
      <c r="BZ6" s="1"/>
    </row>
    <row r="7" spans="1:80" hidden="1" x14ac:dyDescent="0.3">
      <c r="A7" s="64"/>
      <c r="B7" s="64"/>
      <c r="C7" s="64"/>
      <c r="D7" s="64"/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Q155*1.5</f>
        <v>3</v>
      </c>
      <c r="R7" s="152">
        <f>R155</f>
        <v>2</v>
      </c>
      <c r="S7" s="152">
        <f t="shared" ref="S7:T7" si="11">S155</f>
        <v>1.5</v>
      </c>
      <c r="T7" s="152">
        <f t="shared" si="11"/>
        <v>0.5</v>
      </c>
      <c r="U7" s="153">
        <f>U155*1.5</f>
        <v>1.5</v>
      </c>
      <c r="V7" s="151">
        <f>V155*1.5</f>
        <v>3</v>
      </c>
      <c r="W7" s="152">
        <f>W155</f>
        <v>1.5</v>
      </c>
      <c r="X7" s="152">
        <f t="shared" ref="X7:Y7" si="12">X155</f>
        <v>1</v>
      </c>
      <c r="Y7" s="152">
        <f t="shared" si="12"/>
        <v>2.5</v>
      </c>
      <c r="Z7" s="153">
        <f>Z155*1.5</f>
        <v>3.75</v>
      </c>
      <c r="AA7" s="151">
        <f>AA155*1.5</f>
        <v>4.5</v>
      </c>
      <c r="AB7" s="152">
        <f>AB155</f>
        <v>4</v>
      </c>
      <c r="AC7" s="152">
        <f t="shared" ref="AC7:AD7" si="13">AC155</f>
        <v>2</v>
      </c>
      <c r="AD7" s="152">
        <f t="shared" si="13"/>
        <v>6</v>
      </c>
      <c r="AE7" s="153">
        <f>AE155*1.5</f>
        <v>9.75</v>
      </c>
      <c r="AF7" s="60"/>
      <c r="AG7" s="60"/>
      <c r="AH7" s="60"/>
      <c r="AI7" s="60"/>
      <c r="AJ7" s="10"/>
      <c r="AK7" s="60"/>
      <c r="AL7" s="60"/>
      <c r="AN7" s="1"/>
      <c r="BU7" s="1"/>
      <c r="BV7" s="1"/>
      <c r="BW7" s="1"/>
      <c r="BX7" s="1"/>
      <c r="BY7" s="1"/>
      <c r="BZ7" s="1"/>
      <c r="CA7" s="1"/>
      <c r="CB7" s="1"/>
    </row>
    <row r="8" spans="1:80" x14ac:dyDescent="0.3">
      <c r="A8" s="64"/>
      <c r="B8" s="64"/>
      <c r="C8" s="64"/>
      <c r="D8" s="64"/>
      <c r="E8" s="149" t="s">
        <v>157</v>
      </c>
      <c r="F8" s="149"/>
      <c r="G8" s="155"/>
      <c r="H8" s="161"/>
      <c r="I8" s="161"/>
      <c r="J8" s="155"/>
      <c r="K8" s="155"/>
      <c r="L8" s="155">
        <f>L14</f>
        <v>3</v>
      </c>
      <c r="M8" s="155">
        <f t="shared" ref="M8:N8" si="14">M14</f>
        <v>5</v>
      </c>
      <c r="N8" s="155">
        <f t="shared" si="14"/>
        <v>11</v>
      </c>
      <c r="O8" s="149"/>
      <c r="P8" s="149"/>
      <c r="Q8" s="154"/>
      <c r="R8" s="155"/>
      <c r="S8" s="161">
        <f>(T7+U7+-R7-Q7)/SUM(Q7:U7)</f>
        <v>-0.35294117647058826</v>
      </c>
      <c r="T8" s="155"/>
      <c r="U8" s="156"/>
      <c r="V8" s="154"/>
      <c r="W8" s="155"/>
      <c r="X8" s="161">
        <f>(Y7+Z7+-W7-V7)/SUM(V7:Z7)</f>
        <v>0.14893617021276595</v>
      </c>
      <c r="Y8" s="155"/>
      <c r="Z8" s="156"/>
      <c r="AA8" s="154"/>
      <c r="AB8" s="155"/>
      <c r="AC8" s="161">
        <f>(AD7+AE7+-AB7-AA7)/SUM(AA7:AE7)</f>
        <v>0.27619047619047621</v>
      </c>
      <c r="AD8" s="155"/>
      <c r="AE8" s="156"/>
      <c r="AF8" s="60"/>
      <c r="AG8" s="60"/>
      <c r="AH8" s="60"/>
      <c r="AI8" s="60"/>
      <c r="AJ8" s="10"/>
      <c r="AK8" s="60"/>
      <c r="AL8" s="60"/>
      <c r="AN8" s="1"/>
      <c r="BU8" s="1"/>
      <c r="BV8" s="1"/>
      <c r="BW8" s="1"/>
      <c r="BX8" s="1"/>
      <c r="BY8" s="1"/>
      <c r="BZ8" s="1"/>
      <c r="CA8" s="1"/>
      <c r="CB8" s="1"/>
    </row>
    <row r="9" spans="1:80" hidden="1" x14ac:dyDescent="0.3">
      <c r="A9" s="64"/>
      <c r="B9" s="64"/>
      <c r="C9" s="64"/>
      <c r="D9" s="64"/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Q170*1.5</f>
        <v>0</v>
      </c>
      <c r="R9" s="152">
        <f>R170</f>
        <v>0</v>
      </c>
      <c r="S9" s="152">
        <f t="shared" ref="S9:T9" si="15">S170</f>
        <v>0</v>
      </c>
      <c r="T9" s="152">
        <f t="shared" si="15"/>
        <v>0</v>
      </c>
      <c r="U9" s="153">
        <f>U170*1.5</f>
        <v>0</v>
      </c>
      <c r="V9" s="151">
        <f>V170*1.5</f>
        <v>0</v>
      </c>
      <c r="W9" s="152">
        <f>W170</f>
        <v>0</v>
      </c>
      <c r="X9" s="152">
        <f t="shared" ref="X9:Y9" si="16">X170</f>
        <v>0</v>
      </c>
      <c r="Y9" s="152">
        <f t="shared" si="16"/>
        <v>0</v>
      </c>
      <c r="Z9" s="153">
        <f>Z170*1.5</f>
        <v>0</v>
      </c>
      <c r="AA9" s="151">
        <f>AA170*1.5</f>
        <v>0</v>
      </c>
      <c r="AB9" s="152">
        <f>AB170</f>
        <v>0</v>
      </c>
      <c r="AC9" s="152">
        <f t="shared" ref="AC9:AD9" si="17">AC170</f>
        <v>0</v>
      </c>
      <c r="AD9" s="152">
        <f t="shared" si="17"/>
        <v>0</v>
      </c>
      <c r="AE9" s="153">
        <f>AE170*1.5</f>
        <v>0</v>
      </c>
      <c r="AF9" s="60"/>
      <c r="AG9" s="60"/>
      <c r="AH9" s="60"/>
      <c r="AI9" s="60"/>
      <c r="AJ9" s="10"/>
      <c r="AK9" s="60"/>
      <c r="AL9" s="60"/>
      <c r="AN9" s="1"/>
      <c r="BU9" s="1"/>
      <c r="BV9" s="1"/>
      <c r="BW9" s="1"/>
      <c r="BX9" s="1"/>
      <c r="BY9" s="1"/>
      <c r="BZ9" s="1"/>
      <c r="CA9" s="1"/>
      <c r="CB9" s="1"/>
    </row>
    <row r="10" spans="1:80" ht="15" thickBot="1" x14ac:dyDescent="0.35">
      <c r="A10" s="64"/>
      <c r="B10" s="64"/>
      <c r="C10" s="64"/>
      <c r="D10" s="64"/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0</v>
      </c>
      <c r="M10" s="157">
        <f t="shared" ref="M10:N10" si="18">M15</f>
        <v>0</v>
      </c>
      <c r="N10" s="157">
        <f t="shared" si="18"/>
        <v>0</v>
      </c>
      <c r="O10" s="150"/>
      <c r="P10" s="150"/>
      <c r="Q10" s="159"/>
      <c r="R10" s="157"/>
      <c r="S10" s="158"/>
      <c r="T10" s="157"/>
      <c r="U10" s="160"/>
      <c r="V10" s="159"/>
      <c r="W10" s="157"/>
      <c r="X10" s="158"/>
      <c r="Y10" s="157"/>
      <c r="Z10" s="160"/>
      <c r="AA10" s="159"/>
      <c r="AB10" s="157"/>
      <c r="AC10" s="165"/>
      <c r="AD10" s="157"/>
      <c r="AE10" s="160"/>
      <c r="AF10" s="60"/>
      <c r="AG10" s="60"/>
      <c r="AH10" s="60"/>
      <c r="AI10" s="60"/>
      <c r="AJ10" s="10"/>
      <c r="AK10" s="60"/>
      <c r="AL10" s="60"/>
      <c r="AN10" s="1"/>
      <c r="BU10" s="1"/>
      <c r="BV10" s="1"/>
      <c r="BW10" s="1"/>
      <c r="BX10" s="1"/>
      <c r="BY10" s="1"/>
      <c r="BZ10" s="1"/>
      <c r="CA10" s="1"/>
      <c r="CB10" s="1"/>
    </row>
    <row r="11" spans="1:80" x14ac:dyDescent="0.3">
      <c r="A11" s="64"/>
      <c r="B11" s="64"/>
      <c r="C11" s="64"/>
      <c r="D11" s="64"/>
      <c r="E11" s="67" t="s">
        <v>26</v>
      </c>
      <c r="F11" s="83"/>
      <c r="G11" s="71"/>
      <c r="H11" s="88"/>
      <c r="I11" s="88"/>
      <c r="J11" s="71"/>
      <c r="K11" s="71"/>
      <c r="L11" s="71">
        <f>L131</f>
        <v>31</v>
      </c>
      <c r="M11" s="71">
        <f t="shared" ref="M11:N11" si="19">M131</f>
        <v>45</v>
      </c>
      <c r="N11" s="71">
        <f t="shared" si="19"/>
        <v>86</v>
      </c>
      <c r="O11" s="83"/>
      <c r="P11" s="83"/>
      <c r="Q11" s="93"/>
      <c r="R11" s="71"/>
      <c r="S11" s="88">
        <f>S133</f>
        <v>2.8666666666666667</v>
      </c>
      <c r="T11" s="71"/>
      <c r="U11" s="132"/>
      <c r="V11" s="93"/>
      <c r="W11" s="71"/>
      <c r="X11" s="88">
        <f>X133</f>
        <v>2.2098214285714284</v>
      </c>
      <c r="Y11" s="71"/>
      <c r="Z11" s="132"/>
      <c r="AA11" s="93"/>
      <c r="AB11" s="71"/>
      <c r="AC11" s="88">
        <f>AC133</f>
        <v>2.4494949494949494</v>
      </c>
      <c r="AD11" s="71"/>
      <c r="AE11" s="132"/>
      <c r="AF11" s="60"/>
      <c r="AG11" s="60"/>
      <c r="AH11" s="60"/>
      <c r="AI11" s="60"/>
      <c r="AJ11" s="10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64"/>
      <c r="B12" s="64"/>
      <c r="C12" s="64"/>
      <c r="D12" s="64"/>
      <c r="E12" s="67" t="s">
        <v>67</v>
      </c>
      <c r="F12" s="83"/>
      <c r="G12" s="71"/>
      <c r="H12" s="88"/>
      <c r="I12" s="88"/>
      <c r="J12" s="71"/>
      <c r="K12" s="71"/>
      <c r="L12" s="71">
        <f>L147</f>
        <v>13</v>
      </c>
      <c r="M12" s="71">
        <f t="shared" ref="M12:N12" si="20">M147</f>
        <v>24</v>
      </c>
      <c r="N12" s="71">
        <f t="shared" si="20"/>
        <v>40</v>
      </c>
      <c r="O12" s="83"/>
      <c r="P12" s="83"/>
      <c r="Q12" s="93"/>
      <c r="R12" s="71"/>
      <c r="S12" s="88">
        <f>S149</f>
        <v>3.2166666666666668</v>
      </c>
      <c r="T12" s="71"/>
      <c r="U12" s="132"/>
      <c r="V12" s="93"/>
      <c r="W12" s="71"/>
      <c r="X12" s="88">
        <f>X149</f>
        <v>2.0695652173913044</v>
      </c>
      <c r="Y12" s="71"/>
      <c r="Z12" s="132"/>
      <c r="AA12" s="93"/>
      <c r="AB12" s="71"/>
      <c r="AC12" s="88">
        <f>AC149</f>
        <v>2.15</v>
      </c>
      <c r="AD12" s="71"/>
      <c r="AE12" s="132"/>
      <c r="AF12" s="60"/>
      <c r="AG12" s="60"/>
      <c r="AH12" s="60"/>
      <c r="AI12" s="60"/>
      <c r="AJ12" s="10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64"/>
      <c r="B13" s="64"/>
      <c r="C13" s="64"/>
      <c r="D13" s="64"/>
      <c r="E13" s="67" t="s">
        <v>66</v>
      </c>
      <c r="F13" s="83"/>
      <c r="G13" s="71"/>
      <c r="H13" s="88"/>
      <c r="I13" s="88"/>
      <c r="J13" s="71"/>
      <c r="K13" s="71"/>
      <c r="L13" s="71">
        <f>L151</f>
        <v>18</v>
      </c>
      <c r="M13" s="71">
        <f t="shared" ref="M13:N13" si="21">M151</f>
        <v>21</v>
      </c>
      <c r="N13" s="71">
        <f t="shared" si="21"/>
        <v>46</v>
      </c>
      <c r="O13" s="83"/>
      <c r="P13" s="83"/>
      <c r="Q13" s="93"/>
      <c r="R13" s="71"/>
      <c r="S13" s="88">
        <f>S153</f>
        <v>2.6333333333333333</v>
      </c>
      <c r="T13" s="71"/>
      <c r="U13" s="132"/>
      <c r="V13" s="93"/>
      <c r="W13" s="71"/>
      <c r="X13" s="88">
        <f>X153</f>
        <v>2.3577981651376145</v>
      </c>
      <c r="Y13" s="71"/>
      <c r="Z13" s="132"/>
      <c r="AA13" s="93"/>
      <c r="AB13" s="71"/>
      <c r="AC13" s="88">
        <f>AC153</f>
        <v>2.699074074074074</v>
      </c>
      <c r="AD13" s="71"/>
      <c r="AE13" s="132"/>
      <c r="AF13" s="60"/>
      <c r="AG13" s="60"/>
      <c r="AH13" s="60"/>
      <c r="AI13" s="60"/>
      <c r="AJ13" s="10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64"/>
      <c r="B14" s="64"/>
      <c r="C14" s="64"/>
      <c r="D14" s="64"/>
      <c r="E14" s="83" t="s">
        <v>70</v>
      </c>
      <c r="F14" s="83"/>
      <c r="G14" s="71"/>
      <c r="H14" s="88"/>
      <c r="I14" s="88"/>
      <c r="J14" s="71"/>
      <c r="K14" s="71"/>
      <c r="L14" s="71">
        <f>+L155</f>
        <v>3</v>
      </c>
      <c r="M14" s="71">
        <f t="shared" ref="M14:N14" si="22">+M155</f>
        <v>5</v>
      </c>
      <c r="N14" s="71">
        <f t="shared" si="22"/>
        <v>11</v>
      </c>
      <c r="O14" s="83"/>
      <c r="P14" s="83"/>
      <c r="Q14" s="93"/>
      <c r="R14" s="71"/>
      <c r="S14" s="88">
        <f>S157</f>
        <v>2.5</v>
      </c>
      <c r="T14" s="71"/>
      <c r="U14" s="132"/>
      <c r="V14" s="93"/>
      <c r="W14" s="71"/>
      <c r="X14" s="88">
        <f>X157</f>
        <v>3.2105263157894739</v>
      </c>
      <c r="Y14" s="71"/>
      <c r="Z14" s="132"/>
      <c r="AA14" s="93"/>
      <c r="AB14" s="71"/>
      <c r="AC14" s="88">
        <f>AC157</f>
        <v>3.4186046511627906</v>
      </c>
      <c r="AD14" s="71"/>
      <c r="AE14" s="132"/>
      <c r="AF14" s="60"/>
      <c r="AG14" s="60"/>
      <c r="AH14" s="60"/>
      <c r="AI14" s="60"/>
      <c r="AJ14" s="10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91"/>
      <c r="B15" s="91"/>
      <c r="C15" s="91"/>
      <c r="D15" s="91"/>
      <c r="E15" s="91" t="s">
        <v>159</v>
      </c>
      <c r="F15" s="91"/>
      <c r="G15" s="134"/>
      <c r="H15" s="135"/>
      <c r="I15" s="135"/>
      <c r="J15" s="134"/>
      <c r="K15" s="134"/>
      <c r="L15" s="134">
        <f>L170</f>
        <v>0</v>
      </c>
      <c r="M15" s="134">
        <f>M170</f>
        <v>0</v>
      </c>
      <c r="N15" s="134">
        <f>N170</f>
        <v>0</v>
      </c>
      <c r="O15" s="91"/>
      <c r="P15" s="91"/>
      <c r="Q15" s="136"/>
      <c r="R15" s="134"/>
      <c r="S15" s="135"/>
      <c r="T15" s="135"/>
      <c r="U15" s="138"/>
      <c r="V15" s="139"/>
      <c r="W15" s="135"/>
      <c r="X15" s="135"/>
      <c r="Y15" s="135"/>
      <c r="Z15" s="138"/>
      <c r="AA15" s="139"/>
      <c r="AB15" s="135"/>
      <c r="AC15" s="135"/>
      <c r="AD15" s="134"/>
      <c r="AE15" s="137"/>
      <c r="AF15" s="24"/>
      <c r="AG15" s="24"/>
      <c r="AH15" s="24"/>
      <c r="AI15" s="24"/>
      <c r="AJ15" s="37"/>
      <c r="AK15" s="24"/>
      <c r="AL15" s="24"/>
      <c r="AM15" s="36"/>
      <c r="AN15" s="24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2" t="s">
        <v>3</v>
      </c>
      <c r="R16" s="232"/>
      <c r="S16" s="232"/>
      <c r="T16" s="232"/>
      <c r="U16" s="232"/>
      <c r="V16" s="232" t="s">
        <v>4</v>
      </c>
      <c r="W16" s="232"/>
      <c r="X16" s="232"/>
      <c r="Y16" s="232"/>
      <c r="Z16" s="232"/>
      <c r="AA16" s="232" t="s">
        <v>5</v>
      </c>
      <c r="AB16" s="232"/>
      <c r="AC16" s="232"/>
      <c r="AD16" s="232"/>
      <c r="AE16" s="232"/>
      <c r="AF16" s="233" t="s">
        <v>6</v>
      </c>
      <c r="AG16" s="234"/>
      <c r="AH16" s="234"/>
      <c r="AI16" s="235"/>
      <c r="AJ16" s="233" t="s">
        <v>7</v>
      </c>
      <c r="AK16" s="234"/>
      <c r="AL16" s="234"/>
      <c r="AM16" s="23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5" t="s">
        <v>23</v>
      </c>
      <c r="D17" s="5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101</v>
      </c>
      <c r="B18" s="189">
        <v>2002</v>
      </c>
      <c r="C18" s="189">
        <v>10</v>
      </c>
      <c r="D18" s="189">
        <v>7</v>
      </c>
      <c r="E18" s="189" t="s">
        <v>214</v>
      </c>
      <c r="F18" s="200">
        <v>1</v>
      </c>
      <c r="G18" s="200">
        <v>0</v>
      </c>
      <c r="H18" s="200">
        <v>0</v>
      </c>
      <c r="I18" s="16">
        <f>IF(G18=1,1,IF(H18=1,1,0))</f>
        <v>0</v>
      </c>
      <c r="J18" s="1">
        <v>-1</v>
      </c>
      <c r="K18" s="1">
        <f t="shared" ref="K18:K81" si="23">IF(F18=2,-1,IF(F18=3,-1,IF((F18+G18)=2,-1,IF((F18+H18)=2,-1,1))))</f>
        <v>1</v>
      </c>
      <c r="L18" s="1">
        <f t="shared" ref="L18:L81" si="24">IF(SUM(Q18:U18)=0,"",(Q18*1+R18*2+S18*3+T18*4+U18*5)/SUM(Q18:U18))</f>
        <v>2</v>
      </c>
      <c r="M18" s="1">
        <f t="shared" ref="M18:M81" si="25">IF(SUM(V18:Z18)=0,"",(V18*1+W18*2+X18*3+Y18*4+Z18*5)/SUM(V18:Z18))</f>
        <v>2</v>
      </c>
      <c r="N18" s="1">
        <f t="shared" ref="N18:N81" si="26">IF(SUM(AA18:AE18)=0,"",(AA18*1+AB18*2+AC18*3+AD18*4+AE18*5)/SUM(AA18:AE18))</f>
        <v>1.5</v>
      </c>
      <c r="O18" s="1">
        <f t="shared" ref="O18:O81" si="27">IF(AF18=1,1,(IF(AG18=1,2,(IF(AH18=1,3,(IF(AI18=1,4,"")))))))</f>
        <v>1</v>
      </c>
      <c r="P18" s="1">
        <f t="shared" ref="P18:P81" si="28">IF(AJ18=1,1,(IF(AK18=1,2,(IF(AL18=1,3,(IF(AM18=1,4,"")))))))</f>
        <v>1</v>
      </c>
      <c r="Q18" s="154">
        <v>1</v>
      </c>
      <c r="R18" s="155">
        <v>1</v>
      </c>
      <c r="S18" s="155">
        <v>1</v>
      </c>
      <c r="T18" s="155"/>
      <c r="U18" s="156"/>
      <c r="V18" s="192">
        <v>1</v>
      </c>
      <c r="W18" s="192">
        <v>1</v>
      </c>
      <c r="X18" s="192">
        <v>1</v>
      </c>
      <c r="Y18" s="192"/>
      <c r="Z18" s="192"/>
      <c r="AA18" s="154">
        <v>1</v>
      </c>
      <c r="AB18" s="155">
        <v>1</v>
      </c>
      <c r="AC18" s="155"/>
      <c r="AD18" s="155"/>
      <c r="AE18" s="156"/>
      <c r="AF18" s="192">
        <v>1</v>
      </c>
      <c r="AG18" s="192"/>
      <c r="AH18" s="192"/>
      <c r="AI18" s="192"/>
      <c r="AJ18" s="204">
        <v>1</v>
      </c>
      <c r="AK18" s="205"/>
      <c r="AL18" s="205"/>
      <c r="AM18" s="156"/>
    </row>
    <row r="19" spans="1:40" ht="14.4" customHeight="1" x14ac:dyDescent="0.3">
      <c r="A19">
        <v>101</v>
      </c>
      <c r="B19" s="64">
        <v>2002</v>
      </c>
      <c r="C19" s="189">
        <v>3</v>
      </c>
      <c r="D19" s="189">
        <v>10</v>
      </c>
      <c r="E19" s="64" t="s">
        <v>215</v>
      </c>
      <c r="F19" s="200">
        <v>1</v>
      </c>
      <c r="G19" s="200">
        <v>0</v>
      </c>
      <c r="H19" s="200">
        <v>0</v>
      </c>
      <c r="I19" s="16">
        <f t="shared" ref="I19:I82" si="29">IF(G19=1,1,IF(H19=1,1,0))</f>
        <v>0</v>
      </c>
      <c r="J19" s="1">
        <v>1</v>
      </c>
      <c r="K19" s="1">
        <f t="shared" si="23"/>
        <v>1</v>
      </c>
      <c r="L19" s="1" t="str">
        <f t="shared" si="24"/>
        <v/>
      </c>
      <c r="M19" s="1">
        <f t="shared" si="25"/>
        <v>1.5</v>
      </c>
      <c r="N19" s="1">
        <f t="shared" si="26"/>
        <v>1.5</v>
      </c>
      <c r="O19" s="1">
        <f t="shared" si="27"/>
        <v>1</v>
      </c>
      <c r="P19" s="1">
        <f t="shared" si="28"/>
        <v>4</v>
      </c>
      <c r="Q19" s="154"/>
      <c r="R19" s="155"/>
      <c r="S19" s="155"/>
      <c r="T19" s="155"/>
      <c r="U19" s="156"/>
      <c r="V19" s="155">
        <v>1</v>
      </c>
      <c r="W19" s="155">
        <v>1</v>
      </c>
      <c r="X19" s="155"/>
      <c r="Y19" s="155"/>
      <c r="Z19" s="155"/>
      <c r="AA19" s="154">
        <v>1</v>
      </c>
      <c r="AB19" s="155">
        <v>1</v>
      </c>
      <c r="AC19" s="155"/>
      <c r="AD19" s="155"/>
      <c r="AE19" s="156"/>
      <c r="AF19" s="155">
        <v>1</v>
      </c>
      <c r="AG19" s="155"/>
      <c r="AH19" s="155"/>
      <c r="AI19" s="155"/>
      <c r="AJ19" s="154"/>
      <c r="AK19" s="155"/>
      <c r="AL19" s="155"/>
      <c r="AM19" s="156">
        <v>1</v>
      </c>
      <c r="AN19" s="17" t="s">
        <v>58</v>
      </c>
    </row>
    <row r="20" spans="1:40" x14ac:dyDescent="0.3">
      <c r="A20" s="190">
        <v>101</v>
      </c>
      <c r="B20" s="189">
        <v>2002</v>
      </c>
      <c r="C20" s="189">
        <v>9</v>
      </c>
      <c r="D20" s="189">
        <v>10</v>
      </c>
      <c r="E20" s="189" t="s">
        <v>216</v>
      </c>
      <c r="F20" s="200">
        <v>1</v>
      </c>
      <c r="G20" s="200">
        <v>0</v>
      </c>
      <c r="H20" s="200">
        <v>0</v>
      </c>
      <c r="I20" s="16">
        <f t="shared" si="29"/>
        <v>0</v>
      </c>
      <c r="J20" s="1">
        <v>-1</v>
      </c>
      <c r="K20" s="1">
        <f t="shared" si="23"/>
        <v>1</v>
      </c>
      <c r="L20" s="1">
        <f t="shared" si="24"/>
        <v>1.5</v>
      </c>
      <c r="M20" s="1">
        <f t="shared" si="25"/>
        <v>2.8</v>
      </c>
      <c r="N20" s="1">
        <f t="shared" si="26"/>
        <v>4</v>
      </c>
      <c r="O20" s="1">
        <f t="shared" si="27"/>
        <v>2</v>
      </c>
      <c r="P20" s="1">
        <f t="shared" si="28"/>
        <v>2</v>
      </c>
      <c r="Q20" s="154">
        <v>1</v>
      </c>
      <c r="R20" s="155">
        <v>1</v>
      </c>
      <c r="S20" s="155"/>
      <c r="T20" s="155"/>
      <c r="U20" s="156"/>
      <c r="V20" s="155"/>
      <c r="W20" s="155">
        <v>1</v>
      </c>
      <c r="X20" s="155">
        <v>1</v>
      </c>
      <c r="Y20" s="155">
        <v>0.5</v>
      </c>
      <c r="Z20" s="155"/>
      <c r="AA20" s="154"/>
      <c r="AB20" s="155"/>
      <c r="AC20" s="155">
        <v>1</v>
      </c>
      <c r="AD20" s="155">
        <v>1</v>
      </c>
      <c r="AE20" s="156">
        <v>1</v>
      </c>
      <c r="AF20" s="155"/>
      <c r="AG20" s="155">
        <v>1</v>
      </c>
      <c r="AH20" s="155"/>
      <c r="AI20" s="155"/>
      <c r="AJ20" s="154"/>
      <c r="AK20" s="155">
        <v>1</v>
      </c>
      <c r="AL20" s="155"/>
      <c r="AM20" s="156"/>
      <c r="AN20" s="17" t="s">
        <v>57</v>
      </c>
    </row>
    <row r="21" spans="1:40" x14ac:dyDescent="0.3">
      <c r="A21" s="190">
        <v>101</v>
      </c>
      <c r="B21" s="189">
        <v>2002</v>
      </c>
      <c r="C21" s="189">
        <v>24</v>
      </c>
      <c r="D21" s="189">
        <v>10</v>
      </c>
      <c r="E21" s="189" t="s">
        <v>217</v>
      </c>
      <c r="F21" s="200">
        <v>1</v>
      </c>
      <c r="G21" s="200">
        <v>0</v>
      </c>
      <c r="H21" s="200">
        <v>0</v>
      </c>
      <c r="I21" s="16">
        <f t="shared" si="29"/>
        <v>0</v>
      </c>
      <c r="J21" s="1">
        <v>-1</v>
      </c>
      <c r="K21" s="1">
        <f t="shared" si="23"/>
        <v>1</v>
      </c>
      <c r="L21" s="1">
        <f t="shared" si="24"/>
        <v>3.2</v>
      </c>
      <c r="M21" s="1">
        <f t="shared" si="25"/>
        <v>2</v>
      </c>
      <c r="N21" s="1">
        <f t="shared" si="26"/>
        <v>2.8</v>
      </c>
      <c r="O21" s="1">
        <f t="shared" si="27"/>
        <v>2</v>
      </c>
      <c r="P21" s="1">
        <f t="shared" si="28"/>
        <v>2</v>
      </c>
      <c r="Q21" s="154"/>
      <c r="R21" s="155">
        <v>0.5</v>
      </c>
      <c r="S21" s="155">
        <v>1</v>
      </c>
      <c r="T21" s="155">
        <v>1</v>
      </c>
      <c r="U21" s="156"/>
      <c r="V21" s="155">
        <v>1</v>
      </c>
      <c r="W21" s="155">
        <v>1</v>
      </c>
      <c r="X21" s="155">
        <v>1</v>
      </c>
      <c r="Y21" s="192"/>
      <c r="Z21" s="192"/>
      <c r="AA21" s="154"/>
      <c r="AB21" s="155">
        <v>1</v>
      </c>
      <c r="AC21" s="155">
        <v>1</v>
      </c>
      <c r="AD21" s="155">
        <v>0.5</v>
      </c>
      <c r="AE21" s="156"/>
      <c r="AF21" s="192"/>
      <c r="AG21" s="155">
        <v>1</v>
      </c>
      <c r="AH21" s="192"/>
      <c r="AI21" s="155"/>
      <c r="AJ21" s="154"/>
      <c r="AK21" s="155">
        <v>1</v>
      </c>
      <c r="AL21" s="155"/>
      <c r="AM21" s="156"/>
      <c r="AN21" s="17" t="s">
        <v>57</v>
      </c>
    </row>
    <row r="22" spans="1:40" x14ac:dyDescent="0.3">
      <c r="A22" s="190">
        <v>101</v>
      </c>
      <c r="B22" s="189">
        <v>2002</v>
      </c>
      <c r="C22" s="189">
        <v>24</v>
      </c>
      <c r="D22" s="189">
        <v>10</v>
      </c>
      <c r="E22" s="189" t="s">
        <v>218</v>
      </c>
      <c r="F22" s="200">
        <v>1</v>
      </c>
      <c r="G22" s="200">
        <v>0</v>
      </c>
      <c r="H22" s="200">
        <v>0</v>
      </c>
      <c r="I22" s="16">
        <f t="shared" si="29"/>
        <v>0</v>
      </c>
      <c r="J22" s="1">
        <v>-1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2</v>
      </c>
      <c r="O22" s="1" t="str">
        <f t="shared" si="27"/>
        <v/>
      </c>
      <c r="P22" s="1" t="str">
        <f t="shared" si="28"/>
        <v/>
      </c>
      <c r="Q22" s="154"/>
      <c r="R22" s="155"/>
      <c r="S22" s="155"/>
      <c r="T22" s="155"/>
      <c r="U22" s="156"/>
      <c r="V22" s="155"/>
      <c r="W22" s="155"/>
      <c r="X22" s="155"/>
      <c r="Y22" s="155"/>
      <c r="Z22" s="155"/>
      <c r="AA22" s="154">
        <v>0.5</v>
      </c>
      <c r="AB22" s="155">
        <v>1</v>
      </c>
      <c r="AC22" s="155">
        <v>0.5</v>
      </c>
      <c r="AD22" s="155"/>
      <c r="AE22" s="156"/>
      <c r="AF22" s="155"/>
      <c r="AG22" s="155"/>
      <c r="AH22" s="155"/>
      <c r="AI22" s="155"/>
      <c r="AJ22" s="154"/>
      <c r="AK22" s="155"/>
      <c r="AL22" s="155"/>
      <c r="AM22" s="156"/>
    </row>
    <row r="23" spans="1:40" x14ac:dyDescent="0.3">
      <c r="A23" s="190">
        <v>101</v>
      </c>
      <c r="B23" s="189">
        <v>2002</v>
      </c>
      <c r="C23" s="189">
        <v>24</v>
      </c>
      <c r="D23" s="189">
        <v>10</v>
      </c>
      <c r="E23" s="189" t="s">
        <v>219</v>
      </c>
      <c r="F23" s="200">
        <v>1</v>
      </c>
      <c r="G23" s="200">
        <v>0</v>
      </c>
      <c r="H23" s="200">
        <v>0</v>
      </c>
      <c r="I23" s="16">
        <f t="shared" si="29"/>
        <v>0</v>
      </c>
      <c r="J23" s="1">
        <v>-1</v>
      </c>
      <c r="K23" s="1">
        <f t="shared" si="23"/>
        <v>1</v>
      </c>
      <c r="L23" s="1">
        <f t="shared" si="24"/>
        <v>4.5</v>
      </c>
      <c r="M23" s="1" t="str">
        <f t="shared" si="25"/>
        <v/>
      </c>
      <c r="N23" s="1">
        <f t="shared" si="26"/>
        <v>2</v>
      </c>
      <c r="O23" s="1">
        <f t="shared" si="27"/>
        <v>1</v>
      </c>
      <c r="P23" s="1">
        <f t="shared" si="28"/>
        <v>1</v>
      </c>
      <c r="Q23" s="154"/>
      <c r="R23" s="155"/>
      <c r="S23" s="155"/>
      <c r="T23" s="155">
        <v>1</v>
      </c>
      <c r="U23" s="156">
        <v>1</v>
      </c>
      <c r="V23" s="155"/>
      <c r="W23" s="155"/>
      <c r="X23" s="155"/>
      <c r="Y23" s="192"/>
      <c r="Z23" s="192"/>
      <c r="AA23" s="154">
        <v>1</v>
      </c>
      <c r="AB23" s="155">
        <v>1</v>
      </c>
      <c r="AC23" s="155">
        <v>1</v>
      </c>
      <c r="AD23" s="155"/>
      <c r="AE23" s="156"/>
      <c r="AF23" s="192">
        <v>1</v>
      </c>
      <c r="AG23" s="155"/>
      <c r="AH23" s="192"/>
      <c r="AI23" s="155"/>
      <c r="AJ23" s="154">
        <v>1</v>
      </c>
      <c r="AK23" s="155"/>
      <c r="AL23" s="155"/>
      <c r="AM23" s="156"/>
    </row>
    <row r="24" spans="1:40" x14ac:dyDescent="0.3">
      <c r="A24" s="190">
        <v>101</v>
      </c>
      <c r="B24" s="189">
        <v>2002</v>
      </c>
      <c r="C24" s="189">
        <v>28</v>
      </c>
      <c r="D24" s="189">
        <v>10</v>
      </c>
      <c r="E24" s="189" t="s">
        <v>220</v>
      </c>
      <c r="F24" s="200">
        <v>2</v>
      </c>
      <c r="G24" s="200">
        <v>0</v>
      </c>
      <c r="H24" s="200">
        <v>0</v>
      </c>
      <c r="I24" s="16">
        <f t="shared" si="29"/>
        <v>0</v>
      </c>
      <c r="J24" s="1">
        <v>-1</v>
      </c>
      <c r="K24" s="1">
        <f t="shared" si="23"/>
        <v>-1</v>
      </c>
      <c r="L24" s="1" t="str">
        <f t="shared" si="24"/>
        <v/>
      </c>
      <c r="M24" s="1" t="str">
        <f t="shared" si="25"/>
        <v/>
      </c>
      <c r="N24" s="1">
        <f t="shared" si="26"/>
        <v>4.5</v>
      </c>
      <c r="O24" s="1" t="str">
        <f t="shared" si="27"/>
        <v/>
      </c>
      <c r="P24" s="1" t="str">
        <f t="shared" si="28"/>
        <v/>
      </c>
      <c r="Q24" s="154"/>
      <c r="R24" s="155"/>
      <c r="S24" s="155"/>
      <c r="T24" s="155"/>
      <c r="U24" s="156"/>
      <c r="V24" s="155"/>
      <c r="W24" s="155"/>
      <c r="X24" s="155"/>
      <c r="Y24" s="192"/>
      <c r="Z24" s="192"/>
      <c r="AA24" s="154"/>
      <c r="AB24" s="155"/>
      <c r="AC24" s="155"/>
      <c r="AD24" s="155">
        <v>1</v>
      </c>
      <c r="AE24" s="156">
        <v>1</v>
      </c>
      <c r="AF24" s="192"/>
      <c r="AG24" s="155"/>
      <c r="AH24" s="192"/>
      <c r="AI24" s="155"/>
      <c r="AJ24" s="154"/>
      <c r="AK24" s="155"/>
      <c r="AL24" s="155"/>
      <c r="AM24" s="156"/>
    </row>
    <row r="25" spans="1:40" x14ac:dyDescent="0.3">
      <c r="A25" s="190">
        <v>101</v>
      </c>
      <c r="B25" s="189">
        <v>2002</v>
      </c>
      <c r="C25" s="189">
        <v>28</v>
      </c>
      <c r="D25" s="189">
        <v>10</v>
      </c>
      <c r="E25" s="189" t="s">
        <v>221</v>
      </c>
      <c r="F25" s="200">
        <v>2</v>
      </c>
      <c r="G25" s="200">
        <v>0</v>
      </c>
      <c r="H25" s="200">
        <v>0</v>
      </c>
      <c r="I25" s="16">
        <f t="shared" si="29"/>
        <v>0</v>
      </c>
      <c r="J25" s="1">
        <v>-1</v>
      </c>
      <c r="K25" s="1">
        <f t="shared" si="23"/>
        <v>-1</v>
      </c>
      <c r="L25" s="1" t="str">
        <f t="shared" si="24"/>
        <v/>
      </c>
      <c r="M25" s="1" t="str">
        <f t="shared" si="25"/>
        <v/>
      </c>
      <c r="N25" s="1">
        <f t="shared" si="26"/>
        <v>4.5</v>
      </c>
      <c r="O25" s="1" t="str">
        <f t="shared" si="27"/>
        <v/>
      </c>
      <c r="P25" s="1" t="str">
        <f t="shared" si="28"/>
        <v/>
      </c>
      <c r="Q25" s="154"/>
      <c r="R25" s="155"/>
      <c r="S25" s="155"/>
      <c r="T25" s="155"/>
      <c r="U25" s="156"/>
      <c r="V25" s="155"/>
      <c r="W25" s="155"/>
      <c r="X25" s="155"/>
      <c r="Y25" s="192"/>
      <c r="Z25" s="192"/>
      <c r="AA25" s="154"/>
      <c r="AB25" s="155"/>
      <c r="AC25" s="155"/>
      <c r="AD25" s="155">
        <v>1</v>
      </c>
      <c r="AE25" s="156">
        <v>1</v>
      </c>
      <c r="AF25" s="192"/>
      <c r="AG25" s="155"/>
      <c r="AH25" s="192"/>
      <c r="AI25" s="155"/>
      <c r="AJ25" s="154"/>
      <c r="AK25" s="155"/>
      <c r="AL25" s="155"/>
      <c r="AM25" s="156"/>
    </row>
    <row r="26" spans="1:40" x14ac:dyDescent="0.3">
      <c r="A26" s="190">
        <v>101</v>
      </c>
      <c r="B26" s="189">
        <v>2002</v>
      </c>
      <c r="C26" s="189">
        <v>7</v>
      </c>
      <c r="D26" s="189">
        <v>11</v>
      </c>
      <c r="E26" s="189" t="s">
        <v>222</v>
      </c>
      <c r="F26" s="200">
        <v>1</v>
      </c>
      <c r="G26" s="200">
        <v>0</v>
      </c>
      <c r="H26" s="200">
        <v>0</v>
      </c>
      <c r="I26" s="16">
        <f t="shared" si="29"/>
        <v>0</v>
      </c>
      <c r="J26" s="1">
        <v>1</v>
      </c>
      <c r="K26" s="1">
        <f t="shared" si="23"/>
        <v>1</v>
      </c>
      <c r="L26" s="1">
        <f t="shared" si="24"/>
        <v>4</v>
      </c>
      <c r="M26" s="1">
        <f t="shared" si="25"/>
        <v>4.5</v>
      </c>
      <c r="N26" s="1">
        <f t="shared" si="26"/>
        <v>1.5</v>
      </c>
      <c r="O26" s="1">
        <f t="shared" si="27"/>
        <v>1</v>
      </c>
      <c r="P26" s="1">
        <f t="shared" si="28"/>
        <v>1</v>
      </c>
      <c r="Q26" s="154"/>
      <c r="R26" s="155"/>
      <c r="S26" s="155">
        <v>1</v>
      </c>
      <c r="T26" s="155">
        <v>1</v>
      </c>
      <c r="U26" s="156">
        <v>1</v>
      </c>
      <c r="V26" s="155"/>
      <c r="W26" s="155"/>
      <c r="X26" s="155"/>
      <c r="Y26" s="192">
        <v>1</v>
      </c>
      <c r="Z26" s="192">
        <v>1</v>
      </c>
      <c r="AA26" s="154">
        <v>1</v>
      </c>
      <c r="AB26" s="155">
        <v>1</v>
      </c>
      <c r="AC26" s="155"/>
      <c r="AD26" s="155"/>
      <c r="AE26" s="156"/>
      <c r="AF26" s="192">
        <v>1</v>
      </c>
      <c r="AG26" s="155"/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101</v>
      </c>
      <c r="B27" s="189">
        <v>2002</v>
      </c>
      <c r="C27" s="189">
        <v>14</v>
      </c>
      <c r="D27" s="189">
        <v>11</v>
      </c>
      <c r="E27" s="189" t="s">
        <v>223</v>
      </c>
      <c r="F27" s="200">
        <v>1</v>
      </c>
      <c r="G27" s="200">
        <v>0</v>
      </c>
      <c r="H27" s="200">
        <v>0</v>
      </c>
      <c r="I27" s="16">
        <f t="shared" si="29"/>
        <v>0</v>
      </c>
      <c r="J27" s="1">
        <v>-1</v>
      </c>
      <c r="K27" s="1">
        <f t="shared" si="23"/>
        <v>1</v>
      </c>
      <c r="L27" s="1" t="str">
        <f t="shared" si="24"/>
        <v/>
      </c>
      <c r="M27" s="1">
        <f t="shared" si="25"/>
        <v>2</v>
      </c>
      <c r="N27" s="1">
        <f t="shared" si="26"/>
        <v>1.5</v>
      </c>
      <c r="O27" s="1">
        <f t="shared" si="27"/>
        <v>1</v>
      </c>
      <c r="P27" s="1">
        <f t="shared" si="28"/>
        <v>4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>
        <v>1</v>
      </c>
      <c r="Y27" s="155"/>
      <c r="Z27" s="155"/>
      <c r="AA27" s="154">
        <v>1</v>
      </c>
      <c r="AB27" s="155">
        <v>1</v>
      </c>
      <c r="AC27" s="155"/>
      <c r="AD27" s="155"/>
      <c r="AE27" s="156"/>
      <c r="AF27" s="155">
        <v>1</v>
      </c>
      <c r="AG27" s="155"/>
      <c r="AH27" s="155"/>
      <c r="AI27" s="155"/>
      <c r="AJ27" s="154"/>
      <c r="AK27" s="155"/>
      <c r="AL27" s="155"/>
      <c r="AM27" s="156">
        <v>1</v>
      </c>
    </row>
    <row r="28" spans="1:40" x14ac:dyDescent="0.3">
      <c r="A28" s="190">
        <v>101</v>
      </c>
      <c r="B28" s="189">
        <v>2003</v>
      </c>
      <c r="C28" s="189">
        <v>16</v>
      </c>
      <c r="D28" s="189">
        <v>1</v>
      </c>
      <c r="E28" s="189" t="s">
        <v>224</v>
      </c>
      <c r="F28" s="200">
        <v>3</v>
      </c>
      <c r="G28" s="200">
        <v>0</v>
      </c>
      <c r="H28" s="200">
        <v>0</v>
      </c>
      <c r="I28" s="16">
        <f t="shared" si="29"/>
        <v>0</v>
      </c>
      <c r="J28" s="1">
        <v>-1</v>
      </c>
      <c r="K28" s="1">
        <f t="shared" si="23"/>
        <v>-1</v>
      </c>
      <c r="L28" s="1" t="str">
        <f t="shared" si="24"/>
        <v/>
      </c>
      <c r="M28" s="1" t="str">
        <f t="shared" si="25"/>
        <v/>
      </c>
      <c r="N28" s="1">
        <f t="shared" si="26"/>
        <v>2</v>
      </c>
      <c r="O28" s="1" t="str">
        <f t="shared" si="27"/>
        <v/>
      </c>
      <c r="P28" s="1" t="str">
        <f t="shared" si="28"/>
        <v/>
      </c>
      <c r="Q28" s="154"/>
      <c r="R28" s="155"/>
      <c r="S28" s="155"/>
      <c r="T28" s="155"/>
      <c r="U28" s="156"/>
      <c r="V28" s="192"/>
      <c r="W28" s="192"/>
      <c r="X28" s="192"/>
      <c r="Y28" s="192"/>
      <c r="Z28" s="192"/>
      <c r="AA28" s="154"/>
      <c r="AB28" s="155">
        <v>1</v>
      </c>
      <c r="AC28" s="155"/>
      <c r="AD28" s="155"/>
      <c r="AE28" s="156"/>
      <c r="AF28" s="192"/>
      <c r="AG28" s="192"/>
      <c r="AH28" s="192"/>
      <c r="AI28" s="192"/>
      <c r="AJ28" s="154"/>
      <c r="AK28" s="155"/>
      <c r="AL28" s="155"/>
      <c r="AM28" s="156"/>
    </row>
    <row r="29" spans="1:40" x14ac:dyDescent="0.3">
      <c r="A29" s="190">
        <v>101</v>
      </c>
      <c r="B29" s="189">
        <v>2003</v>
      </c>
      <c r="C29" s="189">
        <v>22</v>
      </c>
      <c r="D29" s="189">
        <v>1</v>
      </c>
      <c r="E29" s="189" t="s">
        <v>225</v>
      </c>
      <c r="F29" s="200">
        <v>1</v>
      </c>
      <c r="G29" s="200">
        <v>0</v>
      </c>
      <c r="H29" s="200">
        <v>0</v>
      </c>
      <c r="I29" s="16">
        <f t="shared" si="29"/>
        <v>0</v>
      </c>
      <c r="J29" s="1">
        <v>-1</v>
      </c>
      <c r="K29" s="1">
        <f t="shared" si="23"/>
        <v>1</v>
      </c>
      <c r="L29" s="1" t="str">
        <f t="shared" si="24"/>
        <v/>
      </c>
      <c r="M29" s="1">
        <f t="shared" si="25"/>
        <v>1.5</v>
      </c>
      <c r="N29" s="1">
        <f t="shared" si="26"/>
        <v>1.5</v>
      </c>
      <c r="O29" s="1">
        <f t="shared" si="27"/>
        <v>1</v>
      </c>
      <c r="P29" s="1">
        <f t="shared" si="28"/>
        <v>1</v>
      </c>
      <c r="Q29" s="154"/>
      <c r="R29" s="155"/>
      <c r="S29" s="155"/>
      <c r="T29" s="155"/>
      <c r="U29" s="156"/>
      <c r="V29" s="155">
        <v>1</v>
      </c>
      <c r="W29" s="155">
        <v>1</v>
      </c>
      <c r="X29" s="155"/>
      <c r="Y29" s="155"/>
      <c r="Z29" s="155"/>
      <c r="AA29" s="154">
        <v>1</v>
      </c>
      <c r="AB29" s="155">
        <v>1</v>
      </c>
      <c r="AC29" s="155"/>
      <c r="AD29" s="155"/>
      <c r="AE29" s="156"/>
      <c r="AF29" s="155">
        <v>1</v>
      </c>
      <c r="AG29" s="155"/>
      <c r="AH29" s="155"/>
      <c r="AI29" s="155"/>
      <c r="AJ29" s="154">
        <v>1</v>
      </c>
      <c r="AK29" s="155"/>
      <c r="AL29" s="155"/>
      <c r="AM29" s="156"/>
    </row>
    <row r="30" spans="1:40" x14ac:dyDescent="0.3">
      <c r="A30" s="190">
        <v>101</v>
      </c>
      <c r="B30" s="189">
        <v>2003</v>
      </c>
      <c r="C30" s="189">
        <v>31</v>
      </c>
      <c r="D30" s="189">
        <v>1</v>
      </c>
      <c r="E30" s="189" t="s">
        <v>226</v>
      </c>
      <c r="F30" s="200">
        <v>1</v>
      </c>
      <c r="G30" s="200">
        <v>0</v>
      </c>
      <c r="H30" s="200">
        <v>0</v>
      </c>
      <c r="I30" s="16">
        <f t="shared" si="29"/>
        <v>0</v>
      </c>
      <c r="J30" s="1">
        <v>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>
        <f t="shared" si="26"/>
        <v>1.5</v>
      </c>
      <c r="O30" s="1">
        <f t="shared" si="27"/>
        <v>1</v>
      </c>
      <c r="P30" s="1" t="str">
        <f t="shared" si="28"/>
        <v/>
      </c>
      <c r="Q30" s="154"/>
      <c r="R30" s="155"/>
      <c r="S30" s="155"/>
      <c r="T30" s="155"/>
      <c r="U30" s="156"/>
      <c r="V30" s="192"/>
      <c r="W30" s="192"/>
      <c r="X30" s="192"/>
      <c r="Y30" s="192"/>
      <c r="Z30" s="192"/>
      <c r="AA30" s="154">
        <v>1</v>
      </c>
      <c r="AB30" s="155">
        <v>1</v>
      </c>
      <c r="AC30" s="155"/>
      <c r="AD30" s="155"/>
      <c r="AE30" s="156"/>
      <c r="AF30" s="192">
        <v>1</v>
      </c>
      <c r="AG30" s="192"/>
      <c r="AH30" s="192"/>
      <c r="AI30" s="192"/>
      <c r="AJ30" s="154"/>
      <c r="AK30" s="155"/>
      <c r="AL30" s="155"/>
      <c r="AM30" s="156"/>
    </row>
    <row r="31" spans="1:40" x14ac:dyDescent="0.3">
      <c r="A31" s="190">
        <v>101</v>
      </c>
      <c r="B31" s="189">
        <v>2003</v>
      </c>
      <c r="C31" s="189">
        <v>6</v>
      </c>
      <c r="D31" s="189">
        <v>3</v>
      </c>
      <c r="E31" s="189" t="s">
        <v>227</v>
      </c>
      <c r="F31" s="200">
        <v>1</v>
      </c>
      <c r="G31" s="200">
        <v>0</v>
      </c>
      <c r="H31" s="200">
        <v>0</v>
      </c>
      <c r="I31" s="16">
        <f t="shared" si="29"/>
        <v>0</v>
      </c>
      <c r="J31" s="1">
        <v>-1</v>
      </c>
      <c r="K31" s="1">
        <f t="shared" si="23"/>
        <v>1</v>
      </c>
      <c r="L31" s="1">
        <f t="shared" si="24"/>
        <v>1.8</v>
      </c>
      <c r="M31" s="1" t="str">
        <f t="shared" si="25"/>
        <v/>
      </c>
      <c r="N31" s="1">
        <f t="shared" si="26"/>
        <v>3.2</v>
      </c>
      <c r="O31" s="1">
        <f t="shared" si="27"/>
        <v>1</v>
      </c>
      <c r="P31" s="1">
        <f t="shared" si="28"/>
        <v>2</v>
      </c>
      <c r="Q31" s="154">
        <v>1</v>
      </c>
      <c r="R31" s="155">
        <v>1</v>
      </c>
      <c r="S31" s="155">
        <v>0.5</v>
      </c>
      <c r="T31" s="155"/>
      <c r="U31" s="156"/>
      <c r="V31" s="192"/>
      <c r="W31" s="192"/>
      <c r="X31" s="192"/>
      <c r="Y31" s="192"/>
      <c r="Z31" s="192"/>
      <c r="AA31" s="154"/>
      <c r="AB31" s="155">
        <v>0.5</v>
      </c>
      <c r="AC31" s="155">
        <v>1</v>
      </c>
      <c r="AD31" s="155">
        <v>1</v>
      </c>
      <c r="AE31" s="156"/>
      <c r="AF31" s="192">
        <v>1</v>
      </c>
      <c r="AG31" s="192"/>
      <c r="AH31" s="192"/>
      <c r="AI31" s="192"/>
      <c r="AJ31" s="154"/>
      <c r="AK31" s="155">
        <v>1</v>
      </c>
      <c r="AL31" s="155"/>
      <c r="AM31" s="156"/>
      <c r="AN31" s="17" t="s">
        <v>59</v>
      </c>
    </row>
    <row r="32" spans="1:40" x14ac:dyDescent="0.3">
      <c r="A32" s="190">
        <v>101</v>
      </c>
      <c r="B32" s="189">
        <v>2003</v>
      </c>
      <c r="C32" s="189">
        <v>24</v>
      </c>
      <c r="D32" s="189">
        <v>3</v>
      </c>
      <c r="E32" s="189" t="s">
        <v>228</v>
      </c>
      <c r="F32" s="200">
        <v>1</v>
      </c>
      <c r="G32" s="200">
        <v>0</v>
      </c>
      <c r="H32" s="200">
        <v>0</v>
      </c>
      <c r="I32" s="16">
        <f t="shared" si="29"/>
        <v>0</v>
      </c>
      <c r="J32" s="1">
        <v>1</v>
      </c>
      <c r="K32" s="1">
        <f t="shared" si="23"/>
        <v>1</v>
      </c>
      <c r="L32" s="1" t="str">
        <f t="shared" si="24"/>
        <v/>
      </c>
      <c r="M32" s="1">
        <f t="shared" si="25"/>
        <v>1.8</v>
      </c>
      <c r="N32" s="1">
        <f t="shared" si="26"/>
        <v>1.8</v>
      </c>
      <c r="O32" s="1">
        <f t="shared" si="27"/>
        <v>4</v>
      </c>
      <c r="P32" s="1">
        <f t="shared" si="28"/>
        <v>2</v>
      </c>
      <c r="Q32" s="154"/>
      <c r="R32" s="155"/>
      <c r="S32" s="155"/>
      <c r="T32" s="155"/>
      <c r="U32" s="156"/>
      <c r="V32" s="192">
        <v>1</v>
      </c>
      <c r="W32" s="192">
        <v>1</v>
      </c>
      <c r="X32" s="192">
        <v>0.5</v>
      </c>
      <c r="Y32" s="192"/>
      <c r="Z32" s="192"/>
      <c r="AA32" s="154">
        <v>1</v>
      </c>
      <c r="AB32" s="155">
        <v>1</v>
      </c>
      <c r="AC32" s="155">
        <v>0.5</v>
      </c>
      <c r="AD32" s="155"/>
      <c r="AE32" s="156"/>
      <c r="AF32" s="192"/>
      <c r="AG32" s="192"/>
      <c r="AH32" s="192"/>
      <c r="AI32" s="192">
        <v>1</v>
      </c>
      <c r="AJ32" s="154"/>
      <c r="AK32" s="155">
        <v>1</v>
      </c>
      <c r="AL32" s="155"/>
      <c r="AM32" s="156"/>
    </row>
    <row r="33" spans="1:89" x14ac:dyDescent="0.3">
      <c r="A33" s="190">
        <v>101</v>
      </c>
      <c r="B33" s="189">
        <v>2003</v>
      </c>
      <c r="C33" s="189">
        <v>3</v>
      </c>
      <c r="D33" s="189">
        <v>4</v>
      </c>
      <c r="E33" s="189" t="s">
        <v>229</v>
      </c>
      <c r="F33" s="200">
        <v>1</v>
      </c>
      <c r="G33" s="200">
        <v>0</v>
      </c>
      <c r="H33" s="200">
        <v>0</v>
      </c>
      <c r="I33" s="16">
        <f t="shared" si="29"/>
        <v>0</v>
      </c>
      <c r="J33" s="1">
        <v>-1</v>
      </c>
      <c r="K33" s="1">
        <f t="shared" si="23"/>
        <v>1</v>
      </c>
      <c r="L33" s="1" t="str">
        <f t="shared" si="24"/>
        <v/>
      </c>
      <c r="M33" s="1" t="str">
        <f t="shared" si="25"/>
        <v/>
      </c>
      <c r="N33" s="1">
        <f t="shared" si="26"/>
        <v>2</v>
      </c>
      <c r="O33" s="1">
        <f t="shared" si="27"/>
        <v>3</v>
      </c>
      <c r="P33" s="1">
        <f t="shared" si="28"/>
        <v>1</v>
      </c>
      <c r="Q33" s="154"/>
      <c r="R33" s="155"/>
      <c r="S33" s="155"/>
      <c r="T33" s="155"/>
      <c r="U33" s="156"/>
      <c r="V33" s="192"/>
      <c r="W33" s="192"/>
      <c r="X33" s="192"/>
      <c r="Y33" s="192"/>
      <c r="Z33" s="192"/>
      <c r="AA33" s="154">
        <v>0.5</v>
      </c>
      <c r="AB33" s="155">
        <v>1</v>
      </c>
      <c r="AC33" s="155">
        <v>0.5</v>
      </c>
      <c r="AD33" s="155"/>
      <c r="AE33" s="156"/>
      <c r="AF33" s="192"/>
      <c r="AG33" s="192"/>
      <c r="AH33" s="192">
        <v>1</v>
      </c>
      <c r="AI33" s="192"/>
      <c r="AJ33" s="154">
        <v>1</v>
      </c>
      <c r="AK33" s="155"/>
      <c r="AL33" s="155"/>
      <c r="AM33" s="156"/>
      <c r="AN33" s="17" t="s">
        <v>57</v>
      </c>
    </row>
    <row r="34" spans="1:89" x14ac:dyDescent="0.3">
      <c r="A34">
        <v>101</v>
      </c>
      <c r="B34" s="64">
        <v>2003</v>
      </c>
      <c r="C34" s="189">
        <v>3</v>
      </c>
      <c r="D34" s="189">
        <v>4</v>
      </c>
      <c r="E34" s="64" t="s">
        <v>230</v>
      </c>
      <c r="F34" s="200">
        <v>1</v>
      </c>
      <c r="G34" s="200">
        <v>0</v>
      </c>
      <c r="H34" s="200">
        <v>0</v>
      </c>
      <c r="I34" s="16">
        <f t="shared" si="29"/>
        <v>0</v>
      </c>
      <c r="J34" s="1">
        <v>1</v>
      </c>
      <c r="K34" s="1">
        <f t="shared" si="23"/>
        <v>1</v>
      </c>
      <c r="L34" s="1" t="str">
        <f t="shared" si="24"/>
        <v/>
      </c>
      <c r="M34" s="1">
        <f t="shared" si="25"/>
        <v>1.5</v>
      </c>
      <c r="N34" s="1">
        <f t="shared" si="26"/>
        <v>1.3333333333333333</v>
      </c>
      <c r="O34" s="1">
        <f t="shared" si="27"/>
        <v>1</v>
      </c>
      <c r="P34" s="1">
        <f t="shared" si="28"/>
        <v>1</v>
      </c>
      <c r="Q34" s="154"/>
      <c r="R34" s="155"/>
      <c r="S34" s="155"/>
      <c r="T34" s="155"/>
      <c r="U34" s="156"/>
      <c r="V34" s="155">
        <v>1</v>
      </c>
      <c r="W34" s="155">
        <v>1</v>
      </c>
      <c r="X34" s="155"/>
      <c r="Y34" s="155"/>
      <c r="Z34" s="155"/>
      <c r="AA34" s="154">
        <v>1</v>
      </c>
      <c r="AB34" s="155">
        <v>0.5</v>
      </c>
      <c r="AC34" s="155"/>
      <c r="AD34" s="155"/>
      <c r="AE34" s="156"/>
      <c r="AF34" s="155">
        <v>1</v>
      </c>
      <c r="AG34" s="155"/>
      <c r="AH34" s="155"/>
      <c r="AI34" s="155"/>
      <c r="AJ34" s="154">
        <v>1</v>
      </c>
      <c r="AK34" s="155"/>
      <c r="AL34" s="155"/>
      <c r="AM34" s="156"/>
      <c r="AN34" s="17" t="s">
        <v>57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0">
        <v>101</v>
      </c>
      <c r="B35" s="189">
        <v>2003</v>
      </c>
      <c r="C35" s="189">
        <v>10</v>
      </c>
      <c r="D35" s="189">
        <v>4</v>
      </c>
      <c r="E35" s="189" t="s">
        <v>231</v>
      </c>
      <c r="F35" s="200">
        <v>1</v>
      </c>
      <c r="G35" s="200">
        <v>0</v>
      </c>
      <c r="H35" s="200">
        <v>0</v>
      </c>
      <c r="I35" s="16">
        <f t="shared" si="29"/>
        <v>0</v>
      </c>
      <c r="J35" s="1">
        <v>1</v>
      </c>
      <c r="K35" s="1">
        <f t="shared" si="23"/>
        <v>1</v>
      </c>
      <c r="L35" s="1" t="str">
        <f t="shared" si="24"/>
        <v/>
      </c>
      <c r="M35" s="1">
        <f t="shared" si="25"/>
        <v>2</v>
      </c>
      <c r="N35" s="1">
        <f t="shared" si="26"/>
        <v>1.3333333333333333</v>
      </c>
      <c r="O35" s="1">
        <f t="shared" si="27"/>
        <v>1</v>
      </c>
      <c r="P35" s="1" t="str">
        <f t="shared" si="28"/>
        <v/>
      </c>
      <c r="Q35" s="154"/>
      <c r="R35" s="155"/>
      <c r="S35" s="155"/>
      <c r="T35" s="155"/>
      <c r="U35" s="156"/>
      <c r="V35" s="192">
        <v>1</v>
      </c>
      <c r="W35" s="192">
        <v>1</v>
      </c>
      <c r="X35" s="192">
        <v>1</v>
      </c>
      <c r="Y35" s="192"/>
      <c r="Z35" s="192"/>
      <c r="AA35" s="154">
        <v>1</v>
      </c>
      <c r="AB35" s="155">
        <v>0.5</v>
      </c>
      <c r="AC35" s="155"/>
      <c r="AD35" s="155"/>
      <c r="AE35" s="156"/>
      <c r="AF35" s="192">
        <v>1</v>
      </c>
      <c r="AG35" s="192"/>
      <c r="AH35" s="192"/>
      <c r="AI35" s="192"/>
      <c r="AJ35" s="154"/>
      <c r="AK35" s="155"/>
      <c r="AL35" s="155"/>
      <c r="AM35" s="156"/>
    </row>
    <row r="36" spans="1:89" x14ac:dyDescent="0.3">
      <c r="A36" s="190">
        <v>101</v>
      </c>
      <c r="B36" s="189">
        <v>2003</v>
      </c>
      <c r="C36" s="189">
        <v>8</v>
      </c>
      <c r="D36" s="189">
        <v>5</v>
      </c>
      <c r="E36" s="189" t="s">
        <v>232</v>
      </c>
      <c r="F36" s="200">
        <v>1</v>
      </c>
      <c r="G36" s="200">
        <v>0</v>
      </c>
      <c r="H36" s="200">
        <v>0</v>
      </c>
      <c r="I36" s="16">
        <f t="shared" si="29"/>
        <v>0</v>
      </c>
      <c r="J36" s="1">
        <v>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>
        <f t="shared" si="26"/>
        <v>3</v>
      </c>
      <c r="O36" s="1">
        <f t="shared" si="27"/>
        <v>2</v>
      </c>
      <c r="P36" s="1">
        <f t="shared" si="28"/>
        <v>1</v>
      </c>
      <c r="Q36" s="154"/>
      <c r="R36" s="155"/>
      <c r="S36" s="155"/>
      <c r="T36" s="155"/>
      <c r="U36" s="156"/>
      <c r="V36" s="192"/>
      <c r="W36" s="192"/>
      <c r="X36" s="192"/>
      <c r="Y36" s="192"/>
      <c r="Z36" s="192"/>
      <c r="AA36" s="154"/>
      <c r="AB36" s="155">
        <v>0.5</v>
      </c>
      <c r="AC36" s="155">
        <v>1</v>
      </c>
      <c r="AD36" s="155">
        <v>0.5</v>
      </c>
      <c r="AE36" s="156"/>
      <c r="AF36" s="192"/>
      <c r="AG36" s="192">
        <v>1</v>
      </c>
      <c r="AH36" s="192"/>
      <c r="AI36" s="192"/>
      <c r="AJ36" s="154">
        <v>1</v>
      </c>
      <c r="AK36" s="155"/>
      <c r="AL36" s="155"/>
      <c r="AM36" s="156"/>
      <c r="AN36" s="17" t="s">
        <v>57</v>
      </c>
    </row>
    <row r="37" spans="1:89" x14ac:dyDescent="0.3">
      <c r="A37" s="190">
        <v>101</v>
      </c>
      <c r="B37" s="189">
        <v>2003</v>
      </c>
      <c r="C37" s="189">
        <v>8</v>
      </c>
      <c r="D37" s="189">
        <v>5</v>
      </c>
      <c r="E37" s="189" t="s">
        <v>233</v>
      </c>
      <c r="F37" s="200">
        <v>1</v>
      </c>
      <c r="G37" s="200">
        <v>0</v>
      </c>
      <c r="H37" s="200">
        <v>0</v>
      </c>
      <c r="I37" s="16">
        <f t="shared" si="29"/>
        <v>0</v>
      </c>
      <c r="J37" s="1">
        <v>1</v>
      </c>
      <c r="K37" s="1">
        <f t="shared" si="23"/>
        <v>1</v>
      </c>
      <c r="L37" s="1" t="str">
        <f t="shared" si="24"/>
        <v/>
      </c>
      <c r="M37" s="1" t="str">
        <f t="shared" si="25"/>
        <v/>
      </c>
      <c r="N37" s="1">
        <f t="shared" si="26"/>
        <v>1.5</v>
      </c>
      <c r="O37" s="1">
        <f t="shared" si="27"/>
        <v>1</v>
      </c>
      <c r="P37" s="1">
        <f t="shared" si="28"/>
        <v>4</v>
      </c>
      <c r="Q37" s="154"/>
      <c r="R37" s="155"/>
      <c r="S37" s="155"/>
      <c r="T37" s="155"/>
      <c r="U37" s="156"/>
      <c r="V37" s="192"/>
      <c r="W37" s="192"/>
      <c r="X37" s="192"/>
      <c r="Y37" s="192"/>
      <c r="Z37" s="192"/>
      <c r="AA37" s="154">
        <v>1</v>
      </c>
      <c r="AB37" s="155">
        <v>1</v>
      </c>
      <c r="AC37" s="155"/>
      <c r="AD37" s="155"/>
      <c r="AE37" s="156"/>
      <c r="AF37" s="192">
        <v>1</v>
      </c>
      <c r="AG37" s="192"/>
      <c r="AH37" s="192"/>
      <c r="AI37" s="192"/>
      <c r="AJ37" s="154"/>
      <c r="AK37" s="155"/>
      <c r="AL37" s="155"/>
      <c r="AM37" s="156">
        <v>1</v>
      </c>
      <c r="AN37" s="17" t="s">
        <v>57</v>
      </c>
    </row>
    <row r="38" spans="1:89" x14ac:dyDescent="0.3">
      <c r="A38" s="190">
        <v>101</v>
      </c>
      <c r="B38" s="189">
        <v>2003</v>
      </c>
      <c r="C38" s="189">
        <v>15</v>
      </c>
      <c r="D38" s="189">
        <v>5</v>
      </c>
      <c r="E38" s="189" t="s">
        <v>234</v>
      </c>
      <c r="F38" s="200">
        <v>1</v>
      </c>
      <c r="G38" s="200">
        <v>0</v>
      </c>
      <c r="H38" s="200">
        <v>0</v>
      </c>
      <c r="I38" s="16">
        <f t="shared" si="29"/>
        <v>0</v>
      </c>
      <c r="J38" s="1">
        <v>-1</v>
      </c>
      <c r="K38" s="1">
        <f t="shared" si="23"/>
        <v>1</v>
      </c>
      <c r="L38" s="1">
        <f t="shared" si="24"/>
        <v>2.8</v>
      </c>
      <c r="M38" s="1" t="str">
        <f t="shared" si="25"/>
        <v/>
      </c>
      <c r="N38" s="1">
        <f t="shared" si="26"/>
        <v>2</v>
      </c>
      <c r="O38" s="1">
        <f t="shared" si="27"/>
        <v>1</v>
      </c>
      <c r="P38" s="1" t="str">
        <f t="shared" si="28"/>
        <v/>
      </c>
      <c r="Q38" s="154"/>
      <c r="R38" s="155">
        <v>1</v>
      </c>
      <c r="S38" s="155">
        <v>1</v>
      </c>
      <c r="T38" s="155">
        <v>0.5</v>
      </c>
      <c r="U38" s="156"/>
      <c r="V38" s="192"/>
      <c r="W38" s="192"/>
      <c r="X38" s="192"/>
      <c r="Y38" s="192"/>
      <c r="Z38" s="192"/>
      <c r="AA38" s="154">
        <v>0.5</v>
      </c>
      <c r="AB38" s="155">
        <v>1</v>
      </c>
      <c r="AC38" s="155">
        <v>0.5</v>
      </c>
      <c r="AD38" s="155"/>
      <c r="AE38" s="156"/>
      <c r="AF38" s="192">
        <v>1</v>
      </c>
      <c r="AG38" s="192"/>
      <c r="AH38" s="192"/>
      <c r="AI38" s="192"/>
      <c r="AJ38" s="154"/>
      <c r="AK38" s="155"/>
      <c r="AL38" s="155"/>
      <c r="AM38" s="156"/>
    </row>
    <row r="39" spans="1:89" x14ac:dyDescent="0.3">
      <c r="A39" s="190">
        <v>101</v>
      </c>
      <c r="B39" s="189">
        <v>2003</v>
      </c>
      <c r="C39" s="189">
        <v>22</v>
      </c>
      <c r="D39" s="189">
        <v>5</v>
      </c>
      <c r="E39" s="189" t="s">
        <v>235</v>
      </c>
      <c r="F39" s="200">
        <v>1</v>
      </c>
      <c r="G39" s="200">
        <v>0</v>
      </c>
      <c r="H39" s="200">
        <v>0</v>
      </c>
      <c r="I39" s="16">
        <f t="shared" si="29"/>
        <v>0</v>
      </c>
      <c r="J39" s="1">
        <v>1</v>
      </c>
      <c r="K39" s="1">
        <f t="shared" si="23"/>
        <v>1</v>
      </c>
      <c r="L39" s="1">
        <f t="shared" si="24"/>
        <v>1.5</v>
      </c>
      <c r="M39" s="1">
        <f t="shared" si="25"/>
        <v>2.2000000000000002</v>
      </c>
      <c r="N39" s="1">
        <f t="shared" si="26"/>
        <v>2.2000000000000002</v>
      </c>
      <c r="O39" s="1">
        <f t="shared" si="27"/>
        <v>1</v>
      </c>
      <c r="P39" s="1">
        <f t="shared" si="28"/>
        <v>1</v>
      </c>
      <c r="Q39" s="154">
        <v>1</v>
      </c>
      <c r="R39" s="155">
        <v>1</v>
      </c>
      <c r="S39" s="155"/>
      <c r="T39" s="155"/>
      <c r="U39" s="156"/>
      <c r="V39" s="192">
        <v>0.5</v>
      </c>
      <c r="W39" s="192">
        <v>1</v>
      </c>
      <c r="X39" s="192">
        <v>1</v>
      </c>
      <c r="Y39" s="192"/>
      <c r="Z39" s="192"/>
      <c r="AA39" s="154">
        <v>0.5</v>
      </c>
      <c r="AB39" s="155">
        <v>1</v>
      </c>
      <c r="AC39" s="155">
        <v>1</v>
      </c>
      <c r="AD39" s="155"/>
      <c r="AE39" s="156"/>
      <c r="AF39" s="192">
        <v>1</v>
      </c>
      <c r="AG39" s="192"/>
      <c r="AH39" s="192"/>
      <c r="AI39" s="192"/>
      <c r="AJ39" s="154">
        <v>1</v>
      </c>
      <c r="AK39" s="155"/>
      <c r="AL39" s="155"/>
      <c r="AM39" s="156"/>
      <c r="AN39" s="17" t="s">
        <v>57</v>
      </c>
    </row>
    <row r="40" spans="1:89" x14ac:dyDescent="0.3">
      <c r="A40" s="190">
        <v>101</v>
      </c>
      <c r="B40" s="189">
        <v>2003</v>
      </c>
      <c r="C40" s="189">
        <v>5</v>
      </c>
      <c r="D40" s="189">
        <v>6</v>
      </c>
      <c r="E40" s="189" t="s">
        <v>236</v>
      </c>
      <c r="F40" s="200">
        <v>1</v>
      </c>
      <c r="G40" s="200">
        <v>0</v>
      </c>
      <c r="H40" s="200">
        <v>0</v>
      </c>
      <c r="I40" s="16">
        <f t="shared" si="29"/>
        <v>0</v>
      </c>
      <c r="J40" s="1">
        <v>-1</v>
      </c>
      <c r="K40" s="1">
        <f t="shared" si="23"/>
        <v>1</v>
      </c>
      <c r="L40" s="1" t="str">
        <f t="shared" si="24"/>
        <v/>
      </c>
      <c r="M40" s="1">
        <f t="shared" si="25"/>
        <v>2</v>
      </c>
      <c r="N40" s="1">
        <f t="shared" si="26"/>
        <v>1.5</v>
      </c>
      <c r="O40" s="1">
        <f t="shared" si="27"/>
        <v>1</v>
      </c>
      <c r="P40" s="1" t="str">
        <f t="shared" si="28"/>
        <v/>
      </c>
      <c r="Q40" s="154"/>
      <c r="R40" s="155"/>
      <c r="S40" s="155"/>
      <c r="T40" s="155"/>
      <c r="U40" s="156"/>
      <c r="V40" s="192">
        <v>1</v>
      </c>
      <c r="W40" s="192">
        <v>1</v>
      </c>
      <c r="X40" s="192">
        <v>1</v>
      </c>
      <c r="Y40" s="192"/>
      <c r="Z40" s="192"/>
      <c r="AA40" s="154">
        <v>1</v>
      </c>
      <c r="AB40" s="155">
        <v>1</v>
      </c>
      <c r="AC40" s="155"/>
      <c r="AD40" s="155"/>
      <c r="AE40" s="156"/>
      <c r="AF40" s="192">
        <v>1</v>
      </c>
      <c r="AG40" s="192"/>
      <c r="AH40" s="192"/>
      <c r="AI40" s="192"/>
      <c r="AJ40" s="154"/>
      <c r="AK40" s="155"/>
      <c r="AL40" s="155"/>
      <c r="AM40" s="156"/>
    </row>
    <row r="41" spans="1:89" x14ac:dyDescent="0.3">
      <c r="A41">
        <v>101</v>
      </c>
      <c r="B41" s="64">
        <v>2003</v>
      </c>
      <c r="C41" s="189">
        <v>12</v>
      </c>
      <c r="D41" s="189">
        <v>6</v>
      </c>
      <c r="E41" s="64" t="s">
        <v>237</v>
      </c>
      <c r="F41" s="200">
        <v>1</v>
      </c>
      <c r="G41" s="200">
        <v>0</v>
      </c>
      <c r="H41" s="200">
        <v>0</v>
      </c>
      <c r="I41" s="16">
        <f t="shared" si="29"/>
        <v>0</v>
      </c>
      <c r="J41" s="1">
        <v>-1</v>
      </c>
      <c r="K41" s="1">
        <f t="shared" si="23"/>
        <v>1</v>
      </c>
      <c r="L41" s="1">
        <f t="shared" si="24"/>
        <v>2.8</v>
      </c>
      <c r="M41" s="1">
        <f t="shared" si="25"/>
        <v>1.5</v>
      </c>
      <c r="N41" s="1">
        <f t="shared" si="26"/>
        <v>1.5</v>
      </c>
      <c r="O41" s="1">
        <f t="shared" si="27"/>
        <v>1</v>
      </c>
      <c r="P41" s="1">
        <f t="shared" si="28"/>
        <v>1</v>
      </c>
      <c r="Q41" s="154"/>
      <c r="R41" s="155">
        <v>1</v>
      </c>
      <c r="S41" s="155">
        <v>1</v>
      </c>
      <c r="T41" s="155">
        <v>0.5</v>
      </c>
      <c r="U41" s="156"/>
      <c r="V41" s="155">
        <v>1</v>
      </c>
      <c r="W41" s="155">
        <v>1</v>
      </c>
      <c r="X41" s="155"/>
      <c r="Y41" s="155"/>
      <c r="Z41" s="155"/>
      <c r="AA41" s="154">
        <v>1</v>
      </c>
      <c r="AB41" s="155">
        <v>1</v>
      </c>
      <c r="AC41" s="155"/>
      <c r="AD41" s="155"/>
      <c r="AE41" s="156"/>
      <c r="AF41" s="155">
        <v>1</v>
      </c>
      <c r="AG41" s="155"/>
      <c r="AH41" s="155"/>
      <c r="AI41" s="155"/>
      <c r="AJ41" s="154">
        <v>1</v>
      </c>
      <c r="AK41" s="155"/>
      <c r="AL41" s="155"/>
      <c r="AM41" s="156"/>
      <c r="AN41" s="17" t="s">
        <v>57</v>
      </c>
    </row>
    <row r="42" spans="1:89" x14ac:dyDescent="0.3">
      <c r="A42" s="190">
        <v>101</v>
      </c>
      <c r="B42" s="189">
        <v>2003</v>
      </c>
      <c r="C42" s="189">
        <v>10</v>
      </c>
      <c r="D42" s="189">
        <v>7</v>
      </c>
      <c r="E42" s="189" t="s">
        <v>238</v>
      </c>
      <c r="F42" s="200">
        <v>1</v>
      </c>
      <c r="G42" s="200">
        <v>0</v>
      </c>
      <c r="H42" s="200">
        <v>0</v>
      </c>
      <c r="I42" s="16">
        <f t="shared" si="29"/>
        <v>0</v>
      </c>
      <c r="J42" s="1">
        <v>-1</v>
      </c>
      <c r="K42" s="1">
        <f t="shared" si="23"/>
        <v>1</v>
      </c>
      <c r="L42" s="1" t="str">
        <f t="shared" si="24"/>
        <v/>
      </c>
      <c r="M42" s="1" t="str">
        <f t="shared" si="25"/>
        <v/>
      </c>
      <c r="N42" s="1">
        <f t="shared" si="26"/>
        <v>1.8</v>
      </c>
      <c r="O42" s="1">
        <f t="shared" si="27"/>
        <v>2</v>
      </c>
      <c r="P42" s="1">
        <f t="shared" si="28"/>
        <v>1</v>
      </c>
      <c r="Q42" s="154"/>
      <c r="R42" s="155"/>
      <c r="S42" s="155"/>
      <c r="T42" s="155"/>
      <c r="U42" s="156"/>
      <c r="V42" s="155"/>
      <c r="W42" s="155"/>
      <c r="X42" s="155"/>
      <c r="Y42" s="155"/>
      <c r="Z42" s="155"/>
      <c r="AA42" s="154">
        <v>1</v>
      </c>
      <c r="AB42" s="155">
        <v>1</v>
      </c>
      <c r="AC42" s="155">
        <v>0.5</v>
      </c>
      <c r="AD42" s="155"/>
      <c r="AE42" s="156"/>
      <c r="AF42" s="155"/>
      <c r="AG42" s="155">
        <v>1</v>
      </c>
      <c r="AH42" s="155"/>
      <c r="AI42" s="155"/>
      <c r="AJ42" s="154">
        <v>1</v>
      </c>
      <c r="AK42" s="155"/>
      <c r="AL42" s="155"/>
      <c r="AM42" s="156"/>
      <c r="AN42" s="17" t="s">
        <v>58</v>
      </c>
    </row>
    <row r="43" spans="1:89" x14ac:dyDescent="0.3">
      <c r="A43" s="190">
        <v>101</v>
      </c>
      <c r="B43" s="189">
        <v>2003</v>
      </c>
      <c r="C43" s="189">
        <v>10</v>
      </c>
      <c r="D43" s="189">
        <v>7</v>
      </c>
      <c r="E43" s="189" t="s">
        <v>239</v>
      </c>
      <c r="F43" s="200">
        <v>1</v>
      </c>
      <c r="G43" s="200">
        <v>0</v>
      </c>
      <c r="H43" s="200">
        <v>0</v>
      </c>
      <c r="I43" s="16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 t="str">
        <f t="shared" si="25"/>
        <v/>
      </c>
      <c r="N43" s="1">
        <f t="shared" si="26"/>
        <v>2</v>
      </c>
      <c r="O43" s="1">
        <f t="shared" si="27"/>
        <v>1</v>
      </c>
      <c r="P43" s="1" t="str">
        <f t="shared" si="28"/>
        <v/>
      </c>
      <c r="Q43" s="154"/>
      <c r="R43" s="155"/>
      <c r="S43" s="155"/>
      <c r="T43" s="155"/>
      <c r="U43" s="156"/>
      <c r="V43" s="192"/>
      <c r="W43" s="192"/>
      <c r="X43" s="192"/>
      <c r="Y43" s="192"/>
      <c r="Z43" s="192"/>
      <c r="AA43" s="154">
        <v>1</v>
      </c>
      <c r="AB43" s="155">
        <v>1</v>
      </c>
      <c r="AC43" s="155">
        <v>1</v>
      </c>
      <c r="AD43" s="155"/>
      <c r="AE43" s="156"/>
      <c r="AF43" s="192">
        <v>1</v>
      </c>
      <c r="AG43" s="192"/>
      <c r="AH43" s="192"/>
      <c r="AI43" s="192"/>
      <c r="AJ43" s="154"/>
      <c r="AK43" s="155"/>
      <c r="AL43" s="155"/>
      <c r="AM43" s="156"/>
    </row>
    <row r="44" spans="1:89" x14ac:dyDescent="0.3">
      <c r="A44" s="190">
        <v>101</v>
      </c>
      <c r="B44" s="189">
        <v>2003</v>
      </c>
      <c r="C44" s="189">
        <v>8</v>
      </c>
      <c r="D44" s="189">
        <v>10</v>
      </c>
      <c r="E44" s="189" t="s">
        <v>240</v>
      </c>
      <c r="F44" s="200">
        <v>1</v>
      </c>
      <c r="G44" s="200">
        <v>0</v>
      </c>
      <c r="H44" s="200">
        <v>0</v>
      </c>
      <c r="I44" s="16">
        <f t="shared" si="29"/>
        <v>0</v>
      </c>
      <c r="J44" s="1">
        <v>1</v>
      </c>
      <c r="K44" s="1">
        <f t="shared" si="23"/>
        <v>1</v>
      </c>
      <c r="L44" s="1">
        <f t="shared" si="24"/>
        <v>4</v>
      </c>
      <c r="M44" s="1">
        <f t="shared" si="25"/>
        <v>2</v>
      </c>
      <c r="N44" s="1">
        <f t="shared" si="26"/>
        <v>2.2000000000000002</v>
      </c>
      <c r="O44" s="1">
        <f t="shared" si="27"/>
        <v>4</v>
      </c>
      <c r="P44" s="1" t="str">
        <f t="shared" si="28"/>
        <v/>
      </c>
      <c r="Q44" s="154"/>
      <c r="R44" s="155"/>
      <c r="S44" s="155">
        <v>1</v>
      </c>
      <c r="T44" s="155">
        <v>1</v>
      </c>
      <c r="U44" s="156">
        <v>1</v>
      </c>
      <c r="V44" s="155">
        <v>1</v>
      </c>
      <c r="W44" s="155">
        <v>1</v>
      </c>
      <c r="X44" s="155">
        <v>1</v>
      </c>
      <c r="Y44" s="192"/>
      <c r="Z44" s="192"/>
      <c r="AA44" s="154">
        <v>0.5</v>
      </c>
      <c r="AB44" s="155">
        <v>1</v>
      </c>
      <c r="AC44" s="155">
        <v>1</v>
      </c>
      <c r="AD44" s="155"/>
      <c r="AE44" s="156"/>
      <c r="AF44" s="192"/>
      <c r="AG44" s="155"/>
      <c r="AH44" s="192"/>
      <c r="AI44" s="155">
        <v>1</v>
      </c>
      <c r="AJ44" s="154"/>
      <c r="AK44" s="155"/>
      <c r="AL44" s="155"/>
      <c r="AM44" s="156"/>
    </row>
    <row r="45" spans="1:89" x14ac:dyDescent="0.3">
      <c r="A45" s="190">
        <v>101</v>
      </c>
      <c r="B45" s="189">
        <v>2003</v>
      </c>
      <c r="C45" s="189">
        <v>24</v>
      </c>
      <c r="D45" s="189">
        <v>10</v>
      </c>
      <c r="E45" s="189" t="s">
        <v>241</v>
      </c>
      <c r="F45" s="200">
        <v>1</v>
      </c>
      <c r="G45" s="200">
        <v>0</v>
      </c>
      <c r="H45" s="200">
        <v>0</v>
      </c>
      <c r="I45" s="16">
        <f t="shared" si="29"/>
        <v>0</v>
      </c>
      <c r="J45" s="1">
        <v>1</v>
      </c>
      <c r="K45" s="1">
        <f t="shared" si="23"/>
        <v>1</v>
      </c>
      <c r="L45" s="1" t="str">
        <f t="shared" si="24"/>
        <v/>
      </c>
      <c r="M45" s="1" t="str">
        <f t="shared" si="25"/>
        <v/>
      </c>
      <c r="N45" s="1">
        <f t="shared" si="26"/>
        <v>2.8</v>
      </c>
      <c r="O45" s="1">
        <f t="shared" si="27"/>
        <v>4</v>
      </c>
      <c r="P45" s="1">
        <f t="shared" si="28"/>
        <v>2</v>
      </c>
      <c r="Q45" s="154"/>
      <c r="R45" s="155"/>
      <c r="S45" s="155"/>
      <c r="T45" s="155"/>
      <c r="U45" s="156"/>
      <c r="V45" s="155"/>
      <c r="W45" s="155"/>
      <c r="X45" s="155"/>
      <c r="Y45" s="192"/>
      <c r="Z45" s="192"/>
      <c r="AA45" s="154"/>
      <c r="AB45" s="155">
        <v>1</v>
      </c>
      <c r="AC45" s="155">
        <v>1</v>
      </c>
      <c r="AD45" s="155">
        <v>0.5</v>
      </c>
      <c r="AE45" s="156"/>
      <c r="AF45" s="192"/>
      <c r="AG45" s="155"/>
      <c r="AH45" s="192"/>
      <c r="AI45" s="155">
        <v>1</v>
      </c>
      <c r="AJ45" s="154"/>
      <c r="AK45" s="155">
        <v>1</v>
      </c>
      <c r="AL45" s="155"/>
      <c r="AM45" s="156"/>
      <c r="AN45" s="69"/>
    </row>
    <row r="46" spans="1:89" x14ac:dyDescent="0.3">
      <c r="A46" s="190">
        <v>101</v>
      </c>
      <c r="B46" s="189">
        <v>2003</v>
      </c>
      <c r="C46" s="190">
        <v>20</v>
      </c>
      <c r="D46" s="190">
        <v>11</v>
      </c>
      <c r="E46" s="190" t="s">
        <v>242</v>
      </c>
      <c r="F46" s="200">
        <v>1</v>
      </c>
      <c r="G46" s="200">
        <v>0</v>
      </c>
      <c r="H46" s="200">
        <v>0</v>
      </c>
      <c r="I46" s="16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 t="str">
        <f t="shared" si="25"/>
        <v/>
      </c>
      <c r="N46" s="1">
        <f t="shared" si="26"/>
        <v>2.8</v>
      </c>
      <c r="O46" s="1" t="str">
        <f t="shared" si="27"/>
        <v/>
      </c>
      <c r="P46" s="1" t="str">
        <f t="shared" si="28"/>
        <v/>
      </c>
      <c r="Q46" s="154"/>
      <c r="R46" s="155"/>
      <c r="S46" s="155"/>
      <c r="T46" s="155"/>
      <c r="U46" s="156"/>
      <c r="V46" s="155"/>
      <c r="W46" s="155"/>
      <c r="X46" s="155"/>
      <c r="Y46" s="192"/>
      <c r="Z46" s="192"/>
      <c r="AA46" s="154"/>
      <c r="AB46" s="155">
        <v>1</v>
      </c>
      <c r="AC46" s="155">
        <v>1</v>
      </c>
      <c r="AD46" s="155">
        <v>0.5</v>
      </c>
      <c r="AE46" s="156"/>
      <c r="AF46" s="192"/>
      <c r="AG46" s="155"/>
      <c r="AH46" s="192"/>
      <c r="AI46" s="155"/>
      <c r="AJ46" s="154"/>
      <c r="AK46" s="155"/>
      <c r="AL46" s="155"/>
      <c r="AM46" s="156"/>
    </row>
    <row r="47" spans="1:89" x14ac:dyDescent="0.3">
      <c r="A47" s="190">
        <v>101</v>
      </c>
      <c r="B47" s="189">
        <v>2003</v>
      </c>
      <c r="C47" s="189">
        <v>4</v>
      </c>
      <c r="D47" s="189">
        <v>12</v>
      </c>
      <c r="E47" s="189" t="s">
        <v>243</v>
      </c>
      <c r="F47" s="200">
        <v>1</v>
      </c>
      <c r="G47" s="200">
        <v>0</v>
      </c>
      <c r="H47" s="200">
        <v>0</v>
      </c>
      <c r="I47" s="16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>
        <f t="shared" si="26"/>
        <v>2</v>
      </c>
      <c r="O47" s="1">
        <f t="shared" si="27"/>
        <v>4</v>
      </c>
      <c r="P47" s="1">
        <f t="shared" si="28"/>
        <v>2</v>
      </c>
      <c r="Q47" s="154"/>
      <c r="R47" s="155"/>
      <c r="S47" s="155"/>
      <c r="T47" s="155"/>
      <c r="U47" s="156"/>
      <c r="V47" s="192"/>
      <c r="W47" s="192"/>
      <c r="X47" s="192"/>
      <c r="Y47" s="192"/>
      <c r="Z47" s="192"/>
      <c r="AA47" s="154">
        <v>1</v>
      </c>
      <c r="AB47" s="155">
        <v>1</v>
      </c>
      <c r="AC47" s="155">
        <v>1</v>
      </c>
      <c r="AD47" s="155"/>
      <c r="AE47" s="156"/>
      <c r="AF47" s="192"/>
      <c r="AG47" s="192"/>
      <c r="AH47" s="192"/>
      <c r="AI47" s="192">
        <v>1</v>
      </c>
      <c r="AJ47" s="154"/>
      <c r="AK47" s="155">
        <v>1</v>
      </c>
      <c r="AL47" s="155"/>
      <c r="AM47" s="156"/>
    </row>
    <row r="48" spans="1:89" x14ac:dyDescent="0.3">
      <c r="A48" s="190">
        <v>101</v>
      </c>
      <c r="B48" s="189">
        <v>2003</v>
      </c>
      <c r="C48" s="189">
        <v>11</v>
      </c>
      <c r="D48" s="189">
        <v>12</v>
      </c>
      <c r="E48" s="189" t="s">
        <v>244</v>
      </c>
      <c r="F48" s="200">
        <v>1</v>
      </c>
      <c r="G48" s="200">
        <v>0</v>
      </c>
      <c r="H48" s="200">
        <v>0</v>
      </c>
      <c r="I48" s="16">
        <f t="shared" si="29"/>
        <v>0</v>
      </c>
      <c r="J48" s="1">
        <v>1</v>
      </c>
      <c r="K48" s="1">
        <f t="shared" si="23"/>
        <v>1</v>
      </c>
      <c r="L48" s="1" t="str">
        <f t="shared" si="24"/>
        <v/>
      </c>
      <c r="M48" s="1" t="str">
        <f t="shared" si="25"/>
        <v/>
      </c>
      <c r="N48" s="1">
        <f t="shared" si="26"/>
        <v>2</v>
      </c>
      <c r="O48" s="1">
        <f t="shared" si="27"/>
        <v>1</v>
      </c>
      <c r="P48" s="1">
        <f t="shared" si="28"/>
        <v>2</v>
      </c>
      <c r="Q48" s="154"/>
      <c r="R48" s="155"/>
      <c r="S48" s="155"/>
      <c r="T48" s="155"/>
      <c r="U48" s="156"/>
      <c r="V48" s="192"/>
      <c r="W48" s="192"/>
      <c r="X48" s="192"/>
      <c r="Y48" s="192"/>
      <c r="Z48" s="192"/>
      <c r="AA48" s="154">
        <v>1</v>
      </c>
      <c r="AB48" s="155">
        <v>1</v>
      </c>
      <c r="AC48" s="155">
        <v>1</v>
      </c>
      <c r="AD48" s="155"/>
      <c r="AE48" s="156"/>
      <c r="AF48" s="192">
        <v>1</v>
      </c>
      <c r="AG48" s="192"/>
      <c r="AH48" s="192"/>
      <c r="AI48" s="192"/>
      <c r="AJ48" s="154"/>
      <c r="AK48" s="155">
        <v>1</v>
      </c>
      <c r="AL48" s="155"/>
      <c r="AM48" s="156"/>
      <c r="AN48" s="17" t="s">
        <v>57</v>
      </c>
    </row>
    <row r="49" spans="1:40" x14ac:dyDescent="0.3">
      <c r="A49" s="190">
        <v>101</v>
      </c>
      <c r="B49" s="189">
        <v>2003</v>
      </c>
      <c r="C49" s="189">
        <v>11</v>
      </c>
      <c r="D49" s="189">
        <v>12</v>
      </c>
      <c r="E49" s="189" t="s">
        <v>245</v>
      </c>
      <c r="F49" s="200">
        <v>1</v>
      </c>
      <c r="G49" s="200">
        <v>0</v>
      </c>
      <c r="H49" s="200">
        <v>0</v>
      </c>
      <c r="I49" s="16">
        <f t="shared" si="29"/>
        <v>0</v>
      </c>
      <c r="J49" s="1">
        <v>-1</v>
      </c>
      <c r="K49" s="1">
        <f t="shared" si="23"/>
        <v>1</v>
      </c>
      <c r="L49" s="1" t="str">
        <f t="shared" si="24"/>
        <v/>
      </c>
      <c r="M49" s="1">
        <f t="shared" si="25"/>
        <v>2.8</v>
      </c>
      <c r="N49" s="1">
        <f t="shared" si="26"/>
        <v>4.5</v>
      </c>
      <c r="O49" s="1">
        <f t="shared" si="27"/>
        <v>2</v>
      </c>
      <c r="P49" s="1" t="str">
        <f t="shared" si="28"/>
        <v/>
      </c>
      <c r="Q49" s="154"/>
      <c r="R49" s="155"/>
      <c r="S49" s="155"/>
      <c r="T49" s="155"/>
      <c r="U49" s="156"/>
      <c r="V49" s="192"/>
      <c r="W49" s="192">
        <v>1</v>
      </c>
      <c r="X49" s="192">
        <v>1</v>
      </c>
      <c r="Y49" s="192">
        <v>0.5</v>
      </c>
      <c r="Z49" s="192"/>
      <c r="AA49" s="154"/>
      <c r="AB49" s="155"/>
      <c r="AC49" s="155"/>
      <c r="AD49" s="155">
        <v>1</v>
      </c>
      <c r="AE49" s="156">
        <v>1</v>
      </c>
      <c r="AF49" s="192"/>
      <c r="AG49" s="192">
        <v>1</v>
      </c>
      <c r="AH49" s="192"/>
      <c r="AI49" s="192"/>
      <c r="AJ49" s="154"/>
      <c r="AK49" s="155"/>
      <c r="AL49" s="155"/>
      <c r="AM49" s="156"/>
    </row>
    <row r="50" spans="1:40" x14ac:dyDescent="0.3">
      <c r="A50" s="190">
        <v>101</v>
      </c>
      <c r="B50" s="189">
        <v>2003</v>
      </c>
      <c r="C50" s="190">
        <v>11</v>
      </c>
      <c r="D50" s="190">
        <v>12</v>
      </c>
      <c r="E50" s="190" t="s">
        <v>246</v>
      </c>
      <c r="F50" s="200">
        <v>1</v>
      </c>
      <c r="G50" s="200">
        <v>0</v>
      </c>
      <c r="H50" s="200">
        <v>0</v>
      </c>
      <c r="I50" s="16">
        <f t="shared" si="29"/>
        <v>0</v>
      </c>
      <c r="J50" s="1">
        <v>-1</v>
      </c>
      <c r="K50" s="1">
        <f t="shared" si="23"/>
        <v>1</v>
      </c>
      <c r="L50" s="1" t="str">
        <f t="shared" si="24"/>
        <v/>
      </c>
      <c r="M50" s="1" t="str">
        <f t="shared" si="25"/>
        <v/>
      </c>
      <c r="N50" s="1">
        <f t="shared" si="26"/>
        <v>4</v>
      </c>
      <c r="O50" s="1" t="str">
        <f t="shared" si="27"/>
        <v/>
      </c>
      <c r="P50" s="1" t="str">
        <f t="shared" si="28"/>
        <v/>
      </c>
      <c r="Q50" s="154"/>
      <c r="R50" s="155"/>
      <c r="S50" s="155"/>
      <c r="T50" s="155"/>
      <c r="U50" s="156"/>
      <c r="V50" s="155"/>
      <c r="W50" s="155"/>
      <c r="X50" s="155"/>
      <c r="Y50" s="192"/>
      <c r="Z50" s="192"/>
      <c r="AA50" s="154"/>
      <c r="AB50" s="155"/>
      <c r="AC50" s="155">
        <v>1</v>
      </c>
      <c r="AD50" s="155">
        <v>1</v>
      </c>
      <c r="AE50" s="156">
        <v>1</v>
      </c>
      <c r="AF50" s="192"/>
      <c r="AG50" s="155"/>
      <c r="AH50" s="192"/>
      <c r="AI50" s="155"/>
      <c r="AJ50" s="154"/>
      <c r="AK50" s="155"/>
      <c r="AL50" s="155"/>
      <c r="AM50" s="156"/>
    </row>
    <row r="51" spans="1:40" x14ac:dyDescent="0.3">
      <c r="A51" s="190">
        <v>101</v>
      </c>
      <c r="B51" s="189">
        <v>2004</v>
      </c>
      <c r="C51" s="189">
        <v>12</v>
      </c>
      <c r="D51" s="189">
        <v>2</v>
      </c>
      <c r="E51" s="190" t="s">
        <v>247</v>
      </c>
      <c r="F51" s="200">
        <v>1</v>
      </c>
      <c r="G51" s="200">
        <v>0</v>
      </c>
      <c r="H51" s="200">
        <v>0</v>
      </c>
      <c r="I51" s="16">
        <f t="shared" si="29"/>
        <v>0</v>
      </c>
      <c r="J51" s="1">
        <v>-1</v>
      </c>
      <c r="K51" s="1">
        <f t="shared" si="23"/>
        <v>1</v>
      </c>
      <c r="L51" s="1" t="str">
        <f t="shared" si="24"/>
        <v/>
      </c>
      <c r="M51" s="1">
        <f t="shared" si="25"/>
        <v>4</v>
      </c>
      <c r="N51" s="1">
        <f t="shared" si="26"/>
        <v>4</v>
      </c>
      <c r="O51" s="1">
        <f t="shared" si="27"/>
        <v>3</v>
      </c>
      <c r="P51" s="1">
        <f t="shared" si="28"/>
        <v>3</v>
      </c>
      <c r="Q51" s="154"/>
      <c r="R51" s="155"/>
      <c r="S51" s="155"/>
      <c r="T51" s="155"/>
      <c r="U51" s="156"/>
      <c r="V51" s="155"/>
      <c r="W51" s="155"/>
      <c r="X51" s="155">
        <v>1</v>
      </c>
      <c r="Y51" s="192">
        <v>1</v>
      </c>
      <c r="Z51" s="192">
        <v>1</v>
      </c>
      <c r="AA51" s="154"/>
      <c r="AB51" s="155"/>
      <c r="AC51" s="155">
        <v>1</v>
      </c>
      <c r="AD51" s="155">
        <v>1</v>
      </c>
      <c r="AE51" s="156">
        <v>1</v>
      </c>
      <c r="AF51" s="192"/>
      <c r="AG51" s="155"/>
      <c r="AH51" s="192">
        <v>1</v>
      </c>
      <c r="AI51" s="155"/>
      <c r="AJ51" s="154"/>
      <c r="AK51" s="155"/>
      <c r="AL51" s="155">
        <v>1</v>
      </c>
      <c r="AM51" s="156"/>
      <c r="AN51" s="17" t="s">
        <v>57</v>
      </c>
    </row>
    <row r="52" spans="1:40" x14ac:dyDescent="0.3">
      <c r="A52" s="190">
        <v>101</v>
      </c>
      <c r="B52" s="189">
        <v>2004</v>
      </c>
      <c r="C52" s="189">
        <v>19</v>
      </c>
      <c r="D52" s="189">
        <v>2</v>
      </c>
      <c r="E52" s="189" t="s">
        <v>248</v>
      </c>
      <c r="F52" s="200">
        <v>2</v>
      </c>
      <c r="G52" s="200">
        <v>0</v>
      </c>
      <c r="H52" s="200">
        <v>0</v>
      </c>
      <c r="I52" s="16">
        <f t="shared" si="29"/>
        <v>0</v>
      </c>
      <c r="J52" s="1">
        <v>1</v>
      </c>
      <c r="K52" s="1">
        <f t="shared" si="23"/>
        <v>-1</v>
      </c>
      <c r="L52" s="1" t="str">
        <f t="shared" si="24"/>
        <v/>
      </c>
      <c r="M52" s="1" t="str">
        <f t="shared" si="25"/>
        <v/>
      </c>
      <c r="N52" s="1">
        <f t="shared" si="26"/>
        <v>4.666666666666667</v>
      </c>
      <c r="O52" s="1" t="str">
        <f t="shared" si="27"/>
        <v/>
      </c>
      <c r="P52" s="1" t="str">
        <f t="shared" si="28"/>
        <v/>
      </c>
      <c r="Q52" s="154"/>
      <c r="R52" s="155"/>
      <c r="S52" s="155"/>
      <c r="T52" s="155"/>
      <c r="U52" s="156"/>
      <c r="V52" s="155"/>
      <c r="W52" s="155"/>
      <c r="X52" s="155"/>
      <c r="Y52" s="155"/>
      <c r="Z52" s="155"/>
      <c r="AA52" s="154"/>
      <c r="AB52" s="155"/>
      <c r="AC52" s="155"/>
      <c r="AD52" s="155">
        <v>0.5</v>
      </c>
      <c r="AE52" s="156">
        <v>1</v>
      </c>
      <c r="AF52" s="155"/>
      <c r="AG52" s="155"/>
      <c r="AH52" s="155"/>
      <c r="AI52" s="155"/>
      <c r="AJ52" s="154"/>
      <c r="AK52" s="155"/>
      <c r="AL52" s="155"/>
      <c r="AM52" s="156"/>
    </row>
    <row r="53" spans="1:40" x14ac:dyDescent="0.3">
      <c r="A53" s="190">
        <v>101</v>
      </c>
      <c r="B53" s="189">
        <v>2004</v>
      </c>
      <c r="C53" s="189">
        <v>26</v>
      </c>
      <c r="D53" s="189">
        <v>2</v>
      </c>
      <c r="E53" s="190" t="s">
        <v>249</v>
      </c>
      <c r="F53" s="200">
        <v>1</v>
      </c>
      <c r="G53" s="200">
        <v>0</v>
      </c>
      <c r="H53" s="200">
        <v>0</v>
      </c>
      <c r="I53" s="16">
        <v>0</v>
      </c>
      <c r="J53" s="1">
        <v>-1</v>
      </c>
      <c r="K53" s="1">
        <f t="shared" si="23"/>
        <v>1</v>
      </c>
      <c r="L53" s="1" t="str">
        <f t="shared" si="24"/>
        <v/>
      </c>
      <c r="M53" s="1">
        <f t="shared" si="25"/>
        <v>2</v>
      </c>
      <c r="N53" s="1">
        <f t="shared" si="26"/>
        <v>4</v>
      </c>
      <c r="O53" s="1">
        <f t="shared" si="27"/>
        <v>1</v>
      </c>
      <c r="P53" s="1">
        <f t="shared" si="28"/>
        <v>3</v>
      </c>
      <c r="Q53" s="154"/>
      <c r="R53" s="155"/>
      <c r="S53" s="155"/>
      <c r="T53" s="155"/>
      <c r="U53" s="156"/>
      <c r="V53" s="155">
        <v>1</v>
      </c>
      <c r="W53" s="155">
        <v>1</v>
      </c>
      <c r="X53" s="155">
        <v>1</v>
      </c>
      <c r="Y53" s="192"/>
      <c r="Z53" s="192"/>
      <c r="AA53" s="154"/>
      <c r="AB53" s="155"/>
      <c r="AC53" s="155">
        <v>1</v>
      </c>
      <c r="AD53" s="155">
        <v>1</v>
      </c>
      <c r="AE53" s="156">
        <v>1</v>
      </c>
      <c r="AF53" s="192">
        <v>1</v>
      </c>
      <c r="AG53" s="155"/>
      <c r="AH53" s="192"/>
      <c r="AI53" s="155"/>
      <c r="AJ53" s="154"/>
      <c r="AK53" s="155"/>
      <c r="AL53" s="155">
        <v>1</v>
      </c>
      <c r="AM53" s="156"/>
      <c r="AN53" s="17" t="s">
        <v>58</v>
      </c>
    </row>
    <row r="54" spans="1:40" x14ac:dyDescent="0.3">
      <c r="A54" s="190">
        <v>101</v>
      </c>
      <c r="B54" s="189">
        <v>2004</v>
      </c>
      <c r="C54" s="189">
        <v>8</v>
      </c>
      <c r="D54" s="189">
        <v>4</v>
      </c>
      <c r="E54" s="190" t="s">
        <v>250</v>
      </c>
      <c r="F54" s="200">
        <v>1</v>
      </c>
      <c r="G54" s="200">
        <v>0</v>
      </c>
      <c r="H54" s="200">
        <v>0</v>
      </c>
      <c r="I54" s="16">
        <f t="shared" si="29"/>
        <v>0</v>
      </c>
      <c r="J54" s="1">
        <v>-1</v>
      </c>
      <c r="K54" s="1">
        <f t="shared" si="23"/>
        <v>1</v>
      </c>
      <c r="L54" s="1">
        <f t="shared" si="24"/>
        <v>4.2</v>
      </c>
      <c r="M54" s="1">
        <f t="shared" si="25"/>
        <v>2.8</v>
      </c>
      <c r="N54" s="1">
        <f t="shared" si="26"/>
        <v>2</v>
      </c>
      <c r="O54" s="1">
        <f t="shared" si="27"/>
        <v>1</v>
      </c>
      <c r="P54" s="1">
        <f t="shared" si="28"/>
        <v>1</v>
      </c>
      <c r="Q54" s="154"/>
      <c r="R54" s="155"/>
      <c r="S54" s="155">
        <v>0.5</v>
      </c>
      <c r="T54" s="155">
        <v>1</v>
      </c>
      <c r="U54" s="156">
        <v>1</v>
      </c>
      <c r="V54" s="155"/>
      <c r="W54" s="155">
        <v>1</v>
      </c>
      <c r="X54" s="155">
        <v>1</v>
      </c>
      <c r="Y54" s="192">
        <v>0.5</v>
      </c>
      <c r="Z54" s="192"/>
      <c r="AA54" s="154">
        <v>1</v>
      </c>
      <c r="AB54" s="155">
        <v>1</v>
      </c>
      <c r="AC54" s="155">
        <v>1</v>
      </c>
      <c r="AD54" s="155"/>
      <c r="AE54" s="156"/>
      <c r="AF54" s="192">
        <v>1</v>
      </c>
      <c r="AG54" s="155"/>
      <c r="AH54" s="192"/>
      <c r="AI54" s="155"/>
      <c r="AJ54" s="154">
        <v>1</v>
      </c>
      <c r="AK54" s="155"/>
      <c r="AL54" s="155"/>
      <c r="AM54" s="156"/>
      <c r="AN54" s="17" t="s">
        <v>58</v>
      </c>
    </row>
    <row r="55" spans="1:40" x14ac:dyDescent="0.3">
      <c r="A55" s="190">
        <v>101</v>
      </c>
      <c r="B55" s="189">
        <v>2004</v>
      </c>
      <c r="C55" s="189">
        <v>8</v>
      </c>
      <c r="D55" s="189">
        <v>4</v>
      </c>
      <c r="E55" s="190" t="s">
        <v>251</v>
      </c>
      <c r="F55" s="192">
        <v>5</v>
      </c>
      <c r="G55" s="192"/>
      <c r="H55" s="192"/>
      <c r="I55" s="16">
        <f t="shared" si="29"/>
        <v>0</v>
      </c>
      <c r="J55" s="1">
        <v>-1</v>
      </c>
      <c r="K55" s="1">
        <f t="shared" si="23"/>
        <v>1</v>
      </c>
      <c r="L55" s="1" t="str">
        <f t="shared" si="24"/>
        <v/>
      </c>
      <c r="M55" s="1" t="str">
        <f t="shared" si="25"/>
        <v/>
      </c>
      <c r="N55" s="1" t="str">
        <f t="shared" si="26"/>
        <v/>
      </c>
      <c r="O55" s="1" t="str">
        <f t="shared" si="27"/>
        <v/>
      </c>
      <c r="P55" s="1" t="str">
        <f t="shared" si="28"/>
        <v/>
      </c>
      <c r="Q55" s="154"/>
      <c r="R55" s="155"/>
      <c r="S55" s="155"/>
      <c r="T55" s="155"/>
      <c r="U55" s="156"/>
      <c r="V55" s="192"/>
      <c r="W55" s="192"/>
      <c r="X55" s="192"/>
      <c r="Y55" s="192"/>
      <c r="Z55" s="192"/>
      <c r="AA55" s="154"/>
      <c r="AB55" s="155"/>
      <c r="AC55" s="155"/>
      <c r="AD55" s="155"/>
      <c r="AE55" s="156"/>
      <c r="AF55" s="192"/>
      <c r="AG55" s="192"/>
      <c r="AH55" s="192"/>
      <c r="AI55" s="192"/>
      <c r="AJ55" s="154"/>
      <c r="AK55" s="155"/>
      <c r="AL55" s="155"/>
      <c r="AM55" s="156"/>
    </row>
    <row r="56" spans="1:40" x14ac:dyDescent="0.3">
      <c r="A56" s="190">
        <v>101</v>
      </c>
      <c r="B56" s="189">
        <v>2004</v>
      </c>
      <c r="C56" s="189">
        <v>20</v>
      </c>
      <c r="D56" s="189">
        <v>4</v>
      </c>
      <c r="E56" s="190" t="s">
        <v>252</v>
      </c>
      <c r="F56" s="200">
        <v>1</v>
      </c>
      <c r="G56" s="200">
        <v>0</v>
      </c>
      <c r="H56" s="200">
        <v>0</v>
      </c>
      <c r="I56" s="16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>
        <f t="shared" si="25"/>
        <v>2</v>
      </c>
      <c r="N56" s="1">
        <f t="shared" si="26"/>
        <v>4.5</v>
      </c>
      <c r="O56" s="1">
        <f t="shared" si="27"/>
        <v>1</v>
      </c>
      <c r="P56" s="1">
        <f t="shared" si="28"/>
        <v>3</v>
      </c>
      <c r="Q56" s="154"/>
      <c r="R56" s="155"/>
      <c r="S56" s="155"/>
      <c r="T56" s="155"/>
      <c r="U56" s="156"/>
      <c r="V56" s="155">
        <v>1</v>
      </c>
      <c r="W56" s="155">
        <v>1</v>
      </c>
      <c r="X56" s="155">
        <v>1</v>
      </c>
      <c r="Y56" s="192"/>
      <c r="Z56" s="192"/>
      <c r="AA56" s="154"/>
      <c r="AB56" s="155"/>
      <c r="AC56" s="155"/>
      <c r="AD56" s="155">
        <v>1</v>
      </c>
      <c r="AE56" s="156">
        <v>1</v>
      </c>
      <c r="AF56" s="192">
        <v>1</v>
      </c>
      <c r="AG56" s="155"/>
      <c r="AH56" s="192"/>
      <c r="AI56" s="155"/>
      <c r="AJ56" s="154"/>
      <c r="AK56" s="155"/>
      <c r="AL56" s="155">
        <v>1</v>
      </c>
      <c r="AM56" s="156"/>
      <c r="AN56" s="17" t="s">
        <v>58</v>
      </c>
    </row>
    <row r="57" spans="1:40" x14ac:dyDescent="0.3">
      <c r="A57" s="190">
        <v>101</v>
      </c>
      <c r="B57" s="189">
        <v>2004</v>
      </c>
      <c r="C57" s="189">
        <v>20</v>
      </c>
      <c r="D57" s="189">
        <v>5</v>
      </c>
      <c r="E57" s="189" t="s">
        <v>253</v>
      </c>
      <c r="F57" s="200">
        <v>1</v>
      </c>
      <c r="G57" s="200">
        <v>0</v>
      </c>
      <c r="H57" s="200">
        <v>0</v>
      </c>
      <c r="I57" s="16">
        <f t="shared" si="29"/>
        <v>0</v>
      </c>
      <c r="J57" s="1">
        <v>-1</v>
      </c>
      <c r="K57" s="1">
        <f t="shared" si="23"/>
        <v>1</v>
      </c>
      <c r="L57" s="1">
        <f t="shared" si="24"/>
        <v>2</v>
      </c>
      <c r="M57" s="1" t="str">
        <f t="shared" si="25"/>
        <v/>
      </c>
      <c r="N57" s="1">
        <f t="shared" si="26"/>
        <v>4.5</v>
      </c>
      <c r="O57" s="1">
        <f t="shared" si="27"/>
        <v>1</v>
      </c>
      <c r="P57" s="1">
        <f t="shared" si="28"/>
        <v>4</v>
      </c>
      <c r="Q57" s="154">
        <v>1</v>
      </c>
      <c r="R57" s="155">
        <v>1</v>
      </c>
      <c r="S57" s="155">
        <v>1</v>
      </c>
      <c r="T57" s="155"/>
      <c r="U57" s="156"/>
      <c r="V57" s="192"/>
      <c r="W57" s="192"/>
      <c r="X57" s="192"/>
      <c r="Y57" s="192"/>
      <c r="Z57" s="192"/>
      <c r="AA57" s="154"/>
      <c r="AB57" s="155"/>
      <c r="AC57" s="155"/>
      <c r="AD57" s="155">
        <v>1</v>
      </c>
      <c r="AE57" s="156">
        <v>1</v>
      </c>
      <c r="AF57" s="192">
        <v>1</v>
      </c>
      <c r="AG57" s="192"/>
      <c r="AH57" s="192"/>
      <c r="AI57" s="192"/>
      <c r="AJ57" s="154"/>
      <c r="AK57" s="155"/>
      <c r="AL57" s="155"/>
      <c r="AM57" s="156">
        <v>1</v>
      </c>
      <c r="AN57" s="17" t="s">
        <v>57</v>
      </c>
    </row>
    <row r="58" spans="1:40" x14ac:dyDescent="0.3">
      <c r="A58" s="189">
        <v>101</v>
      </c>
      <c r="B58" s="189">
        <v>2004</v>
      </c>
      <c r="C58" s="189">
        <v>20</v>
      </c>
      <c r="D58" s="189">
        <v>5</v>
      </c>
      <c r="E58" s="189" t="s">
        <v>254</v>
      </c>
      <c r="F58" s="203">
        <v>1</v>
      </c>
      <c r="G58" s="203">
        <v>0</v>
      </c>
      <c r="H58" s="203">
        <v>0</v>
      </c>
      <c r="I58" s="16">
        <f t="shared" si="29"/>
        <v>0</v>
      </c>
      <c r="J58" s="1">
        <v>1</v>
      </c>
      <c r="K58" s="1">
        <f t="shared" si="23"/>
        <v>1</v>
      </c>
      <c r="L58" s="1">
        <f t="shared" si="24"/>
        <v>1.5</v>
      </c>
      <c r="M58" s="1" t="str">
        <f t="shared" si="25"/>
        <v/>
      </c>
      <c r="N58" s="1">
        <f t="shared" si="26"/>
        <v>2.2000000000000002</v>
      </c>
      <c r="O58" s="1">
        <f t="shared" si="27"/>
        <v>2</v>
      </c>
      <c r="P58" s="1">
        <f t="shared" si="28"/>
        <v>2</v>
      </c>
      <c r="Q58" s="207">
        <v>1</v>
      </c>
      <c r="R58" s="208">
        <v>1</v>
      </c>
      <c r="S58" s="208"/>
      <c r="T58" s="208"/>
      <c r="U58" s="209"/>
      <c r="V58" s="208"/>
      <c r="W58" s="208"/>
      <c r="X58" s="208"/>
      <c r="Y58" s="191"/>
      <c r="Z58" s="191"/>
      <c r="AA58" s="207">
        <v>0.5</v>
      </c>
      <c r="AB58" s="208">
        <v>1</v>
      </c>
      <c r="AC58" s="208">
        <v>1</v>
      </c>
      <c r="AD58" s="208"/>
      <c r="AE58" s="209"/>
      <c r="AF58" s="191"/>
      <c r="AG58" s="208">
        <v>1</v>
      </c>
      <c r="AH58" s="191"/>
      <c r="AI58" s="208"/>
      <c r="AJ58" s="207"/>
      <c r="AK58" s="208">
        <v>1</v>
      </c>
      <c r="AL58" s="208"/>
      <c r="AM58" s="209"/>
      <c r="AN58" s="147"/>
    </row>
    <row r="59" spans="1:40" x14ac:dyDescent="0.3">
      <c r="A59" s="190">
        <v>101</v>
      </c>
      <c r="B59" s="189">
        <v>2004</v>
      </c>
      <c r="C59" s="189">
        <v>17</v>
      </c>
      <c r="D59" s="189">
        <v>6</v>
      </c>
      <c r="E59" s="190" t="s">
        <v>255</v>
      </c>
      <c r="F59" s="200">
        <v>1</v>
      </c>
      <c r="G59" s="200">
        <v>0</v>
      </c>
      <c r="H59" s="200">
        <v>0</v>
      </c>
      <c r="I59" s="16">
        <f t="shared" si="29"/>
        <v>0</v>
      </c>
      <c r="J59" s="1">
        <v>-1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4.5</v>
      </c>
      <c r="O59" s="1">
        <f t="shared" si="27"/>
        <v>1</v>
      </c>
      <c r="P59" s="1">
        <f t="shared" si="28"/>
        <v>4</v>
      </c>
      <c r="Q59" s="154"/>
      <c r="R59" s="155"/>
      <c r="S59" s="155"/>
      <c r="T59" s="155"/>
      <c r="U59" s="156"/>
      <c r="V59" s="155"/>
      <c r="W59" s="155"/>
      <c r="X59" s="155"/>
      <c r="Y59" s="192"/>
      <c r="Z59" s="192"/>
      <c r="AA59" s="154"/>
      <c r="AB59" s="155"/>
      <c r="AC59" s="155"/>
      <c r="AD59" s="155">
        <v>1</v>
      </c>
      <c r="AE59" s="156">
        <v>1</v>
      </c>
      <c r="AF59" s="192">
        <v>1</v>
      </c>
      <c r="AG59" s="155"/>
      <c r="AH59" s="192"/>
      <c r="AI59" s="155"/>
      <c r="AJ59" s="154"/>
      <c r="AK59" s="155"/>
      <c r="AL59" s="155"/>
      <c r="AM59" s="156">
        <v>1</v>
      </c>
      <c r="AN59" s="17" t="s">
        <v>58</v>
      </c>
    </row>
    <row r="60" spans="1:40" x14ac:dyDescent="0.3">
      <c r="A60" s="190">
        <v>101</v>
      </c>
      <c r="B60" s="189">
        <v>2004</v>
      </c>
      <c r="C60" s="190">
        <v>1</v>
      </c>
      <c r="D60" s="190">
        <v>7</v>
      </c>
      <c r="E60" s="190" t="s">
        <v>256</v>
      </c>
      <c r="F60" s="200">
        <v>1</v>
      </c>
      <c r="G60" s="200">
        <v>0</v>
      </c>
      <c r="H60" s="200">
        <v>0</v>
      </c>
      <c r="I60" s="16">
        <f t="shared" si="29"/>
        <v>0</v>
      </c>
      <c r="J60" s="1">
        <v>1</v>
      </c>
      <c r="K60" s="1">
        <f t="shared" si="23"/>
        <v>1</v>
      </c>
      <c r="L60" s="1">
        <f t="shared" si="24"/>
        <v>4.5</v>
      </c>
      <c r="M60" s="1">
        <f t="shared" si="25"/>
        <v>1.8</v>
      </c>
      <c r="N60" s="1">
        <f t="shared" si="26"/>
        <v>1.5</v>
      </c>
      <c r="O60" s="1" t="str">
        <f t="shared" si="27"/>
        <v/>
      </c>
      <c r="P60" s="1" t="str">
        <f t="shared" si="28"/>
        <v/>
      </c>
      <c r="Q60" s="154"/>
      <c r="R60" s="155"/>
      <c r="S60" s="155"/>
      <c r="T60" s="155">
        <v>1</v>
      </c>
      <c r="U60" s="156">
        <v>1</v>
      </c>
      <c r="V60" s="155">
        <v>1</v>
      </c>
      <c r="W60" s="155">
        <v>1</v>
      </c>
      <c r="X60" s="155">
        <v>0.5</v>
      </c>
      <c r="Y60" s="192"/>
      <c r="Z60" s="192"/>
      <c r="AA60" s="154">
        <v>1</v>
      </c>
      <c r="AB60" s="155">
        <v>1</v>
      </c>
      <c r="AC60" s="155"/>
      <c r="AD60" s="155"/>
      <c r="AE60" s="156"/>
      <c r="AF60" s="192"/>
      <c r="AG60" s="155"/>
      <c r="AH60" s="192"/>
      <c r="AI60" s="155"/>
      <c r="AJ60" s="154"/>
      <c r="AK60" s="155"/>
      <c r="AL60" s="155"/>
      <c r="AM60" s="156"/>
    </row>
    <row r="61" spans="1:40" x14ac:dyDescent="0.3">
      <c r="A61" s="190">
        <v>101</v>
      </c>
      <c r="B61" s="189">
        <v>2004</v>
      </c>
      <c r="C61" s="189">
        <v>8</v>
      </c>
      <c r="D61" s="189">
        <v>7</v>
      </c>
      <c r="E61" s="190" t="s">
        <v>257</v>
      </c>
      <c r="F61" s="200">
        <v>1</v>
      </c>
      <c r="G61" s="200">
        <v>0</v>
      </c>
      <c r="H61" s="200">
        <v>0</v>
      </c>
      <c r="I61" s="16">
        <f t="shared" si="29"/>
        <v>0</v>
      </c>
      <c r="J61" s="1">
        <v>1</v>
      </c>
      <c r="K61" s="1">
        <f t="shared" si="23"/>
        <v>1</v>
      </c>
      <c r="L61" s="1" t="str">
        <f t="shared" si="24"/>
        <v/>
      </c>
      <c r="M61" s="1">
        <f t="shared" si="25"/>
        <v>2</v>
      </c>
      <c r="N61" s="1">
        <f t="shared" si="26"/>
        <v>1.5</v>
      </c>
      <c r="O61" s="1">
        <f t="shared" si="27"/>
        <v>3</v>
      </c>
      <c r="P61" s="1" t="str">
        <f t="shared" si="28"/>
        <v/>
      </c>
      <c r="Q61" s="154"/>
      <c r="R61" s="155"/>
      <c r="S61" s="155"/>
      <c r="T61" s="155"/>
      <c r="U61" s="156"/>
      <c r="V61" s="155">
        <v>1</v>
      </c>
      <c r="W61" s="155">
        <v>1</v>
      </c>
      <c r="X61" s="155">
        <v>1</v>
      </c>
      <c r="Y61" s="192"/>
      <c r="Z61" s="192"/>
      <c r="AA61" s="154">
        <v>1</v>
      </c>
      <c r="AB61" s="155">
        <v>1</v>
      </c>
      <c r="AC61" s="155"/>
      <c r="AD61" s="155"/>
      <c r="AE61" s="156"/>
      <c r="AF61" s="192"/>
      <c r="AG61" s="155"/>
      <c r="AH61" s="192">
        <v>1</v>
      </c>
      <c r="AI61" s="155"/>
      <c r="AJ61" s="154"/>
      <c r="AK61" s="155"/>
      <c r="AL61" s="155"/>
      <c r="AM61" s="156"/>
    </row>
    <row r="62" spans="1:40" x14ac:dyDescent="0.3">
      <c r="A62" s="190">
        <v>101</v>
      </c>
      <c r="B62" s="189">
        <v>2004</v>
      </c>
      <c r="C62" s="190">
        <v>8</v>
      </c>
      <c r="D62" s="190">
        <v>7</v>
      </c>
      <c r="E62" s="190" t="s">
        <v>258</v>
      </c>
      <c r="F62" s="200">
        <v>1</v>
      </c>
      <c r="G62" s="200">
        <v>0</v>
      </c>
      <c r="H62" s="200">
        <v>0</v>
      </c>
      <c r="I62" s="16">
        <f t="shared" si="29"/>
        <v>0</v>
      </c>
      <c r="J62" s="1">
        <v>-1</v>
      </c>
      <c r="K62" s="1">
        <f t="shared" si="23"/>
        <v>1</v>
      </c>
      <c r="L62" s="1" t="str">
        <f t="shared" si="24"/>
        <v/>
      </c>
      <c r="M62" s="1" t="str">
        <f t="shared" si="25"/>
        <v/>
      </c>
      <c r="N62" s="1">
        <f t="shared" si="26"/>
        <v>2</v>
      </c>
      <c r="O62" s="1">
        <f t="shared" si="27"/>
        <v>3</v>
      </c>
      <c r="P62" s="1" t="str">
        <f t="shared" si="28"/>
        <v/>
      </c>
      <c r="Q62" s="154"/>
      <c r="R62" s="155"/>
      <c r="S62" s="155"/>
      <c r="T62" s="155"/>
      <c r="U62" s="156"/>
      <c r="V62" s="155"/>
      <c r="W62" s="155"/>
      <c r="X62" s="155"/>
      <c r="Y62" s="192"/>
      <c r="Z62" s="192"/>
      <c r="AA62" s="154">
        <v>1</v>
      </c>
      <c r="AB62" s="155">
        <v>1</v>
      </c>
      <c r="AC62" s="155">
        <v>1</v>
      </c>
      <c r="AD62" s="155"/>
      <c r="AE62" s="156"/>
      <c r="AF62" s="192"/>
      <c r="AG62" s="155"/>
      <c r="AH62" s="192">
        <v>1</v>
      </c>
      <c r="AI62" s="155"/>
      <c r="AJ62" s="154"/>
      <c r="AK62" s="155"/>
      <c r="AL62" s="155"/>
      <c r="AM62" s="156"/>
    </row>
    <row r="63" spans="1:40" x14ac:dyDescent="0.3">
      <c r="A63" s="190">
        <v>101</v>
      </c>
      <c r="B63" s="189">
        <v>2004</v>
      </c>
      <c r="C63" s="189">
        <v>8</v>
      </c>
      <c r="D63" s="189">
        <v>7</v>
      </c>
      <c r="E63" s="190" t="s">
        <v>259</v>
      </c>
      <c r="F63" s="200">
        <v>1</v>
      </c>
      <c r="G63" s="200">
        <v>0</v>
      </c>
      <c r="H63" s="200">
        <v>0</v>
      </c>
      <c r="I63" s="16">
        <f t="shared" si="29"/>
        <v>0</v>
      </c>
      <c r="J63" s="1">
        <v>-1</v>
      </c>
      <c r="K63" s="1">
        <f t="shared" si="23"/>
        <v>1</v>
      </c>
      <c r="L63" s="1" t="str">
        <f t="shared" si="24"/>
        <v/>
      </c>
      <c r="M63" s="1" t="str">
        <f t="shared" si="25"/>
        <v/>
      </c>
      <c r="N63" s="1">
        <f t="shared" si="26"/>
        <v>4.5</v>
      </c>
      <c r="O63" s="1">
        <f t="shared" si="27"/>
        <v>1</v>
      </c>
      <c r="P63" s="1">
        <f t="shared" si="28"/>
        <v>4</v>
      </c>
      <c r="Q63" s="154"/>
      <c r="R63" s="155"/>
      <c r="S63" s="155"/>
      <c r="T63" s="155"/>
      <c r="U63" s="156"/>
      <c r="V63" s="155"/>
      <c r="W63" s="155"/>
      <c r="X63" s="155"/>
      <c r="Y63" s="192"/>
      <c r="Z63" s="192"/>
      <c r="AA63" s="154"/>
      <c r="AB63" s="155"/>
      <c r="AC63" s="155"/>
      <c r="AD63" s="155">
        <v>1</v>
      </c>
      <c r="AE63" s="156">
        <v>1</v>
      </c>
      <c r="AF63" s="192">
        <v>1</v>
      </c>
      <c r="AG63" s="155"/>
      <c r="AH63" s="192"/>
      <c r="AI63" s="155"/>
      <c r="AJ63" s="154"/>
      <c r="AK63" s="155"/>
      <c r="AL63" s="155"/>
      <c r="AM63" s="156">
        <v>1</v>
      </c>
      <c r="AN63" s="17" t="s">
        <v>58</v>
      </c>
    </row>
    <row r="64" spans="1:40" x14ac:dyDescent="0.3">
      <c r="A64" s="190">
        <v>101</v>
      </c>
      <c r="B64" s="189">
        <v>2004</v>
      </c>
      <c r="C64" s="189">
        <v>23</v>
      </c>
      <c r="D64" s="189">
        <v>9</v>
      </c>
      <c r="E64" s="189" t="s">
        <v>260</v>
      </c>
      <c r="F64" s="200">
        <v>1</v>
      </c>
      <c r="G64" s="200">
        <v>0</v>
      </c>
      <c r="H64" s="200">
        <v>0</v>
      </c>
      <c r="I64" s="16">
        <f t="shared" si="29"/>
        <v>0</v>
      </c>
      <c r="J64" s="1">
        <v>-1</v>
      </c>
      <c r="K64" s="1">
        <f t="shared" si="23"/>
        <v>1</v>
      </c>
      <c r="L64" s="1">
        <f t="shared" si="24"/>
        <v>4</v>
      </c>
      <c r="M64" s="1" t="str">
        <f t="shared" si="25"/>
        <v/>
      </c>
      <c r="N64" s="1">
        <f t="shared" si="26"/>
        <v>2</v>
      </c>
      <c r="O64" s="1">
        <f t="shared" si="27"/>
        <v>1</v>
      </c>
      <c r="P64" s="1">
        <f t="shared" si="28"/>
        <v>1</v>
      </c>
      <c r="Q64" s="154"/>
      <c r="R64" s="155"/>
      <c r="S64" s="155">
        <v>1</v>
      </c>
      <c r="T64" s="155">
        <v>1</v>
      </c>
      <c r="U64" s="156">
        <v>1</v>
      </c>
      <c r="V64" s="155"/>
      <c r="W64" s="155"/>
      <c r="X64" s="155"/>
      <c r="Y64" s="192"/>
      <c r="Z64" s="192"/>
      <c r="AA64" s="154">
        <v>1</v>
      </c>
      <c r="AB64" s="155">
        <v>1</v>
      </c>
      <c r="AC64" s="155">
        <v>1</v>
      </c>
      <c r="AD64" s="155"/>
      <c r="AE64" s="156"/>
      <c r="AF64" s="192">
        <v>1</v>
      </c>
      <c r="AG64" s="155"/>
      <c r="AH64" s="192"/>
      <c r="AI64" s="155"/>
      <c r="AJ64" s="154">
        <v>1</v>
      </c>
      <c r="AK64" s="155"/>
      <c r="AL64" s="155"/>
      <c r="AM64" s="156"/>
      <c r="AN64" s="17" t="s">
        <v>57</v>
      </c>
    </row>
    <row r="65" spans="1:40" x14ac:dyDescent="0.3">
      <c r="A65" s="190">
        <v>101</v>
      </c>
      <c r="B65" s="189">
        <v>2004</v>
      </c>
      <c r="C65" s="189">
        <v>7</v>
      </c>
      <c r="D65" s="189">
        <v>10</v>
      </c>
      <c r="E65" s="190" t="s">
        <v>261</v>
      </c>
      <c r="F65" s="200">
        <v>1</v>
      </c>
      <c r="G65" s="200">
        <v>0</v>
      </c>
      <c r="H65" s="200">
        <v>0</v>
      </c>
      <c r="I65" s="16">
        <f t="shared" si="29"/>
        <v>0</v>
      </c>
      <c r="J65" s="1">
        <v>-1</v>
      </c>
      <c r="K65" s="1">
        <f t="shared" si="23"/>
        <v>1</v>
      </c>
      <c r="L65" s="1" t="str">
        <f t="shared" si="24"/>
        <v/>
      </c>
      <c r="M65" s="1">
        <f t="shared" si="25"/>
        <v>1.8</v>
      </c>
      <c r="N65" s="1">
        <f t="shared" si="26"/>
        <v>2</v>
      </c>
      <c r="O65" s="1">
        <f t="shared" si="27"/>
        <v>3</v>
      </c>
      <c r="P65" s="1" t="str">
        <f t="shared" si="28"/>
        <v/>
      </c>
      <c r="Q65" s="154"/>
      <c r="R65" s="155"/>
      <c r="S65" s="155"/>
      <c r="T65" s="155"/>
      <c r="U65" s="156"/>
      <c r="V65" s="155">
        <v>1</v>
      </c>
      <c r="W65" s="155">
        <v>1</v>
      </c>
      <c r="X65" s="155">
        <v>0.5</v>
      </c>
      <c r="Y65" s="192"/>
      <c r="Z65" s="192"/>
      <c r="AA65" s="154">
        <v>1</v>
      </c>
      <c r="AB65" s="155">
        <v>1</v>
      </c>
      <c r="AC65" s="155">
        <v>1</v>
      </c>
      <c r="AD65" s="155"/>
      <c r="AE65" s="156"/>
      <c r="AF65" s="192"/>
      <c r="AG65" s="155"/>
      <c r="AH65" s="192">
        <v>1</v>
      </c>
      <c r="AI65" s="155"/>
      <c r="AJ65" s="154"/>
      <c r="AK65" s="155"/>
      <c r="AL65" s="155"/>
      <c r="AM65" s="156"/>
    </row>
    <row r="66" spans="1:40" x14ac:dyDescent="0.3">
      <c r="A66" s="190">
        <v>101</v>
      </c>
      <c r="B66" s="189">
        <v>2004</v>
      </c>
      <c r="C66" s="189">
        <v>13</v>
      </c>
      <c r="D66" s="189">
        <v>10</v>
      </c>
      <c r="E66" s="189" t="s">
        <v>262</v>
      </c>
      <c r="F66" s="200">
        <v>1</v>
      </c>
      <c r="G66" s="200">
        <v>0</v>
      </c>
      <c r="H66" s="200">
        <v>0</v>
      </c>
      <c r="I66" s="16">
        <f t="shared" si="29"/>
        <v>0</v>
      </c>
      <c r="J66" s="1">
        <v>-1</v>
      </c>
      <c r="K66" s="1">
        <f t="shared" si="23"/>
        <v>1</v>
      </c>
      <c r="L66" s="1">
        <f t="shared" si="24"/>
        <v>2</v>
      </c>
      <c r="M66" s="1" t="str">
        <f t="shared" si="25"/>
        <v/>
      </c>
      <c r="N66" s="1">
        <f t="shared" si="26"/>
        <v>2.6666666666666665</v>
      </c>
      <c r="O66" s="1">
        <f t="shared" si="27"/>
        <v>1</v>
      </c>
      <c r="P66" s="1">
        <f t="shared" si="28"/>
        <v>3</v>
      </c>
      <c r="Q66" s="154">
        <v>0.5</v>
      </c>
      <c r="R66" s="155">
        <v>1</v>
      </c>
      <c r="S66" s="155">
        <v>0.5</v>
      </c>
      <c r="T66" s="155"/>
      <c r="U66" s="156"/>
      <c r="V66" s="155"/>
      <c r="W66" s="155"/>
      <c r="X66" s="155"/>
      <c r="Y66" s="155"/>
      <c r="Z66" s="155"/>
      <c r="AA66" s="154"/>
      <c r="AB66" s="155">
        <v>0.5</v>
      </c>
      <c r="AC66" s="155">
        <v>1</v>
      </c>
      <c r="AD66" s="155"/>
      <c r="AE66" s="156"/>
      <c r="AF66" s="155">
        <v>1</v>
      </c>
      <c r="AG66" s="155"/>
      <c r="AH66" s="155"/>
      <c r="AI66" s="155"/>
      <c r="AJ66" s="154"/>
      <c r="AK66" s="155"/>
      <c r="AL66" s="155">
        <v>1</v>
      </c>
      <c r="AM66" s="156"/>
      <c r="AN66" s="17" t="s">
        <v>57</v>
      </c>
    </row>
    <row r="67" spans="1:40" x14ac:dyDescent="0.3">
      <c r="A67" s="190">
        <v>101</v>
      </c>
      <c r="B67" s="189">
        <v>2004</v>
      </c>
      <c r="C67" s="189">
        <v>13</v>
      </c>
      <c r="D67" s="189">
        <v>10</v>
      </c>
      <c r="E67" s="190" t="s">
        <v>263</v>
      </c>
      <c r="F67" s="200">
        <v>1</v>
      </c>
      <c r="G67" s="200">
        <v>0</v>
      </c>
      <c r="H67" s="200">
        <v>0</v>
      </c>
      <c r="I67" s="16">
        <f t="shared" si="29"/>
        <v>0</v>
      </c>
      <c r="J67" s="1">
        <v>-1</v>
      </c>
      <c r="K67" s="1">
        <f t="shared" si="23"/>
        <v>1</v>
      </c>
      <c r="L67" s="1" t="str">
        <f t="shared" si="24"/>
        <v/>
      </c>
      <c r="M67" s="1">
        <f t="shared" si="25"/>
        <v>4</v>
      </c>
      <c r="N67" s="1">
        <f t="shared" si="26"/>
        <v>2.8</v>
      </c>
      <c r="O67" s="1">
        <f t="shared" si="27"/>
        <v>3</v>
      </c>
      <c r="P67" s="1" t="str">
        <f t="shared" si="28"/>
        <v/>
      </c>
      <c r="Q67" s="154"/>
      <c r="R67" s="155"/>
      <c r="S67" s="155"/>
      <c r="T67" s="155"/>
      <c r="U67" s="156"/>
      <c r="V67" s="155"/>
      <c r="W67" s="155"/>
      <c r="X67" s="155">
        <v>1</v>
      </c>
      <c r="Y67" s="192">
        <v>1</v>
      </c>
      <c r="Z67" s="192">
        <v>1</v>
      </c>
      <c r="AA67" s="154"/>
      <c r="AB67" s="155">
        <v>1</v>
      </c>
      <c r="AC67" s="155">
        <v>1</v>
      </c>
      <c r="AD67" s="155">
        <v>0.5</v>
      </c>
      <c r="AE67" s="156"/>
      <c r="AF67" s="192"/>
      <c r="AG67" s="155"/>
      <c r="AH67" s="192">
        <v>1</v>
      </c>
      <c r="AI67" s="155"/>
      <c r="AJ67" s="154"/>
      <c r="AK67" s="155"/>
      <c r="AL67" s="155"/>
      <c r="AM67" s="156"/>
    </row>
    <row r="68" spans="1:40" x14ac:dyDescent="0.3">
      <c r="A68" s="190">
        <v>101</v>
      </c>
      <c r="B68" s="189">
        <v>2004</v>
      </c>
      <c r="C68" s="189">
        <v>21</v>
      </c>
      <c r="D68" s="189">
        <v>10</v>
      </c>
      <c r="E68" s="149" t="s">
        <v>264</v>
      </c>
      <c r="F68" s="200">
        <v>1</v>
      </c>
      <c r="G68" s="200">
        <v>0</v>
      </c>
      <c r="H68" s="200">
        <v>0</v>
      </c>
      <c r="I68" s="16">
        <f t="shared" si="29"/>
        <v>0</v>
      </c>
      <c r="J68" s="1">
        <v>1</v>
      </c>
      <c r="K68" s="1">
        <f t="shared" si="23"/>
        <v>1</v>
      </c>
      <c r="L68" s="1">
        <f t="shared" si="24"/>
        <v>2.8</v>
      </c>
      <c r="M68" s="1" t="str">
        <f t="shared" si="25"/>
        <v/>
      </c>
      <c r="N68" s="1">
        <f t="shared" si="26"/>
        <v>4.2</v>
      </c>
      <c r="O68" s="1">
        <f t="shared" si="27"/>
        <v>1</v>
      </c>
      <c r="P68" s="1">
        <f t="shared" si="28"/>
        <v>4</v>
      </c>
      <c r="Q68" s="154"/>
      <c r="R68" s="155">
        <v>1</v>
      </c>
      <c r="S68" s="155">
        <v>1</v>
      </c>
      <c r="T68" s="155">
        <v>0.5</v>
      </c>
      <c r="U68" s="156"/>
      <c r="V68" s="155"/>
      <c r="W68" s="155"/>
      <c r="X68" s="155"/>
      <c r="Y68" s="192"/>
      <c r="Z68" s="192"/>
      <c r="AA68" s="154"/>
      <c r="AB68" s="155"/>
      <c r="AC68" s="155">
        <v>0.5</v>
      </c>
      <c r="AD68" s="155">
        <v>1</v>
      </c>
      <c r="AE68" s="156">
        <v>1</v>
      </c>
      <c r="AF68" s="192">
        <v>1</v>
      </c>
      <c r="AG68" s="155"/>
      <c r="AH68" s="192"/>
      <c r="AI68" s="155"/>
      <c r="AJ68" s="154"/>
      <c r="AK68" s="155"/>
      <c r="AL68" s="155"/>
      <c r="AM68" s="156">
        <v>1</v>
      </c>
      <c r="AN68" s="17" t="s">
        <v>57</v>
      </c>
    </row>
    <row r="69" spans="1:40" x14ac:dyDescent="0.3">
      <c r="A69" s="190">
        <v>102</v>
      </c>
      <c r="B69" s="189">
        <v>2004</v>
      </c>
      <c r="C69" s="190">
        <v>11</v>
      </c>
      <c r="D69" s="190">
        <v>11</v>
      </c>
      <c r="E69" s="190" t="s">
        <v>265</v>
      </c>
      <c r="F69" s="200">
        <v>1</v>
      </c>
      <c r="G69" s="200">
        <v>0</v>
      </c>
      <c r="H69" s="200">
        <v>0</v>
      </c>
      <c r="I69" s="16">
        <f t="shared" si="29"/>
        <v>0</v>
      </c>
      <c r="J69" s="1">
        <v>1</v>
      </c>
      <c r="K69" s="1">
        <f t="shared" si="23"/>
        <v>1</v>
      </c>
      <c r="L69" s="1">
        <f t="shared" si="24"/>
        <v>2.5</v>
      </c>
      <c r="M69" s="1">
        <f t="shared" si="25"/>
        <v>1.8</v>
      </c>
      <c r="N69" s="1">
        <f t="shared" si="26"/>
        <v>2</v>
      </c>
      <c r="O69" s="1">
        <f t="shared" si="27"/>
        <v>1</v>
      </c>
      <c r="P69" s="1">
        <f t="shared" si="28"/>
        <v>1</v>
      </c>
      <c r="Q69" s="154"/>
      <c r="R69" s="155">
        <v>1</v>
      </c>
      <c r="S69" s="155">
        <v>1</v>
      </c>
      <c r="T69" s="155"/>
      <c r="U69" s="156"/>
      <c r="V69" s="155">
        <v>1</v>
      </c>
      <c r="W69" s="155">
        <v>1</v>
      </c>
      <c r="X69" s="155">
        <v>0.5</v>
      </c>
      <c r="Y69" s="192"/>
      <c r="Z69" s="192"/>
      <c r="AA69" s="154">
        <v>1</v>
      </c>
      <c r="AB69" s="155">
        <v>1</v>
      </c>
      <c r="AC69" s="155">
        <v>1</v>
      </c>
      <c r="AD69" s="155"/>
      <c r="AE69" s="156"/>
      <c r="AF69" s="192">
        <v>1</v>
      </c>
      <c r="AG69" s="155"/>
      <c r="AH69" s="192"/>
      <c r="AI69" s="155"/>
      <c r="AJ69" s="154">
        <v>1</v>
      </c>
      <c r="AK69" s="155"/>
      <c r="AL69" s="155"/>
      <c r="AM69" s="156"/>
    </row>
    <row r="70" spans="1:40" x14ac:dyDescent="0.3">
      <c r="A70" s="190">
        <v>102</v>
      </c>
      <c r="B70" s="189">
        <v>2004</v>
      </c>
      <c r="C70" s="189">
        <v>18</v>
      </c>
      <c r="D70" s="189">
        <v>11</v>
      </c>
      <c r="E70" s="190" t="s">
        <v>266</v>
      </c>
      <c r="F70" s="200">
        <v>1</v>
      </c>
      <c r="G70" s="200">
        <v>0</v>
      </c>
      <c r="H70" s="200">
        <v>0</v>
      </c>
      <c r="I70" s="16">
        <f t="shared" si="29"/>
        <v>0</v>
      </c>
      <c r="J70" s="1">
        <v>-1</v>
      </c>
      <c r="K70" s="1">
        <f t="shared" si="23"/>
        <v>1</v>
      </c>
      <c r="L70" s="1">
        <f t="shared" si="24"/>
        <v>1.3333333333333333</v>
      </c>
      <c r="M70" s="1" t="str">
        <f t="shared" si="25"/>
        <v/>
      </c>
      <c r="N70" s="1">
        <f t="shared" si="26"/>
        <v>1.8</v>
      </c>
      <c r="O70" s="1">
        <f t="shared" si="27"/>
        <v>3</v>
      </c>
      <c r="P70" s="1">
        <f t="shared" si="28"/>
        <v>1</v>
      </c>
      <c r="Q70" s="154">
        <v>1</v>
      </c>
      <c r="R70" s="155">
        <v>0.5</v>
      </c>
      <c r="S70" s="155"/>
      <c r="T70" s="155"/>
      <c r="U70" s="156"/>
      <c r="V70" s="155"/>
      <c r="W70" s="155"/>
      <c r="X70" s="155"/>
      <c r="Y70" s="192"/>
      <c r="Z70" s="192"/>
      <c r="AA70" s="154">
        <v>1</v>
      </c>
      <c r="AB70" s="155">
        <v>1</v>
      </c>
      <c r="AC70" s="155">
        <v>0.5</v>
      </c>
      <c r="AD70" s="155"/>
      <c r="AE70" s="156"/>
      <c r="AF70" s="192"/>
      <c r="AG70" s="155"/>
      <c r="AH70" s="192">
        <v>1</v>
      </c>
      <c r="AI70" s="155"/>
      <c r="AJ70" s="154">
        <v>1</v>
      </c>
      <c r="AK70" s="155"/>
      <c r="AL70" s="155"/>
      <c r="AM70" s="156"/>
      <c r="AN70" s="35" t="s">
        <v>57</v>
      </c>
    </row>
    <row r="71" spans="1:40" x14ac:dyDescent="0.3">
      <c r="A71" s="190">
        <v>102</v>
      </c>
      <c r="B71" s="189">
        <v>2004</v>
      </c>
      <c r="C71" s="189">
        <v>18</v>
      </c>
      <c r="D71" s="189">
        <v>11</v>
      </c>
      <c r="E71" s="189" t="s">
        <v>267</v>
      </c>
      <c r="F71" s="200">
        <v>1</v>
      </c>
      <c r="G71" s="200">
        <v>0</v>
      </c>
      <c r="H71" s="200">
        <v>0</v>
      </c>
      <c r="I71" s="16">
        <f t="shared" si="29"/>
        <v>0</v>
      </c>
      <c r="J71" s="1">
        <v>1</v>
      </c>
      <c r="K71" s="1">
        <f t="shared" si="23"/>
        <v>1</v>
      </c>
      <c r="L71" s="1">
        <f t="shared" si="24"/>
        <v>2.8</v>
      </c>
      <c r="M71" s="1">
        <f t="shared" si="25"/>
        <v>1.8</v>
      </c>
      <c r="N71" s="1">
        <f t="shared" si="26"/>
        <v>1.8</v>
      </c>
      <c r="O71" s="1">
        <f t="shared" si="27"/>
        <v>2</v>
      </c>
      <c r="P71" s="1">
        <f t="shared" si="28"/>
        <v>1</v>
      </c>
      <c r="Q71" s="154"/>
      <c r="R71" s="155">
        <v>1</v>
      </c>
      <c r="S71" s="155">
        <v>1</v>
      </c>
      <c r="T71" s="155">
        <v>0.5</v>
      </c>
      <c r="U71" s="156"/>
      <c r="V71" s="155">
        <v>1</v>
      </c>
      <c r="W71" s="155">
        <v>1</v>
      </c>
      <c r="X71" s="155">
        <v>0.5</v>
      </c>
      <c r="Y71" s="155"/>
      <c r="Z71" s="155"/>
      <c r="AA71" s="154">
        <v>1</v>
      </c>
      <c r="AB71" s="155">
        <v>1</v>
      </c>
      <c r="AC71" s="155">
        <v>0.5</v>
      </c>
      <c r="AD71" s="155"/>
      <c r="AE71" s="156"/>
      <c r="AF71" s="155"/>
      <c r="AG71" s="155">
        <v>1</v>
      </c>
      <c r="AH71" s="155"/>
      <c r="AI71" s="155"/>
      <c r="AJ71" s="154">
        <v>1</v>
      </c>
      <c r="AK71" s="155"/>
      <c r="AL71" s="155"/>
      <c r="AM71" s="156"/>
    </row>
    <row r="72" spans="1:40" x14ac:dyDescent="0.3">
      <c r="A72" s="190">
        <v>102</v>
      </c>
      <c r="B72" s="189">
        <v>2005</v>
      </c>
      <c r="C72" s="189">
        <v>14</v>
      </c>
      <c r="D72" s="189">
        <v>2</v>
      </c>
      <c r="E72" s="189" t="s">
        <v>268</v>
      </c>
      <c r="F72" s="200">
        <v>1</v>
      </c>
      <c r="G72" s="200">
        <v>0</v>
      </c>
      <c r="H72" s="200">
        <v>0</v>
      </c>
      <c r="I72" s="16">
        <f t="shared" si="29"/>
        <v>0</v>
      </c>
      <c r="J72" s="1">
        <v>-1</v>
      </c>
      <c r="K72" s="1">
        <f t="shared" si="23"/>
        <v>1</v>
      </c>
      <c r="L72" s="1" t="str">
        <f t="shared" si="24"/>
        <v/>
      </c>
      <c r="M72" s="1" t="str">
        <f t="shared" si="25"/>
        <v/>
      </c>
      <c r="N72" s="1">
        <f t="shared" si="26"/>
        <v>4.5</v>
      </c>
      <c r="O72" s="1">
        <f t="shared" si="27"/>
        <v>1</v>
      </c>
      <c r="P72" s="1" t="str">
        <f t="shared" si="28"/>
        <v/>
      </c>
      <c r="Q72" s="154"/>
      <c r="R72" s="155"/>
      <c r="S72" s="155"/>
      <c r="T72" s="155"/>
      <c r="U72" s="156"/>
      <c r="V72" s="192"/>
      <c r="W72" s="192"/>
      <c r="X72" s="192"/>
      <c r="Y72" s="192"/>
      <c r="Z72" s="192"/>
      <c r="AA72" s="154"/>
      <c r="AB72" s="155"/>
      <c r="AC72" s="155"/>
      <c r="AD72" s="155">
        <v>1</v>
      </c>
      <c r="AE72" s="156">
        <v>1</v>
      </c>
      <c r="AF72" s="192">
        <v>1</v>
      </c>
      <c r="AG72" s="192"/>
      <c r="AH72" s="192"/>
      <c r="AI72" s="192"/>
      <c r="AJ72" s="154"/>
      <c r="AK72" s="155"/>
      <c r="AL72" s="155"/>
      <c r="AM72" s="156"/>
      <c r="AN72" s="17" t="s">
        <v>309</v>
      </c>
    </row>
    <row r="73" spans="1:40" x14ac:dyDescent="0.3">
      <c r="A73" s="190">
        <v>102</v>
      </c>
      <c r="B73" s="189">
        <v>2005</v>
      </c>
      <c r="C73" s="189">
        <v>17</v>
      </c>
      <c r="D73" s="189">
        <v>2</v>
      </c>
      <c r="E73" s="190" t="s">
        <v>269</v>
      </c>
      <c r="F73" s="200">
        <v>1</v>
      </c>
      <c r="G73" s="200">
        <v>0</v>
      </c>
      <c r="H73" s="200">
        <v>0</v>
      </c>
      <c r="I73" s="16">
        <f t="shared" si="29"/>
        <v>0</v>
      </c>
      <c r="J73" s="1">
        <v>1</v>
      </c>
      <c r="K73" s="1">
        <f t="shared" si="23"/>
        <v>1</v>
      </c>
      <c r="L73" s="1" t="str">
        <f t="shared" si="24"/>
        <v/>
      </c>
      <c r="M73" s="1">
        <f t="shared" si="25"/>
        <v>2</v>
      </c>
      <c r="N73" s="1">
        <f t="shared" si="26"/>
        <v>2</v>
      </c>
      <c r="O73" s="1">
        <f t="shared" si="27"/>
        <v>1</v>
      </c>
      <c r="P73" s="1">
        <f t="shared" si="28"/>
        <v>4</v>
      </c>
      <c r="Q73" s="154"/>
      <c r="R73" s="155"/>
      <c r="S73" s="155"/>
      <c r="T73" s="155"/>
      <c r="U73" s="156"/>
      <c r="V73" s="155">
        <v>1</v>
      </c>
      <c r="W73" s="155">
        <v>1</v>
      </c>
      <c r="X73" s="155">
        <v>1</v>
      </c>
      <c r="Y73" s="192"/>
      <c r="Z73" s="192"/>
      <c r="AA73" s="154">
        <v>1</v>
      </c>
      <c r="AB73" s="155">
        <v>1</v>
      </c>
      <c r="AC73" s="155">
        <v>1</v>
      </c>
      <c r="AD73" s="155"/>
      <c r="AE73" s="156"/>
      <c r="AF73" s="192">
        <v>1</v>
      </c>
      <c r="AG73" s="155"/>
      <c r="AH73" s="192"/>
      <c r="AI73" s="155"/>
      <c r="AJ73" s="154"/>
      <c r="AK73" s="155"/>
      <c r="AL73" s="155"/>
      <c r="AM73" s="156">
        <v>1</v>
      </c>
      <c r="AN73" s="69" t="s">
        <v>59</v>
      </c>
    </row>
    <row r="74" spans="1:40" x14ac:dyDescent="0.3">
      <c r="A74" s="190">
        <v>102</v>
      </c>
      <c r="B74" s="189">
        <v>2005</v>
      </c>
      <c r="C74" s="189">
        <v>3</v>
      </c>
      <c r="D74" s="189">
        <v>3</v>
      </c>
      <c r="E74" s="189" t="s">
        <v>270</v>
      </c>
      <c r="F74" s="200">
        <v>1</v>
      </c>
      <c r="G74" s="200">
        <v>0</v>
      </c>
      <c r="H74" s="200">
        <v>0</v>
      </c>
      <c r="I74" s="16">
        <f t="shared" si="29"/>
        <v>0</v>
      </c>
      <c r="J74" s="1">
        <v>1</v>
      </c>
      <c r="K74" s="1">
        <f t="shared" si="23"/>
        <v>1</v>
      </c>
      <c r="L74" s="1">
        <f t="shared" si="24"/>
        <v>4.5</v>
      </c>
      <c r="M74" s="1" t="str">
        <f t="shared" si="25"/>
        <v/>
      </c>
      <c r="N74" s="1">
        <f t="shared" si="26"/>
        <v>1.8</v>
      </c>
      <c r="O74" s="1">
        <f t="shared" si="27"/>
        <v>1</v>
      </c>
      <c r="P74" s="1">
        <f t="shared" si="28"/>
        <v>1</v>
      </c>
      <c r="Q74" s="154"/>
      <c r="R74" s="155"/>
      <c r="S74" s="155"/>
      <c r="T74" s="155">
        <v>1</v>
      </c>
      <c r="U74" s="156">
        <v>1</v>
      </c>
      <c r="V74" s="192"/>
      <c r="W74" s="192"/>
      <c r="X74" s="192"/>
      <c r="Y74" s="192"/>
      <c r="Z74" s="192"/>
      <c r="AA74" s="154">
        <v>1</v>
      </c>
      <c r="AB74" s="155">
        <v>1</v>
      </c>
      <c r="AC74" s="155">
        <v>0.5</v>
      </c>
      <c r="AD74" s="155"/>
      <c r="AE74" s="156"/>
      <c r="AF74" s="192">
        <v>1</v>
      </c>
      <c r="AG74" s="192"/>
      <c r="AH74" s="192"/>
      <c r="AI74" s="192"/>
      <c r="AJ74" s="154">
        <v>1</v>
      </c>
      <c r="AK74" s="155"/>
      <c r="AL74" s="155"/>
      <c r="AM74" s="156"/>
      <c r="AN74" s="69"/>
    </row>
    <row r="75" spans="1:40" x14ac:dyDescent="0.3">
      <c r="A75" s="190">
        <v>102</v>
      </c>
      <c r="B75" s="189">
        <v>2005</v>
      </c>
      <c r="C75" s="189">
        <v>10</v>
      </c>
      <c r="D75" s="189">
        <v>3</v>
      </c>
      <c r="E75" s="190" t="s">
        <v>271</v>
      </c>
      <c r="F75" s="200">
        <v>1</v>
      </c>
      <c r="G75" s="200">
        <v>0</v>
      </c>
      <c r="H75" s="200">
        <v>0</v>
      </c>
      <c r="I75" s="16">
        <f t="shared" si="29"/>
        <v>0</v>
      </c>
      <c r="J75" s="1">
        <v>-1</v>
      </c>
      <c r="K75" s="1">
        <f t="shared" si="23"/>
        <v>1</v>
      </c>
      <c r="L75" s="1" t="str">
        <f t="shared" si="24"/>
        <v/>
      </c>
      <c r="M75" s="1">
        <f t="shared" si="25"/>
        <v>1.8</v>
      </c>
      <c r="N75" s="1">
        <f t="shared" si="26"/>
        <v>1.5</v>
      </c>
      <c r="O75" s="1">
        <f t="shared" si="27"/>
        <v>2</v>
      </c>
      <c r="P75" s="1" t="str">
        <f t="shared" si="28"/>
        <v/>
      </c>
      <c r="Q75" s="154"/>
      <c r="R75" s="155"/>
      <c r="S75" s="155"/>
      <c r="T75" s="155"/>
      <c r="U75" s="156"/>
      <c r="V75" s="155">
        <v>1</v>
      </c>
      <c r="W75" s="155">
        <v>1</v>
      </c>
      <c r="X75" s="155">
        <v>0.5</v>
      </c>
      <c r="Y75" s="192"/>
      <c r="Z75" s="192"/>
      <c r="AA75" s="154">
        <v>1</v>
      </c>
      <c r="AB75" s="155">
        <v>1</v>
      </c>
      <c r="AC75" s="155"/>
      <c r="AD75" s="155"/>
      <c r="AE75" s="156"/>
      <c r="AF75" s="192"/>
      <c r="AG75" s="155">
        <v>1</v>
      </c>
      <c r="AH75" s="192"/>
      <c r="AI75" s="155"/>
      <c r="AJ75" s="154"/>
      <c r="AK75" s="155"/>
      <c r="AL75" s="155"/>
      <c r="AM75" s="156"/>
    </row>
    <row r="76" spans="1:40" x14ac:dyDescent="0.3">
      <c r="A76" s="190">
        <v>102</v>
      </c>
      <c r="B76" s="189">
        <v>2005</v>
      </c>
      <c r="C76" s="189">
        <v>24</v>
      </c>
      <c r="D76" s="189">
        <v>3</v>
      </c>
      <c r="E76" s="149" t="s">
        <v>272</v>
      </c>
      <c r="F76" s="200">
        <v>1</v>
      </c>
      <c r="G76" s="200">
        <v>0</v>
      </c>
      <c r="H76" s="200">
        <v>0</v>
      </c>
      <c r="I76" s="16">
        <f t="shared" si="29"/>
        <v>0</v>
      </c>
      <c r="J76" s="1">
        <v>1</v>
      </c>
      <c r="K76" s="1">
        <f t="shared" si="23"/>
        <v>1</v>
      </c>
      <c r="L76" s="1" t="str">
        <f t="shared" si="24"/>
        <v/>
      </c>
      <c r="M76" s="1" t="str">
        <f t="shared" si="25"/>
        <v/>
      </c>
      <c r="N76" s="1">
        <f t="shared" si="26"/>
        <v>1.5</v>
      </c>
      <c r="O76" s="1">
        <f t="shared" si="27"/>
        <v>3</v>
      </c>
      <c r="P76" s="1" t="str">
        <f t="shared" si="28"/>
        <v/>
      </c>
      <c r="Q76" s="154"/>
      <c r="R76" s="155"/>
      <c r="S76" s="155"/>
      <c r="T76" s="155"/>
      <c r="U76" s="156"/>
      <c r="V76" s="155"/>
      <c r="W76" s="155"/>
      <c r="X76" s="155"/>
      <c r="Y76" s="192"/>
      <c r="Z76" s="192"/>
      <c r="AA76" s="154">
        <v>1</v>
      </c>
      <c r="AB76" s="155">
        <v>1</v>
      </c>
      <c r="AC76" s="155"/>
      <c r="AD76" s="155"/>
      <c r="AE76" s="156"/>
      <c r="AF76" s="192"/>
      <c r="AG76" s="155"/>
      <c r="AH76" s="192">
        <v>1</v>
      </c>
      <c r="AI76" s="155"/>
      <c r="AJ76" s="154"/>
      <c r="AK76" s="155"/>
      <c r="AL76" s="155"/>
      <c r="AM76" s="156"/>
    </row>
    <row r="77" spans="1:40" x14ac:dyDescent="0.3">
      <c r="A77" s="190">
        <v>102</v>
      </c>
      <c r="B77" s="189">
        <v>2005</v>
      </c>
      <c r="C77" s="189">
        <v>7</v>
      </c>
      <c r="D77" s="189">
        <v>4</v>
      </c>
      <c r="E77" s="189" t="s">
        <v>273</v>
      </c>
      <c r="F77" s="200">
        <v>2</v>
      </c>
      <c r="G77" s="200">
        <v>0</v>
      </c>
      <c r="H77" s="200">
        <v>0</v>
      </c>
      <c r="I77" s="16">
        <f t="shared" si="29"/>
        <v>0</v>
      </c>
      <c r="J77" s="1">
        <v>1</v>
      </c>
      <c r="K77" s="1">
        <f t="shared" si="23"/>
        <v>-1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 t="str">
        <f t="shared" si="27"/>
        <v/>
      </c>
      <c r="P77" s="1" t="str">
        <f t="shared" si="28"/>
        <v/>
      </c>
      <c r="Q77" s="154"/>
      <c r="R77" s="155"/>
      <c r="S77" s="155"/>
      <c r="T77" s="155"/>
      <c r="U77" s="156"/>
      <c r="V77" s="192"/>
      <c r="W77" s="192"/>
      <c r="X77" s="192"/>
      <c r="Y77" s="192"/>
      <c r="Z77" s="192"/>
      <c r="AA77" s="154"/>
      <c r="AB77" s="155"/>
      <c r="AC77" s="155"/>
      <c r="AD77" s="155">
        <v>1</v>
      </c>
      <c r="AE77" s="156">
        <v>1</v>
      </c>
      <c r="AF77" s="192"/>
      <c r="AG77" s="192"/>
      <c r="AH77" s="192"/>
      <c r="AI77" s="192"/>
      <c r="AJ77" s="154"/>
      <c r="AK77" s="155"/>
      <c r="AL77" s="155"/>
      <c r="AM77" s="156"/>
    </row>
    <row r="78" spans="1:40" x14ac:dyDescent="0.3">
      <c r="A78" s="190">
        <v>102</v>
      </c>
      <c r="B78" s="189">
        <v>2005</v>
      </c>
      <c r="C78" s="189">
        <v>14</v>
      </c>
      <c r="D78" s="189">
        <v>4</v>
      </c>
      <c r="E78" s="190" t="s">
        <v>274</v>
      </c>
      <c r="F78" s="200">
        <v>1</v>
      </c>
      <c r="G78" s="200">
        <v>0</v>
      </c>
      <c r="H78" s="200">
        <v>0</v>
      </c>
      <c r="I78" s="16">
        <f t="shared" si="29"/>
        <v>0</v>
      </c>
      <c r="J78" s="1">
        <v>1</v>
      </c>
      <c r="K78" s="1">
        <f t="shared" si="23"/>
        <v>1</v>
      </c>
      <c r="L78" s="1" t="str">
        <f t="shared" si="24"/>
        <v/>
      </c>
      <c r="M78" s="1">
        <f t="shared" si="25"/>
        <v>1.8</v>
      </c>
      <c r="N78" s="1">
        <f t="shared" si="26"/>
        <v>2.5</v>
      </c>
      <c r="O78" s="1">
        <f t="shared" si="27"/>
        <v>2</v>
      </c>
      <c r="P78" s="1">
        <f t="shared" si="28"/>
        <v>1</v>
      </c>
      <c r="Q78" s="154"/>
      <c r="R78" s="155"/>
      <c r="S78" s="155"/>
      <c r="T78" s="155"/>
      <c r="U78" s="156"/>
      <c r="V78" s="155">
        <v>1</v>
      </c>
      <c r="W78" s="155">
        <v>1</v>
      </c>
      <c r="X78" s="155">
        <v>0.5</v>
      </c>
      <c r="Y78" s="192"/>
      <c r="Z78" s="192"/>
      <c r="AA78" s="154"/>
      <c r="AB78" s="155">
        <v>1</v>
      </c>
      <c r="AC78" s="155">
        <v>1</v>
      </c>
      <c r="AD78" s="155"/>
      <c r="AE78" s="156"/>
      <c r="AF78" s="192"/>
      <c r="AG78" s="155">
        <v>1</v>
      </c>
      <c r="AH78" s="192"/>
      <c r="AI78" s="155"/>
      <c r="AJ78" s="154">
        <v>1</v>
      </c>
      <c r="AK78" s="155"/>
      <c r="AL78" s="155"/>
      <c r="AM78" s="156"/>
      <c r="AN78" s="17" t="s">
        <v>57</v>
      </c>
    </row>
    <row r="79" spans="1:40" x14ac:dyDescent="0.3">
      <c r="A79" s="190">
        <v>102</v>
      </c>
      <c r="B79" s="189">
        <v>2005</v>
      </c>
      <c r="C79" s="189">
        <v>21</v>
      </c>
      <c r="D79" s="189">
        <v>4</v>
      </c>
      <c r="E79" s="190" t="s">
        <v>275</v>
      </c>
      <c r="F79" s="200">
        <v>3</v>
      </c>
      <c r="G79" s="200">
        <v>0</v>
      </c>
      <c r="H79" s="200">
        <v>0</v>
      </c>
      <c r="I79" s="16">
        <f t="shared" si="29"/>
        <v>0</v>
      </c>
      <c r="J79" s="1">
        <v>1</v>
      </c>
      <c r="K79" s="1">
        <f t="shared" si="23"/>
        <v>-1</v>
      </c>
      <c r="L79" s="1">
        <f t="shared" si="24"/>
        <v>4.666666666666667</v>
      </c>
      <c r="M79" s="1">
        <f t="shared" si="25"/>
        <v>1.3333333333333333</v>
      </c>
      <c r="N79" s="1">
        <f t="shared" si="26"/>
        <v>1.5</v>
      </c>
      <c r="O79" s="1" t="str">
        <f t="shared" si="27"/>
        <v/>
      </c>
      <c r="P79" s="1">
        <f t="shared" si="28"/>
        <v>1</v>
      </c>
      <c r="Q79" s="154"/>
      <c r="R79" s="155"/>
      <c r="S79" s="155"/>
      <c r="T79" s="155">
        <v>0.5</v>
      </c>
      <c r="U79" s="156">
        <v>1</v>
      </c>
      <c r="V79" s="155">
        <v>1</v>
      </c>
      <c r="W79" s="155">
        <v>0.5</v>
      </c>
      <c r="X79" s="155"/>
      <c r="Y79" s="192"/>
      <c r="Z79" s="192"/>
      <c r="AA79" s="154">
        <v>1</v>
      </c>
      <c r="AB79" s="155">
        <v>1</v>
      </c>
      <c r="AC79" s="155"/>
      <c r="AD79" s="155"/>
      <c r="AE79" s="156"/>
      <c r="AF79" s="192"/>
      <c r="AG79" s="155"/>
      <c r="AH79" s="192"/>
      <c r="AI79" s="155"/>
      <c r="AJ79" s="154">
        <v>1</v>
      </c>
      <c r="AK79" s="155"/>
      <c r="AL79" s="155"/>
      <c r="AM79" s="156"/>
      <c r="AN79" s="17" t="s">
        <v>57</v>
      </c>
    </row>
    <row r="80" spans="1:40" x14ac:dyDescent="0.3">
      <c r="A80" s="190">
        <v>102</v>
      </c>
      <c r="B80" s="189">
        <v>2005</v>
      </c>
      <c r="C80" s="189">
        <v>9</v>
      </c>
      <c r="D80" s="189">
        <v>6</v>
      </c>
      <c r="E80" s="190" t="s">
        <v>276</v>
      </c>
      <c r="F80" s="192">
        <v>0</v>
      </c>
      <c r="G80" s="192"/>
      <c r="H80" s="192"/>
      <c r="I80" s="16">
        <f t="shared" si="29"/>
        <v>0</v>
      </c>
      <c r="J80" s="1">
        <v>1</v>
      </c>
      <c r="K80" s="1">
        <f t="shared" si="23"/>
        <v>1</v>
      </c>
      <c r="L80" s="1" t="str">
        <f t="shared" si="24"/>
        <v/>
      </c>
      <c r="M80" s="1" t="str">
        <f t="shared" si="25"/>
        <v/>
      </c>
      <c r="N80" s="1" t="str">
        <f t="shared" si="26"/>
        <v/>
      </c>
      <c r="O80" s="1" t="str">
        <f t="shared" si="27"/>
        <v/>
      </c>
      <c r="P80" s="1">
        <f t="shared" si="28"/>
        <v>1</v>
      </c>
      <c r="Q80" s="154"/>
      <c r="R80" s="155"/>
      <c r="S80" s="155"/>
      <c r="T80" s="155"/>
      <c r="U80" s="156"/>
      <c r="V80" s="192"/>
      <c r="W80" s="192"/>
      <c r="X80" s="192"/>
      <c r="Y80" s="192"/>
      <c r="Z80" s="192"/>
      <c r="AA80" s="154"/>
      <c r="AB80" s="155"/>
      <c r="AC80" s="155"/>
      <c r="AD80" s="208"/>
      <c r="AE80" s="156"/>
      <c r="AF80" s="192"/>
      <c r="AG80" s="192"/>
      <c r="AH80" s="192"/>
      <c r="AI80" s="192"/>
      <c r="AJ80" s="154">
        <v>1</v>
      </c>
      <c r="AK80" s="155"/>
      <c r="AL80" s="155"/>
      <c r="AM80" s="156"/>
      <c r="AN80" s="17" t="s">
        <v>57</v>
      </c>
    </row>
    <row r="81" spans="1:40" x14ac:dyDescent="0.3">
      <c r="A81" s="190">
        <v>102</v>
      </c>
      <c r="B81" s="189">
        <v>2005</v>
      </c>
      <c r="C81" s="189">
        <v>16</v>
      </c>
      <c r="D81" s="189">
        <v>6</v>
      </c>
      <c r="E81" s="189" t="s">
        <v>277</v>
      </c>
      <c r="F81" s="192">
        <v>0</v>
      </c>
      <c r="G81" s="201"/>
      <c r="H81" s="201"/>
      <c r="I81" s="16">
        <f t="shared" si="29"/>
        <v>0</v>
      </c>
      <c r="J81" s="1">
        <v>1</v>
      </c>
      <c r="K81" s="1">
        <f t="shared" si="23"/>
        <v>1</v>
      </c>
      <c r="L81" s="1" t="str">
        <f t="shared" si="24"/>
        <v/>
      </c>
      <c r="M81" s="1" t="str">
        <f t="shared" si="25"/>
        <v/>
      </c>
      <c r="N81" s="1" t="str">
        <f t="shared" si="26"/>
        <v/>
      </c>
      <c r="O81" s="1" t="str">
        <f t="shared" si="27"/>
        <v/>
      </c>
      <c r="P81" s="1" t="str">
        <f t="shared" si="28"/>
        <v/>
      </c>
      <c r="Q81" s="154"/>
      <c r="R81" s="155"/>
      <c r="S81" s="155"/>
      <c r="T81" s="155"/>
      <c r="U81" s="156"/>
      <c r="V81" s="192"/>
      <c r="W81" s="192"/>
      <c r="X81" s="192"/>
      <c r="Y81" s="192"/>
      <c r="Z81" s="192"/>
      <c r="AA81" s="154"/>
      <c r="AB81" s="155"/>
      <c r="AC81" s="155"/>
      <c r="AD81" s="155"/>
      <c r="AE81" s="156"/>
      <c r="AF81" s="192"/>
      <c r="AG81" s="192"/>
      <c r="AH81" s="192"/>
      <c r="AI81" s="192"/>
      <c r="AJ81" s="154"/>
      <c r="AK81" s="155"/>
      <c r="AL81" s="155"/>
      <c r="AM81" s="156"/>
    </row>
    <row r="82" spans="1:40" ht="14.4" customHeight="1" x14ac:dyDescent="0.3">
      <c r="A82" s="190">
        <v>102</v>
      </c>
      <c r="B82" s="189">
        <v>2005</v>
      </c>
      <c r="C82" s="189">
        <v>23</v>
      </c>
      <c r="D82" s="189">
        <v>6</v>
      </c>
      <c r="E82" s="190" t="s">
        <v>278</v>
      </c>
      <c r="F82" s="192">
        <v>0</v>
      </c>
      <c r="G82" s="192"/>
      <c r="H82" s="192"/>
      <c r="I82" s="16">
        <f t="shared" si="29"/>
        <v>0</v>
      </c>
      <c r="J82" s="1">
        <v>1</v>
      </c>
      <c r="K82" s="1">
        <f t="shared" ref="K82:K111" si="30">IF(F82=2,-1,IF(F82=3,-1,IF((F82+G82)=2,-1,IF((F82+H82)=2,-1,1))))</f>
        <v>1</v>
      </c>
      <c r="L82" s="1" t="str">
        <f t="shared" ref="L82:L111" si="31">IF(SUM(Q82:U82)=0,"",(Q82*1+R82*2+S82*3+T82*4+U82*5)/SUM(Q82:U82))</f>
        <v/>
      </c>
      <c r="M82" s="1" t="str">
        <f t="shared" ref="M82:M111" si="32">IF(SUM(V82:Z82)=0,"",(V82*1+W82*2+X82*3+Y82*4+Z82*5)/SUM(V82:Z82))</f>
        <v/>
      </c>
      <c r="N82" s="1" t="str">
        <f t="shared" ref="N82:N111" si="33">IF(SUM(AA82:AE82)=0,"",(AA82*1+AB82*2+AC82*3+AD82*4+AE82*5)/SUM(AA82:AE82))</f>
        <v/>
      </c>
      <c r="O82" s="1" t="str">
        <f t="shared" ref="O82:O111" si="34">IF(AF82=1,1,(IF(AG82=1,2,(IF(AH82=1,3,(IF(AI82=1,4,"")))))))</f>
        <v/>
      </c>
      <c r="P82" s="1" t="str">
        <f t="shared" ref="P82:P111" si="35">IF(AJ82=1,1,(IF(AK82=1,2,(IF(AL82=1,3,(IF(AM82=1,4,"")))))))</f>
        <v/>
      </c>
      <c r="Q82" s="154"/>
      <c r="R82" s="155"/>
      <c r="S82" s="155"/>
      <c r="T82" s="155"/>
      <c r="U82" s="156"/>
      <c r="V82" s="192"/>
      <c r="W82" s="192"/>
      <c r="X82" s="191"/>
      <c r="Y82" s="191"/>
      <c r="Z82" s="191"/>
      <c r="AA82" s="207"/>
      <c r="AB82" s="208"/>
      <c r="AC82" s="208"/>
      <c r="AD82" s="208"/>
      <c r="AE82" s="156"/>
      <c r="AF82" s="192"/>
      <c r="AG82" s="192"/>
      <c r="AH82" s="192"/>
      <c r="AI82" s="192"/>
      <c r="AJ82" s="154"/>
      <c r="AK82" s="155"/>
      <c r="AL82" s="155"/>
      <c r="AM82" s="156"/>
    </row>
    <row r="83" spans="1:40" x14ac:dyDescent="0.3">
      <c r="A83" s="190">
        <v>102</v>
      </c>
      <c r="B83" s="189">
        <v>2005</v>
      </c>
      <c r="C83" s="189">
        <v>7</v>
      </c>
      <c r="D83" s="189">
        <v>7</v>
      </c>
      <c r="E83" s="189" t="s">
        <v>279</v>
      </c>
      <c r="F83" s="192">
        <v>0</v>
      </c>
      <c r="G83" s="201"/>
      <c r="H83" s="201"/>
      <c r="I83" s="16">
        <f t="shared" ref="I83:I111" si="36">IF(G83=1,1,IF(H83=1,1,0))</f>
        <v>0</v>
      </c>
      <c r="J83" s="1">
        <v>-1</v>
      </c>
      <c r="K83" s="1">
        <f t="shared" si="30"/>
        <v>1</v>
      </c>
      <c r="L83" s="1" t="str">
        <f t="shared" si="31"/>
        <v/>
      </c>
      <c r="M83" s="1" t="str">
        <f t="shared" si="32"/>
        <v/>
      </c>
      <c r="N83" s="1" t="str">
        <f t="shared" si="33"/>
        <v/>
      </c>
      <c r="O83" s="1" t="str">
        <f t="shared" si="34"/>
        <v/>
      </c>
      <c r="P83" s="1" t="str">
        <f t="shared" si="35"/>
        <v/>
      </c>
      <c r="Q83" s="154"/>
      <c r="R83" s="155"/>
      <c r="S83" s="155"/>
      <c r="T83" s="155"/>
      <c r="U83" s="156"/>
      <c r="V83" s="192"/>
      <c r="W83" s="192"/>
      <c r="X83" s="192"/>
      <c r="Y83" s="192"/>
      <c r="Z83" s="192"/>
      <c r="AA83" s="154"/>
      <c r="AB83" s="155"/>
      <c r="AC83" s="155"/>
      <c r="AD83" s="155"/>
      <c r="AE83" s="156"/>
      <c r="AF83" s="192"/>
      <c r="AG83" s="192"/>
      <c r="AH83" s="192"/>
      <c r="AI83" s="192"/>
      <c r="AJ83" s="154"/>
      <c r="AK83" s="155"/>
      <c r="AL83" s="155"/>
      <c r="AM83" s="156"/>
    </row>
    <row r="84" spans="1:40" x14ac:dyDescent="0.3">
      <c r="A84" s="190">
        <v>102</v>
      </c>
      <c r="B84" s="189">
        <v>2005</v>
      </c>
      <c r="C84" s="189">
        <v>7</v>
      </c>
      <c r="D84" s="189">
        <v>7</v>
      </c>
      <c r="E84" s="190" t="s">
        <v>280</v>
      </c>
      <c r="F84" s="192">
        <v>0</v>
      </c>
      <c r="G84" s="192"/>
      <c r="H84" s="192"/>
      <c r="I84" s="16">
        <f t="shared" si="36"/>
        <v>0</v>
      </c>
      <c r="J84" s="1">
        <v>1</v>
      </c>
      <c r="K84" s="1">
        <f t="shared" si="30"/>
        <v>1</v>
      </c>
      <c r="L84" s="1" t="str">
        <f t="shared" si="31"/>
        <v/>
      </c>
      <c r="M84" s="1" t="str">
        <f t="shared" si="32"/>
        <v/>
      </c>
      <c r="N84" s="1" t="str">
        <f t="shared" si="33"/>
        <v/>
      </c>
      <c r="O84" s="1" t="str">
        <f t="shared" si="34"/>
        <v/>
      </c>
      <c r="P84" s="1" t="str">
        <f t="shared" si="35"/>
        <v/>
      </c>
      <c r="Q84" s="154"/>
      <c r="R84" s="155"/>
      <c r="S84" s="155"/>
      <c r="T84" s="155"/>
      <c r="U84" s="156"/>
      <c r="V84" s="192"/>
      <c r="W84" s="192"/>
      <c r="X84" s="192"/>
      <c r="Y84" s="192"/>
      <c r="Z84" s="192"/>
      <c r="AA84" s="154"/>
      <c r="AB84" s="155"/>
      <c r="AC84" s="155"/>
      <c r="AD84" s="155"/>
      <c r="AE84" s="156"/>
      <c r="AF84" s="192"/>
      <c r="AG84" s="192"/>
      <c r="AH84" s="192"/>
      <c r="AI84" s="192"/>
      <c r="AJ84" s="154"/>
      <c r="AK84" s="155"/>
      <c r="AL84" s="155"/>
      <c r="AM84" s="156"/>
      <c r="AN84" s="17" t="s">
        <v>57</v>
      </c>
    </row>
    <row r="85" spans="1:40" x14ac:dyDescent="0.3">
      <c r="A85" s="190">
        <v>102</v>
      </c>
      <c r="B85" s="189">
        <v>2005</v>
      </c>
      <c r="C85" s="189">
        <v>8</v>
      </c>
      <c r="D85" s="189">
        <v>9</v>
      </c>
      <c r="E85" s="190" t="s">
        <v>281</v>
      </c>
      <c r="F85" s="200">
        <v>1</v>
      </c>
      <c r="G85" s="200">
        <v>0</v>
      </c>
      <c r="H85" s="200">
        <v>0</v>
      </c>
      <c r="I85" s="16">
        <f t="shared" si="36"/>
        <v>0</v>
      </c>
      <c r="J85" s="1">
        <v>1</v>
      </c>
      <c r="K85" s="1">
        <f t="shared" si="30"/>
        <v>1</v>
      </c>
      <c r="L85" s="1" t="str">
        <f t="shared" si="31"/>
        <v/>
      </c>
      <c r="M85" s="1">
        <f t="shared" si="32"/>
        <v>2</v>
      </c>
      <c r="N85" s="1">
        <f t="shared" si="33"/>
        <v>1.5</v>
      </c>
      <c r="O85" s="1">
        <f t="shared" si="34"/>
        <v>1</v>
      </c>
      <c r="P85" s="1">
        <f t="shared" si="35"/>
        <v>1</v>
      </c>
      <c r="Q85" s="154"/>
      <c r="R85" s="155"/>
      <c r="S85" s="155"/>
      <c r="T85" s="155"/>
      <c r="U85" s="156"/>
      <c r="V85" s="155">
        <v>1</v>
      </c>
      <c r="W85" s="155">
        <v>1</v>
      </c>
      <c r="X85" s="155">
        <v>1</v>
      </c>
      <c r="Y85" s="192"/>
      <c r="Z85" s="192"/>
      <c r="AA85" s="154">
        <v>1</v>
      </c>
      <c r="AB85" s="155">
        <v>1</v>
      </c>
      <c r="AC85" s="155"/>
      <c r="AD85" s="155"/>
      <c r="AE85" s="156"/>
      <c r="AF85" s="192">
        <v>1</v>
      </c>
      <c r="AG85" s="155"/>
      <c r="AH85" s="192"/>
      <c r="AI85" s="155"/>
      <c r="AJ85" s="154">
        <v>1</v>
      </c>
      <c r="AK85" s="155"/>
      <c r="AL85" s="155"/>
      <c r="AM85" s="156"/>
    </row>
    <row r="86" spans="1:40" x14ac:dyDescent="0.3">
      <c r="A86" s="190">
        <v>102</v>
      </c>
      <c r="B86" s="189">
        <v>2005</v>
      </c>
      <c r="C86" s="189">
        <v>22</v>
      </c>
      <c r="D86" s="189">
        <v>9</v>
      </c>
      <c r="E86" s="190" t="s">
        <v>282</v>
      </c>
      <c r="F86" s="200">
        <v>1</v>
      </c>
      <c r="G86" s="200">
        <v>0</v>
      </c>
      <c r="H86" s="200">
        <v>0</v>
      </c>
      <c r="I86" s="16">
        <f t="shared" si="36"/>
        <v>0</v>
      </c>
      <c r="J86" s="1">
        <v>-1</v>
      </c>
      <c r="K86" s="1">
        <f t="shared" si="30"/>
        <v>1</v>
      </c>
      <c r="L86" s="1" t="str">
        <f t="shared" si="31"/>
        <v/>
      </c>
      <c r="M86" s="1" t="str">
        <f t="shared" si="32"/>
        <v/>
      </c>
      <c r="N86" s="1">
        <f t="shared" si="33"/>
        <v>1.8</v>
      </c>
      <c r="O86" s="1">
        <f t="shared" si="34"/>
        <v>3</v>
      </c>
      <c r="P86" s="1">
        <f t="shared" si="35"/>
        <v>1</v>
      </c>
      <c r="Q86" s="154"/>
      <c r="R86" s="155"/>
      <c r="S86" s="155"/>
      <c r="T86" s="155"/>
      <c r="U86" s="156"/>
      <c r="V86" s="155"/>
      <c r="W86" s="155"/>
      <c r="X86" s="155"/>
      <c r="Y86" s="192"/>
      <c r="Z86" s="192"/>
      <c r="AA86" s="154">
        <v>1</v>
      </c>
      <c r="AB86" s="155">
        <v>1</v>
      </c>
      <c r="AC86" s="155">
        <v>0.5</v>
      </c>
      <c r="AD86" s="155"/>
      <c r="AE86" s="156"/>
      <c r="AF86" s="192"/>
      <c r="AG86" s="155"/>
      <c r="AH86" s="192">
        <v>1</v>
      </c>
      <c r="AI86" s="155"/>
      <c r="AJ86" s="154">
        <v>1</v>
      </c>
      <c r="AK86" s="155"/>
      <c r="AL86" s="155"/>
      <c r="AM86" s="156"/>
    </row>
    <row r="87" spans="1:40" x14ac:dyDescent="0.3">
      <c r="A87" s="190">
        <v>102</v>
      </c>
      <c r="B87" s="189">
        <v>2005</v>
      </c>
      <c r="C87" s="189">
        <v>20</v>
      </c>
      <c r="D87" s="189">
        <v>10</v>
      </c>
      <c r="E87" s="149" t="s">
        <v>283</v>
      </c>
      <c r="F87" s="200">
        <v>1</v>
      </c>
      <c r="G87" s="200">
        <v>0</v>
      </c>
      <c r="H87" s="200">
        <v>0</v>
      </c>
      <c r="I87" s="16">
        <f t="shared" si="36"/>
        <v>0</v>
      </c>
      <c r="J87" s="1">
        <v>1</v>
      </c>
      <c r="K87" s="1">
        <f t="shared" si="30"/>
        <v>1</v>
      </c>
      <c r="L87" s="1" t="str">
        <f t="shared" si="31"/>
        <v/>
      </c>
      <c r="M87" s="1">
        <f t="shared" si="32"/>
        <v>1.8</v>
      </c>
      <c r="N87" s="1">
        <f t="shared" si="33"/>
        <v>1.8</v>
      </c>
      <c r="O87" s="1">
        <f t="shared" si="34"/>
        <v>1</v>
      </c>
      <c r="P87" s="1">
        <f t="shared" si="35"/>
        <v>1</v>
      </c>
      <c r="Q87" s="154"/>
      <c r="R87" s="155"/>
      <c r="S87" s="155"/>
      <c r="T87" s="155"/>
      <c r="U87" s="156"/>
      <c r="V87" s="155">
        <v>1</v>
      </c>
      <c r="W87" s="155">
        <v>1</v>
      </c>
      <c r="X87" s="155">
        <v>0.5</v>
      </c>
      <c r="Y87" s="192"/>
      <c r="Z87" s="192"/>
      <c r="AA87" s="154">
        <v>1</v>
      </c>
      <c r="AB87" s="155">
        <v>1</v>
      </c>
      <c r="AC87" s="155">
        <v>0.5</v>
      </c>
      <c r="AD87" s="155"/>
      <c r="AE87" s="156"/>
      <c r="AF87" s="192">
        <v>1</v>
      </c>
      <c r="AG87" s="155"/>
      <c r="AH87" s="192"/>
      <c r="AI87" s="155"/>
      <c r="AJ87" s="154">
        <v>1</v>
      </c>
      <c r="AK87" s="155"/>
      <c r="AL87" s="155"/>
      <c r="AM87" s="156"/>
      <c r="AN87" s="17" t="s">
        <v>57</v>
      </c>
    </row>
    <row r="88" spans="1:40" x14ac:dyDescent="0.3">
      <c r="A88" s="190">
        <v>102</v>
      </c>
      <c r="B88" s="189">
        <v>2005</v>
      </c>
      <c r="C88" s="189">
        <v>27</v>
      </c>
      <c r="D88" s="189">
        <v>10</v>
      </c>
      <c r="E88" s="190" t="s">
        <v>284</v>
      </c>
      <c r="F88" s="200">
        <v>1</v>
      </c>
      <c r="G88" s="200">
        <v>0</v>
      </c>
      <c r="H88" s="200">
        <v>0</v>
      </c>
      <c r="I88" s="16">
        <f t="shared" si="36"/>
        <v>0</v>
      </c>
      <c r="J88" s="1">
        <v>1</v>
      </c>
      <c r="K88" s="1">
        <f t="shared" si="30"/>
        <v>1</v>
      </c>
      <c r="L88" s="1">
        <f t="shared" si="31"/>
        <v>4.2</v>
      </c>
      <c r="M88" s="1" t="str">
        <f t="shared" si="32"/>
        <v/>
      </c>
      <c r="N88" s="1">
        <f t="shared" si="33"/>
        <v>1.8</v>
      </c>
      <c r="O88" s="1">
        <f t="shared" si="34"/>
        <v>3</v>
      </c>
      <c r="P88" s="1">
        <f t="shared" si="35"/>
        <v>1</v>
      </c>
      <c r="Q88" s="154"/>
      <c r="R88" s="155"/>
      <c r="S88" s="155">
        <v>0.5</v>
      </c>
      <c r="T88" s="155">
        <v>1</v>
      </c>
      <c r="U88" s="156">
        <v>1</v>
      </c>
      <c r="V88" s="155"/>
      <c r="W88" s="155"/>
      <c r="X88" s="155"/>
      <c r="Y88" s="192"/>
      <c r="Z88" s="192"/>
      <c r="AA88" s="154">
        <v>1</v>
      </c>
      <c r="AB88" s="155">
        <v>1</v>
      </c>
      <c r="AC88" s="155">
        <v>0.5</v>
      </c>
      <c r="AD88" s="155"/>
      <c r="AE88" s="156"/>
      <c r="AF88" s="192"/>
      <c r="AG88" s="155"/>
      <c r="AH88" s="192">
        <v>1</v>
      </c>
      <c r="AI88" s="155"/>
      <c r="AJ88" s="154">
        <v>1</v>
      </c>
      <c r="AK88" s="155"/>
      <c r="AL88" s="155"/>
      <c r="AM88" s="156"/>
    </row>
    <row r="89" spans="1:40" x14ac:dyDescent="0.3">
      <c r="A89" s="190">
        <v>102</v>
      </c>
      <c r="B89" s="189">
        <v>2005</v>
      </c>
      <c r="C89" s="189">
        <v>27</v>
      </c>
      <c r="D89" s="189">
        <v>10</v>
      </c>
      <c r="E89" s="190" t="s">
        <v>285</v>
      </c>
      <c r="F89" s="200">
        <v>1</v>
      </c>
      <c r="G89" s="200">
        <v>0</v>
      </c>
      <c r="H89" s="200">
        <v>0</v>
      </c>
      <c r="I89" s="16">
        <f t="shared" si="36"/>
        <v>0</v>
      </c>
      <c r="J89" s="1">
        <v>1</v>
      </c>
      <c r="K89" s="1">
        <f t="shared" si="30"/>
        <v>1</v>
      </c>
      <c r="L89" s="1" t="str">
        <f t="shared" si="31"/>
        <v/>
      </c>
      <c r="M89" s="1">
        <f t="shared" si="32"/>
        <v>1.8</v>
      </c>
      <c r="N89" s="1">
        <f t="shared" si="33"/>
        <v>2</v>
      </c>
      <c r="O89" s="1">
        <f t="shared" si="34"/>
        <v>3</v>
      </c>
      <c r="P89" s="1">
        <f t="shared" si="35"/>
        <v>1</v>
      </c>
      <c r="Q89" s="154"/>
      <c r="R89" s="155"/>
      <c r="S89" s="155"/>
      <c r="T89" s="155"/>
      <c r="U89" s="156"/>
      <c r="V89" s="155">
        <v>1</v>
      </c>
      <c r="W89" s="155">
        <v>1</v>
      </c>
      <c r="X89" s="155">
        <v>0.5</v>
      </c>
      <c r="Y89" s="192"/>
      <c r="Z89" s="192"/>
      <c r="AA89" s="154">
        <v>1</v>
      </c>
      <c r="AB89" s="155">
        <v>1</v>
      </c>
      <c r="AC89" s="155">
        <v>1</v>
      </c>
      <c r="AD89" s="155"/>
      <c r="AE89" s="156"/>
      <c r="AF89" s="192"/>
      <c r="AG89" s="155"/>
      <c r="AH89" s="192">
        <v>1</v>
      </c>
      <c r="AI89" s="155"/>
      <c r="AJ89" s="154">
        <v>1</v>
      </c>
      <c r="AK89" s="155"/>
      <c r="AL89" s="155"/>
      <c r="AM89" s="156"/>
      <c r="AN89" s="17" t="s">
        <v>310</v>
      </c>
    </row>
    <row r="90" spans="1:40" x14ac:dyDescent="0.3">
      <c r="A90" s="190">
        <v>102</v>
      </c>
      <c r="B90" s="189">
        <v>2005</v>
      </c>
      <c r="C90" s="189">
        <v>24</v>
      </c>
      <c r="D90" s="189">
        <v>11</v>
      </c>
      <c r="E90" s="190" t="s">
        <v>286</v>
      </c>
      <c r="F90" s="162">
        <v>1</v>
      </c>
      <c r="G90" s="200">
        <v>0</v>
      </c>
      <c r="H90" s="200">
        <v>0</v>
      </c>
      <c r="I90" s="16">
        <f t="shared" si="36"/>
        <v>0</v>
      </c>
      <c r="J90" s="1">
        <v>-1</v>
      </c>
      <c r="K90" s="1">
        <f t="shared" si="30"/>
        <v>1</v>
      </c>
      <c r="L90" s="1">
        <f t="shared" si="31"/>
        <v>1.5</v>
      </c>
      <c r="M90" s="1" t="str">
        <f t="shared" si="32"/>
        <v/>
      </c>
      <c r="N90" s="1">
        <f t="shared" si="33"/>
        <v>2.5</v>
      </c>
      <c r="O90" s="1">
        <f t="shared" si="34"/>
        <v>1</v>
      </c>
      <c r="P90" s="1" t="str">
        <f t="shared" si="35"/>
        <v/>
      </c>
      <c r="Q90" s="154">
        <v>1</v>
      </c>
      <c r="R90" s="155">
        <v>1</v>
      </c>
      <c r="S90" s="155"/>
      <c r="T90" s="155"/>
      <c r="U90" s="156"/>
      <c r="V90" s="155"/>
      <c r="W90" s="155"/>
      <c r="X90" s="155"/>
      <c r="Y90" s="192"/>
      <c r="Z90" s="192"/>
      <c r="AA90" s="154"/>
      <c r="AB90" s="155">
        <v>1</v>
      </c>
      <c r="AC90" s="155">
        <v>1</v>
      </c>
      <c r="AD90" s="155"/>
      <c r="AE90" s="156"/>
      <c r="AF90" s="192">
        <v>1</v>
      </c>
      <c r="AG90" s="155"/>
      <c r="AH90" s="192"/>
      <c r="AI90" s="155"/>
      <c r="AJ90" s="154"/>
      <c r="AK90" s="155"/>
      <c r="AL90" s="155"/>
      <c r="AM90" s="156"/>
    </row>
    <row r="91" spans="1:40" x14ac:dyDescent="0.3">
      <c r="A91" s="190">
        <v>102</v>
      </c>
      <c r="B91" s="189">
        <v>2005</v>
      </c>
      <c r="C91" s="189">
        <v>8</v>
      </c>
      <c r="D91" s="189">
        <v>12</v>
      </c>
      <c r="E91" s="149" t="s">
        <v>308</v>
      </c>
      <c r="F91" s="162">
        <v>2</v>
      </c>
      <c r="G91" s="200">
        <v>0</v>
      </c>
      <c r="H91" s="200">
        <v>0</v>
      </c>
      <c r="I91" s="16">
        <f t="shared" si="36"/>
        <v>0</v>
      </c>
      <c r="J91" s="1">
        <v>1</v>
      </c>
      <c r="K91" s="1">
        <f t="shared" si="30"/>
        <v>-1</v>
      </c>
      <c r="L91" s="1" t="str">
        <f t="shared" si="31"/>
        <v/>
      </c>
      <c r="M91" s="1">
        <f t="shared" si="32"/>
        <v>4.5</v>
      </c>
      <c r="N91" s="1">
        <f t="shared" si="33"/>
        <v>4.5</v>
      </c>
      <c r="O91" s="1" t="str">
        <f t="shared" si="34"/>
        <v/>
      </c>
      <c r="P91" s="1" t="str">
        <f t="shared" si="35"/>
        <v/>
      </c>
      <c r="Q91" s="154"/>
      <c r="R91" s="155"/>
      <c r="S91" s="155"/>
      <c r="T91" s="155"/>
      <c r="U91" s="156"/>
      <c r="V91" s="155"/>
      <c r="W91" s="155"/>
      <c r="X91" s="155"/>
      <c r="Y91" s="192">
        <v>1</v>
      </c>
      <c r="Z91" s="192">
        <v>1</v>
      </c>
      <c r="AA91" s="154"/>
      <c r="AB91" s="155"/>
      <c r="AC91" s="155"/>
      <c r="AD91" s="155">
        <v>1</v>
      </c>
      <c r="AE91" s="156">
        <v>1</v>
      </c>
      <c r="AF91" s="192"/>
      <c r="AG91" s="155"/>
      <c r="AH91" s="192"/>
      <c r="AI91" s="155"/>
      <c r="AJ91" s="154"/>
      <c r="AK91" s="155"/>
      <c r="AL91" s="155"/>
      <c r="AM91" s="156"/>
    </row>
    <row r="92" spans="1:40" x14ac:dyDescent="0.3">
      <c r="A92" s="190">
        <v>102</v>
      </c>
      <c r="B92" s="189">
        <v>2006</v>
      </c>
      <c r="C92" s="189">
        <v>19</v>
      </c>
      <c r="D92" s="189">
        <v>1</v>
      </c>
      <c r="E92" s="189" t="s">
        <v>288</v>
      </c>
      <c r="F92" s="155">
        <v>0</v>
      </c>
      <c r="G92" s="192"/>
      <c r="H92" s="192"/>
      <c r="I92" s="16">
        <f t="shared" si="36"/>
        <v>0</v>
      </c>
      <c r="J92" s="1">
        <v>1</v>
      </c>
      <c r="K92" s="1">
        <f t="shared" si="30"/>
        <v>1</v>
      </c>
      <c r="L92" s="1" t="str">
        <f t="shared" si="31"/>
        <v/>
      </c>
      <c r="M92" s="1" t="str">
        <f t="shared" si="32"/>
        <v/>
      </c>
      <c r="N92" s="1" t="str">
        <f t="shared" si="33"/>
        <v/>
      </c>
      <c r="O92" s="1" t="str">
        <f t="shared" si="34"/>
        <v/>
      </c>
      <c r="P92" s="1" t="str">
        <f t="shared" si="35"/>
        <v/>
      </c>
      <c r="Q92" s="154"/>
      <c r="R92" s="155"/>
      <c r="S92" s="155"/>
      <c r="T92" s="155"/>
      <c r="U92" s="156"/>
      <c r="V92" s="192"/>
      <c r="W92" s="192"/>
      <c r="X92" s="192"/>
      <c r="Y92" s="192"/>
      <c r="Z92" s="192"/>
      <c r="AA92" s="154"/>
      <c r="AB92" s="155"/>
      <c r="AC92" s="155"/>
      <c r="AD92" s="155"/>
      <c r="AE92" s="156"/>
      <c r="AF92" s="192"/>
      <c r="AG92" s="192"/>
      <c r="AH92" s="192"/>
      <c r="AI92" s="192"/>
      <c r="AJ92" s="154"/>
      <c r="AK92" s="155"/>
      <c r="AL92" s="155"/>
      <c r="AM92" s="156"/>
    </row>
    <row r="93" spans="1:40" x14ac:dyDescent="0.3">
      <c r="A93" s="190">
        <v>102</v>
      </c>
      <c r="B93" s="189">
        <v>2006</v>
      </c>
      <c r="C93" s="189">
        <v>9</v>
      </c>
      <c r="D93" s="189">
        <v>2</v>
      </c>
      <c r="E93" s="190" t="s">
        <v>289</v>
      </c>
      <c r="F93" s="200">
        <v>1</v>
      </c>
      <c r="G93" s="200">
        <v>0</v>
      </c>
      <c r="H93" s="200">
        <v>0</v>
      </c>
      <c r="I93" s="16">
        <f t="shared" si="36"/>
        <v>0</v>
      </c>
      <c r="J93" s="1">
        <v>-1</v>
      </c>
      <c r="K93" s="1">
        <f t="shared" si="30"/>
        <v>1</v>
      </c>
      <c r="L93" s="1">
        <f t="shared" si="31"/>
        <v>3.2</v>
      </c>
      <c r="M93" s="1">
        <f t="shared" si="32"/>
        <v>2</v>
      </c>
      <c r="N93" s="1">
        <f t="shared" si="33"/>
        <v>2</v>
      </c>
      <c r="O93" s="1">
        <f t="shared" si="34"/>
        <v>1</v>
      </c>
      <c r="P93" s="1">
        <f t="shared" si="35"/>
        <v>1</v>
      </c>
      <c r="Q93" s="154"/>
      <c r="R93" s="155">
        <v>0.5</v>
      </c>
      <c r="S93" s="155">
        <v>1</v>
      </c>
      <c r="T93" s="155">
        <v>1</v>
      </c>
      <c r="U93" s="156"/>
      <c r="V93" s="155">
        <v>1</v>
      </c>
      <c r="W93" s="155">
        <v>1</v>
      </c>
      <c r="X93" s="155">
        <v>1</v>
      </c>
      <c r="Y93" s="192"/>
      <c r="Z93" s="192"/>
      <c r="AA93" s="154">
        <v>1</v>
      </c>
      <c r="AB93" s="155">
        <v>1</v>
      </c>
      <c r="AC93" s="155">
        <v>1</v>
      </c>
      <c r="AD93" s="155"/>
      <c r="AE93" s="156"/>
      <c r="AF93" s="192">
        <v>1</v>
      </c>
      <c r="AG93" s="155"/>
      <c r="AH93" s="192"/>
      <c r="AI93" s="155"/>
      <c r="AJ93" s="154">
        <v>1</v>
      </c>
      <c r="AK93" s="155"/>
      <c r="AL93" s="155"/>
      <c r="AM93" s="156"/>
    </row>
    <row r="94" spans="1:40" x14ac:dyDescent="0.3">
      <c r="A94" s="190">
        <v>102</v>
      </c>
      <c r="B94" s="189">
        <v>2006</v>
      </c>
      <c r="C94" s="189">
        <v>9</v>
      </c>
      <c r="D94" s="189">
        <v>2</v>
      </c>
      <c r="E94" s="189" t="s">
        <v>290</v>
      </c>
      <c r="F94" s="200">
        <v>1</v>
      </c>
      <c r="G94" s="200">
        <v>0</v>
      </c>
      <c r="H94" s="200">
        <v>0</v>
      </c>
      <c r="I94" s="16">
        <f t="shared" si="36"/>
        <v>0</v>
      </c>
      <c r="J94" s="1">
        <v>-1</v>
      </c>
      <c r="K94" s="1">
        <f t="shared" si="30"/>
        <v>1</v>
      </c>
      <c r="L94" s="1">
        <f t="shared" si="31"/>
        <v>4</v>
      </c>
      <c r="M94" s="1">
        <f t="shared" si="32"/>
        <v>1.5</v>
      </c>
      <c r="N94" s="1">
        <f t="shared" si="33"/>
        <v>1.5</v>
      </c>
      <c r="O94" s="1">
        <f t="shared" si="34"/>
        <v>1</v>
      </c>
      <c r="P94" s="1">
        <f t="shared" si="35"/>
        <v>2</v>
      </c>
      <c r="Q94" s="154"/>
      <c r="R94" s="155"/>
      <c r="S94" s="155">
        <v>1</v>
      </c>
      <c r="T94" s="155">
        <v>1</v>
      </c>
      <c r="U94" s="156">
        <v>1</v>
      </c>
      <c r="V94" s="155">
        <v>1</v>
      </c>
      <c r="W94" s="155">
        <v>1</v>
      </c>
      <c r="X94" s="155"/>
      <c r="Y94" s="192"/>
      <c r="Z94" s="192"/>
      <c r="AA94" s="154">
        <v>1</v>
      </c>
      <c r="AB94" s="155">
        <v>1</v>
      </c>
      <c r="AC94" s="155"/>
      <c r="AD94" s="155"/>
      <c r="AE94" s="156"/>
      <c r="AF94" s="192">
        <v>1</v>
      </c>
      <c r="AG94" s="155"/>
      <c r="AH94" s="192"/>
      <c r="AI94" s="155"/>
      <c r="AJ94" s="154"/>
      <c r="AK94" s="155">
        <v>1</v>
      </c>
      <c r="AL94" s="155"/>
      <c r="AM94" s="156"/>
    </row>
    <row r="95" spans="1:40" x14ac:dyDescent="0.3">
      <c r="A95" s="190">
        <v>102</v>
      </c>
      <c r="B95" s="189">
        <v>2006</v>
      </c>
      <c r="C95" s="189">
        <v>27</v>
      </c>
      <c r="D95" s="189">
        <v>2</v>
      </c>
      <c r="E95" s="189" t="s">
        <v>291</v>
      </c>
      <c r="F95" s="200">
        <v>2</v>
      </c>
      <c r="G95" s="200">
        <v>0</v>
      </c>
      <c r="H95" s="200">
        <v>0</v>
      </c>
      <c r="I95" s="16">
        <f t="shared" si="36"/>
        <v>0</v>
      </c>
      <c r="J95" s="1">
        <v>-1</v>
      </c>
      <c r="K95" s="1">
        <f t="shared" si="30"/>
        <v>-1</v>
      </c>
      <c r="L95" s="1" t="str">
        <f t="shared" si="31"/>
        <v/>
      </c>
      <c r="M95" s="1" t="str">
        <f t="shared" si="32"/>
        <v/>
      </c>
      <c r="N95" s="1">
        <f t="shared" si="33"/>
        <v>2</v>
      </c>
      <c r="O95" s="1" t="str">
        <f t="shared" si="34"/>
        <v/>
      </c>
      <c r="P95" s="1">
        <f t="shared" si="35"/>
        <v>1</v>
      </c>
      <c r="Q95" s="154"/>
      <c r="R95" s="155"/>
      <c r="S95" s="155"/>
      <c r="T95" s="155"/>
      <c r="U95" s="156"/>
      <c r="V95" s="192"/>
      <c r="W95" s="192"/>
      <c r="X95" s="192"/>
      <c r="Y95" s="192"/>
      <c r="Z95" s="192"/>
      <c r="AA95" s="154">
        <v>1</v>
      </c>
      <c r="AB95" s="155">
        <v>1</v>
      </c>
      <c r="AC95" s="155">
        <v>1</v>
      </c>
      <c r="AD95" s="155"/>
      <c r="AE95" s="156"/>
      <c r="AF95" s="192"/>
      <c r="AG95" s="192"/>
      <c r="AH95" s="192"/>
      <c r="AI95" s="192"/>
      <c r="AJ95" s="154">
        <v>1</v>
      </c>
      <c r="AK95" s="155"/>
      <c r="AL95" s="155"/>
      <c r="AM95" s="156"/>
      <c r="AN95" s="17" t="s">
        <v>57</v>
      </c>
    </row>
    <row r="96" spans="1:40" x14ac:dyDescent="0.3">
      <c r="A96" s="190">
        <v>102</v>
      </c>
      <c r="B96" s="189">
        <v>2006</v>
      </c>
      <c r="C96" s="189">
        <v>9</v>
      </c>
      <c r="D96" s="189">
        <v>3</v>
      </c>
      <c r="E96" s="189" t="s">
        <v>292</v>
      </c>
      <c r="F96" s="200">
        <v>1</v>
      </c>
      <c r="G96" s="200">
        <v>0</v>
      </c>
      <c r="H96" s="200">
        <v>0</v>
      </c>
      <c r="I96" s="16">
        <f t="shared" si="36"/>
        <v>0</v>
      </c>
      <c r="J96" s="1">
        <v>1</v>
      </c>
      <c r="K96" s="1">
        <f t="shared" si="30"/>
        <v>1</v>
      </c>
      <c r="L96" s="1" t="str">
        <f t="shared" si="31"/>
        <v/>
      </c>
      <c r="M96" s="1">
        <f t="shared" si="32"/>
        <v>1.5</v>
      </c>
      <c r="N96" s="1">
        <f t="shared" si="33"/>
        <v>1.5</v>
      </c>
      <c r="O96" s="1">
        <f t="shared" si="34"/>
        <v>4</v>
      </c>
      <c r="P96" s="1" t="str">
        <f t="shared" si="35"/>
        <v/>
      </c>
      <c r="Q96" s="154"/>
      <c r="R96" s="155"/>
      <c r="S96" s="155"/>
      <c r="T96" s="155"/>
      <c r="U96" s="156"/>
      <c r="V96" s="155">
        <v>1</v>
      </c>
      <c r="W96" s="155">
        <v>1</v>
      </c>
      <c r="X96" s="155"/>
      <c r="Y96" s="192"/>
      <c r="Z96" s="192"/>
      <c r="AA96" s="154">
        <v>1</v>
      </c>
      <c r="AB96" s="155">
        <v>1</v>
      </c>
      <c r="AC96" s="155"/>
      <c r="AD96" s="155"/>
      <c r="AE96" s="156"/>
      <c r="AF96" s="192"/>
      <c r="AG96" s="155"/>
      <c r="AH96" s="192"/>
      <c r="AI96" s="155">
        <v>1</v>
      </c>
      <c r="AJ96" s="154"/>
      <c r="AK96" s="155"/>
      <c r="AL96" s="155"/>
      <c r="AM96" s="156"/>
    </row>
    <row r="97" spans="1:40" x14ac:dyDescent="0.3">
      <c r="A97" s="190">
        <v>102</v>
      </c>
      <c r="B97" s="189">
        <v>2006</v>
      </c>
      <c r="C97" s="189">
        <v>23</v>
      </c>
      <c r="D97" s="189">
        <v>3</v>
      </c>
      <c r="E97" s="149" t="s">
        <v>293</v>
      </c>
      <c r="F97" s="200">
        <v>1</v>
      </c>
      <c r="G97" s="200">
        <v>0</v>
      </c>
      <c r="H97" s="200">
        <v>0</v>
      </c>
      <c r="I97" s="16">
        <f t="shared" si="36"/>
        <v>0</v>
      </c>
      <c r="J97" s="1">
        <v>1</v>
      </c>
      <c r="K97" s="1">
        <f t="shared" si="30"/>
        <v>1</v>
      </c>
      <c r="L97" s="1" t="str">
        <f t="shared" si="31"/>
        <v/>
      </c>
      <c r="M97" s="1">
        <f t="shared" si="32"/>
        <v>1.5</v>
      </c>
      <c r="N97" s="1">
        <f t="shared" si="33"/>
        <v>1.8</v>
      </c>
      <c r="O97" s="1">
        <f t="shared" si="34"/>
        <v>1</v>
      </c>
      <c r="P97" s="1">
        <f t="shared" si="35"/>
        <v>1</v>
      </c>
      <c r="Q97" s="154"/>
      <c r="R97" s="155"/>
      <c r="S97" s="155"/>
      <c r="T97" s="155"/>
      <c r="U97" s="156"/>
      <c r="V97" s="155">
        <v>1</v>
      </c>
      <c r="W97" s="155">
        <v>1</v>
      </c>
      <c r="X97" s="155"/>
      <c r="Y97" s="192"/>
      <c r="Z97" s="192"/>
      <c r="AA97" s="154">
        <v>1</v>
      </c>
      <c r="AB97" s="155">
        <v>1</v>
      </c>
      <c r="AC97" s="155">
        <v>0.5</v>
      </c>
      <c r="AD97" s="155"/>
      <c r="AE97" s="156"/>
      <c r="AF97" s="192">
        <v>1</v>
      </c>
      <c r="AG97" s="155"/>
      <c r="AH97" s="192"/>
      <c r="AI97" s="155"/>
      <c r="AJ97" s="154">
        <v>1</v>
      </c>
      <c r="AK97" s="155"/>
      <c r="AL97" s="155"/>
      <c r="AM97" s="156"/>
      <c r="AN97" s="17" t="s">
        <v>57</v>
      </c>
    </row>
    <row r="98" spans="1:40" x14ac:dyDescent="0.3">
      <c r="A98" s="190">
        <v>102</v>
      </c>
      <c r="B98" s="189">
        <v>2006</v>
      </c>
      <c r="C98" s="189">
        <v>23</v>
      </c>
      <c r="D98" s="189">
        <v>3</v>
      </c>
      <c r="E98" s="189" t="s">
        <v>294</v>
      </c>
      <c r="F98" s="192">
        <v>5</v>
      </c>
      <c r="G98" s="192"/>
      <c r="H98" s="191"/>
      <c r="I98" s="16">
        <f t="shared" si="36"/>
        <v>0</v>
      </c>
      <c r="J98" s="1">
        <v>1</v>
      </c>
      <c r="K98" s="1">
        <f t="shared" si="30"/>
        <v>1</v>
      </c>
      <c r="L98" s="1" t="str">
        <f t="shared" si="31"/>
        <v/>
      </c>
      <c r="M98" s="1" t="str">
        <f t="shared" si="32"/>
        <v/>
      </c>
      <c r="N98" s="1" t="str">
        <f t="shared" si="33"/>
        <v/>
      </c>
      <c r="O98" s="1" t="str">
        <f t="shared" si="34"/>
        <v/>
      </c>
      <c r="P98" s="1" t="str">
        <f t="shared" si="35"/>
        <v/>
      </c>
      <c r="Q98" s="154"/>
      <c r="R98" s="155"/>
      <c r="S98" s="155"/>
      <c r="T98" s="155"/>
      <c r="U98" s="156"/>
      <c r="V98" s="192"/>
      <c r="W98" s="192"/>
      <c r="X98" s="192"/>
      <c r="Y98" s="192"/>
      <c r="Z98" s="192"/>
      <c r="AA98" s="154"/>
      <c r="AB98" s="155"/>
      <c r="AC98" s="155"/>
      <c r="AD98" s="155"/>
      <c r="AE98" s="156"/>
      <c r="AF98" s="192"/>
      <c r="AG98" s="192"/>
      <c r="AH98" s="192"/>
      <c r="AI98" s="192"/>
      <c r="AJ98" s="154"/>
      <c r="AK98" s="155"/>
      <c r="AL98" s="155"/>
      <c r="AM98" s="156"/>
    </row>
    <row r="99" spans="1:40" ht="15.75" customHeight="1" x14ac:dyDescent="0.3">
      <c r="A99" s="190">
        <v>102</v>
      </c>
      <c r="B99" s="189">
        <v>2006</v>
      </c>
      <c r="C99" s="189">
        <v>20</v>
      </c>
      <c r="D99" s="189">
        <v>4</v>
      </c>
      <c r="E99" s="190" t="s">
        <v>295</v>
      </c>
      <c r="F99" s="200">
        <v>1</v>
      </c>
      <c r="G99" s="200">
        <v>0</v>
      </c>
      <c r="H99" s="200">
        <v>0</v>
      </c>
      <c r="I99" s="16">
        <f t="shared" si="36"/>
        <v>0</v>
      </c>
      <c r="J99" s="1">
        <v>1</v>
      </c>
      <c r="K99" s="1">
        <f t="shared" si="30"/>
        <v>1</v>
      </c>
      <c r="L99" s="1">
        <f t="shared" si="31"/>
        <v>1.5</v>
      </c>
      <c r="M99" s="1">
        <f t="shared" si="32"/>
        <v>1.5</v>
      </c>
      <c r="N99" s="1">
        <f t="shared" si="33"/>
        <v>1.5</v>
      </c>
      <c r="O99" s="1">
        <f t="shared" si="34"/>
        <v>3</v>
      </c>
      <c r="P99" s="1">
        <f t="shared" si="35"/>
        <v>3</v>
      </c>
      <c r="Q99" s="154">
        <v>1</v>
      </c>
      <c r="R99" s="155">
        <v>1</v>
      </c>
      <c r="S99" s="155"/>
      <c r="T99" s="155"/>
      <c r="U99" s="156"/>
      <c r="V99" s="155">
        <v>1</v>
      </c>
      <c r="W99" s="155">
        <v>1</v>
      </c>
      <c r="X99" s="155"/>
      <c r="Y99" s="192"/>
      <c r="Z99" s="192"/>
      <c r="AA99" s="154">
        <v>1</v>
      </c>
      <c r="AB99" s="155">
        <v>1</v>
      </c>
      <c r="AC99" s="155"/>
      <c r="AD99" s="155"/>
      <c r="AE99" s="156"/>
      <c r="AF99" s="192"/>
      <c r="AG99" s="155"/>
      <c r="AH99" s="192">
        <v>1</v>
      </c>
      <c r="AI99" s="155"/>
      <c r="AJ99" s="154"/>
      <c r="AK99" s="155"/>
      <c r="AL99" s="155">
        <v>1</v>
      </c>
      <c r="AM99" s="156"/>
      <c r="AN99" s="17" t="s">
        <v>57</v>
      </c>
    </row>
    <row r="100" spans="1:40" x14ac:dyDescent="0.3">
      <c r="A100" s="190">
        <v>102</v>
      </c>
      <c r="B100" s="189">
        <v>2006</v>
      </c>
      <c r="C100" s="189">
        <v>12</v>
      </c>
      <c r="D100" s="189">
        <v>6</v>
      </c>
      <c r="E100" s="189" t="s">
        <v>296</v>
      </c>
      <c r="F100" s="200">
        <v>1</v>
      </c>
      <c r="G100" s="200">
        <v>0</v>
      </c>
      <c r="H100" s="200">
        <v>0</v>
      </c>
      <c r="I100" s="16">
        <f t="shared" si="36"/>
        <v>0</v>
      </c>
      <c r="J100" s="1">
        <v>-1</v>
      </c>
      <c r="K100" s="1">
        <f t="shared" si="30"/>
        <v>1</v>
      </c>
      <c r="L100" s="1" t="str">
        <f t="shared" si="31"/>
        <v/>
      </c>
      <c r="M100" s="1">
        <f t="shared" si="32"/>
        <v>3</v>
      </c>
      <c r="N100" s="1">
        <f t="shared" si="33"/>
        <v>3.6666666666666665</v>
      </c>
      <c r="O100" s="1">
        <f t="shared" si="34"/>
        <v>3</v>
      </c>
      <c r="P100" s="1" t="str">
        <f t="shared" si="35"/>
        <v/>
      </c>
      <c r="Q100" s="154"/>
      <c r="R100" s="155"/>
      <c r="S100" s="155"/>
      <c r="T100" s="155"/>
      <c r="U100" s="156"/>
      <c r="V100" s="155"/>
      <c r="W100" s="192">
        <v>0.5</v>
      </c>
      <c r="X100" s="155">
        <v>1</v>
      </c>
      <c r="Y100" s="155">
        <v>0.5</v>
      </c>
      <c r="Z100" s="155"/>
      <c r="AA100" s="154"/>
      <c r="AB100" s="155"/>
      <c r="AC100" s="155">
        <v>0.5</v>
      </c>
      <c r="AD100" s="155">
        <v>1</v>
      </c>
      <c r="AE100" s="156"/>
      <c r="AF100" s="192"/>
      <c r="AG100" s="155"/>
      <c r="AH100" s="155">
        <v>1</v>
      </c>
      <c r="AI100" s="155"/>
      <c r="AJ100" s="154"/>
      <c r="AK100" s="155"/>
      <c r="AL100" s="155"/>
      <c r="AM100" s="156"/>
    </row>
    <row r="101" spans="1:40" x14ac:dyDescent="0.3">
      <c r="A101" s="190">
        <v>102</v>
      </c>
      <c r="B101" s="189">
        <v>2006</v>
      </c>
      <c r="C101" s="189">
        <v>14</v>
      </c>
      <c r="D101" s="189">
        <v>9</v>
      </c>
      <c r="E101" s="189" t="s">
        <v>297</v>
      </c>
      <c r="F101" s="200">
        <v>1</v>
      </c>
      <c r="G101" s="200">
        <v>0</v>
      </c>
      <c r="H101" s="200">
        <v>0</v>
      </c>
      <c r="I101" s="16">
        <f t="shared" si="36"/>
        <v>0</v>
      </c>
      <c r="J101" s="1">
        <v>1</v>
      </c>
      <c r="K101" s="1">
        <f t="shared" si="30"/>
        <v>1</v>
      </c>
      <c r="L101" s="1" t="str">
        <f t="shared" si="31"/>
        <v/>
      </c>
      <c r="M101" s="1">
        <f t="shared" si="32"/>
        <v>1.5</v>
      </c>
      <c r="N101" s="1">
        <f t="shared" si="33"/>
        <v>1.5</v>
      </c>
      <c r="O101" s="1">
        <f t="shared" si="34"/>
        <v>4</v>
      </c>
      <c r="P101" s="1" t="str">
        <f t="shared" si="35"/>
        <v/>
      </c>
      <c r="Q101" s="154"/>
      <c r="R101" s="155"/>
      <c r="S101" s="155"/>
      <c r="T101" s="155"/>
      <c r="U101" s="156"/>
      <c r="V101" s="155">
        <v>1</v>
      </c>
      <c r="W101" s="155">
        <v>1</v>
      </c>
      <c r="X101" s="155"/>
      <c r="Y101" s="192"/>
      <c r="Z101" s="192"/>
      <c r="AA101" s="154">
        <v>1</v>
      </c>
      <c r="AB101" s="155">
        <v>1</v>
      </c>
      <c r="AC101" s="155"/>
      <c r="AD101" s="155"/>
      <c r="AE101" s="156"/>
      <c r="AF101" s="192"/>
      <c r="AG101" s="155"/>
      <c r="AH101" s="192"/>
      <c r="AI101" s="155">
        <v>1</v>
      </c>
      <c r="AJ101" s="154"/>
      <c r="AK101" s="155"/>
      <c r="AL101" s="155"/>
      <c r="AM101" s="156"/>
    </row>
    <row r="102" spans="1:40" x14ac:dyDescent="0.3">
      <c r="A102" s="190">
        <v>102</v>
      </c>
      <c r="B102" s="189">
        <v>2006</v>
      </c>
      <c r="C102" s="189">
        <v>20</v>
      </c>
      <c r="D102" s="189">
        <v>9</v>
      </c>
      <c r="E102" s="189" t="s">
        <v>298</v>
      </c>
      <c r="F102" s="200">
        <v>2</v>
      </c>
      <c r="G102" s="200">
        <v>0</v>
      </c>
      <c r="H102" s="200">
        <v>0</v>
      </c>
      <c r="I102" s="16">
        <f t="shared" si="36"/>
        <v>0</v>
      </c>
      <c r="J102" s="1">
        <v>1</v>
      </c>
      <c r="K102" s="1">
        <f t="shared" si="30"/>
        <v>-1</v>
      </c>
      <c r="L102" s="1" t="str">
        <f t="shared" si="31"/>
        <v/>
      </c>
      <c r="M102" s="1">
        <f t="shared" si="32"/>
        <v>4</v>
      </c>
      <c r="N102" s="1">
        <f t="shared" si="33"/>
        <v>4</v>
      </c>
      <c r="O102" s="1">
        <f t="shared" si="34"/>
        <v>1</v>
      </c>
      <c r="P102" s="1" t="str">
        <f t="shared" si="35"/>
        <v/>
      </c>
      <c r="Q102" s="154"/>
      <c r="R102" s="155"/>
      <c r="S102" s="155"/>
      <c r="T102" s="155"/>
      <c r="U102" s="156"/>
      <c r="V102" s="155"/>
      <c r="W102" s="155"/>
      <c r="X102" s="155">
        <v>0.5</v>
      </c>
      <c r="Y102" s="192">
        <v>1</v>
      </c>
      <c r="Z102" s="192">
        <v>0.5</v>
      </c>
      <c r="AA102" s="154"/>
      <c r="AB102" s="155"/>
      <c r="AC102" s="155">
        <v>0.5</v>
      </c>
      <c r="AD102" s="155">
        <v>1</v>
      </c>
      <c r="AE102" s="156">
        <v>0.5</v>
      </c>
      <c r="AF102" s="192">
        <v>1</v>
      </c>
      <c r="AG102" s="155"/>
      <c r="AH102" s="192"/>
      <c r="AI102" s="155"/>
      <c r="AJ102" s="154"/>
      <c r="AK102" s="155"/>
      <c r="AL102" s="155"/>
      <c r="AM102" s="156"/>
    </row>
    <row r="103" spans="1:40" x14ac:dyDescent="0.3">
      <c r="A103" s="190">
        <v>102</v>
      </c>
      <c r="B103" s="189">
        <v>2006</v>
      </c>
      <c r="C103" s="189">
        <v>11</v>
      </c>
      <c r="D103" s="189">
        <v>10</v>
      </c>
      <c r="E103" s="189" t="s">
        <v>299</v>
      </c>
      <c r="F103" s="200">
        <v>1</v>
      </c>
      <c r="G103" s="200">
        <v>0</v>
      </c>
      <c r="H103" s="200">
        <v>0</v>
      </c>
      <c r="I103" s="16">
        <f t="shared" si="36"/>
        <v>0</v>
      </c>
      <c r="J103" s="1">
        <v>-1</v>
      </c>
      <c r="K103" s="1">
        <f t="shared" si="30"/>
        <v>1</v>
      </c>
      <c r="L103" s="1">
        <f t="shared" si="31"/>
        <v>2</v>
      </c>
      <c r="M103" s="1" t="str">
        <f t="shared" si="32"/>
        <v/>
      </c>
      <c r="N103" s="1">
        <f t="shared" si="33"/>
        <v>4</v>
      </c>
      <c r="O103" s="1">
        <f t="shared" si="34"/>
        <v>1</v>
      </c>
      <c r="P103" s="1" t="str">
        <f t="shared" si="35"/>
        <v/>
      </c>
      <c r="Q103" s="154">
        <v>1</v>
      </c>
      <c r="R103" s="155">
        <v>1</v>
      </c>
      <c r="S103" s="155">
        <v>1</v>
      </c>
      <c r="T103" s="155"/>
      <c r="U103" s="156"/>
      <c r="V103" s="192"/>
      <c r="W103" s="192"/>
      <c r="X103" s="192"/>
      <c r="Y103" s="192"/>
      <c r="Z103" s="192"/>
      <c r="AA103" s="154"/>
      <c r="AB103" s="155"/>
      <c r="AC103" s="155">
        <v>1</v>
      </c>
      <c r="AD103" s="155">
        <v>1</v>
      </c>
      <c r="AE103" s="156">
        <v>1</v>
      </c>
      <c r="AF103" s="192">
        <v>1</v>
      </c>
      <c r="AG103" s="192"/>
      <c r="AH103" s="192"/>
      <c r="AI103" s="192"/>
      <c r="AJ103" s="154"/>
      <c r="AK103" s="155"/>
      <c r="AL103" s="155"/>
      <c r="AM103" s="156"/>
    </row>
    <row r="104" spans="1:40" x14ac:dyDescent="0.3">
      <c r="A104" s="190">
        <v>102</v>
      </c>
      <c r="B104" s="189">
        <v>2006</v>
      </c>
      <c r="C104" s="189">
        <v>11</v>
      </c>
      <c r="D104" s="189">
        <v>10</v>
      </c>
      <c r="E104" s="189" t="s">
        <v>300</v>
      </c>
      <c r="F104" s="200">
        <v>2</v>
      </c>
      <c r="G104" s="200">
        <v>0</v>
      </c>
      <c r="H104" s="200">
        <v>0</v>
      </c>
      <c r="I104" s="16">
        <f t="shared" si="36"/>
        <v>0</v>
      </c>
      <c r="J104" s="1">
        <v>-1</v>
      </c>
      <c r="K104" s="1">
        <f t="shared" si="30"/>
        <v>-1</v>
      </c>
      <c r="L104" s="1">
        <f t="shared" si="31"/>
        <v>1.8</v>
      </c>
      <c r="M104" s="1">
        <f t="shared" si="32"/>
        <v>4.666666666666667</v>
      </c>
      <c r="N104" s="1">
        <f t="shared" si="33"/>
        <v>1.8</v>
      </c>
      <c r="O104" s="1" t="str">
        <f t="shared" si="34"/>
        <v/>
      </c>
      <c r="P104" s="1" t="str">
        <f t="shared" si="35"/>
        <v/>
      </c>
      <c r="Q104" s="154">
        <v>1</v>
      </c>
      <c r="R104" s="155">
        <v>1</v>
      </c>
      <c r="S104" s="155">
        <v>0.5</v>
      </c>
      <c r="T104" s="155"/>
      <c r="U104" s="156"/>
      <c r="V104" s="155"/>
      <c r="W104" s="155"/>
      <c r="X104" s="155"/>
      <c r="Y104" s="192">
        <v>0.5</v>
      </c>
      <c r="Z104" s="192">
        <v>1</v>
      </c>
      <c r="AA104" s="154">
        <v>1</v>
      </c>
      <c r="AB104" s="155">
        <v>1</v>
      </c>
      <c r="AC104" s="155">
        <v>0.5</v>
      </c>
      <c r="AD104" s="155"/>
      <c r="AE104" s="156"/>
      <c r="AF104" s="192"/>
      <c r="AG104" s="155"/>
      <c r="AH104" s="192"/>
      <c r="AI104" s="155"/>
      <c r="AJ104" s="154"/>
      <c r="AK104" s="155"/>
      <c r="AL104" s="155"/>
      <c r="AM104" s="156"/>
    </row>
    <row r="105" spans="1:40" x14ac:dyDescent="0.3">
      <c r="A105" s="190">
        <v>102</v>
      </c>
      <c r="B105" s="189">
        <v>2006</v>
      </c>
      <c r="C105" s="189">
        <v>9</v>
      </c>
      <c r="D105" s="189">
        <v>11</v>
      </c>
      <c r="E105" s="189" t="s">
        <v>301</v>
      </c>
      <c r="F105" s="200">
        <v>1</v>
      </c>
      <c r="G105" s="200">
        <v>0</v>
      </c>
      <c r="H105" s="200">
        <v>0</v>
      </c>
      <c r="I105" s="16">
        <f t="shared" si="36"/>
        <v>0</v>
      </c>
      <c r="J105" s="1">
        <v>1</v>
      </c>
      <c r="K105" s="1">
        <f t="shared" si="30"/>
        <v>1</v>
      </c>
      <c r="L105" s="1" t="str">
        <f t="shared" si="31"/>
        <v/>
      </c>
      <c r="M105" s="1">
        <f t="shared" si="32"/>
        <v>2</v>
      </c>
      <c r="N105" s="1">
        <f t="shared" si="33"/>
        <v>1.8</v>
      </c>
      <c r="O105" s="1">
        <f t="shared" si="34"/>
        <v>4</v>
      </c>
      <c r="P105" s="1" t="str">
        <f t="shared" si="35"/>
        <v/>
      </c>
      <c r="Q105" s="154"/>
      <c r="R105" s="155"/>
      <c r="S105" s="155"/>
      <c r="T105" s="155"/>
      <c r="U105" s="156"/>
      <c r="V105" s="155">
        <v>1</v>
      </c>
      <c r="W105" s="155">
        <v>1</v>
      </c>
      <c r="X105" s="155">
        <v>1</v>
      </c>
      <c r="Y105" s="192"/>
      <c r="Z105" s="192"/>
      <c r="AA105" s="154">
        <v>1</v>
      </c>
      <c r="AB105" s="155">
        <v>1</v>
      </c>
      <c r="AC105" s="155">
        <v>0.5</v>
      </c>
      <c r="AD105" s="155"/>
      <c r="AE105" s="156"/>
      <c r="AF105" s="192"/>
      <c r="AG105" s="155"/>
      <c r="AH105" s="192"/>
      <c r="AI105" s="155">
        <v>1</v>
      </c>
      <c r="AJ105" s="154"/>
      <c r="AK105" s="155"/>
      <c r="AL105" s="155"/>
      <c r="AM105" s="156"/>
    </row>
    <row r="106" spans="1:40" ht="15.75" customHeight="1" x14ac:dyDescent="0.3">
      <c r="A106" s="190">
        <v>102</v>
      </c>
      <c r="B106" s="189">
        <v>2006</v>
      </c>
      <c r="C106" s="189">
        <v>9</v>
      </c>
      <c r="D106" s="189">
        <v>11</v>
      </c>
      <c r="E106" s="189" t="s">
        <v>302</v>
      </c>
      <c r="F106" s="200">
        <v>3</v>
      </c>
      <c r="G106" s="200">
        <v>0</v>
      </c>
      <c r="H106" s="200">
        <v>0</v>
      </c>
      <c r="I106" s="16">
        <f t="shared" si="36"/>
        <v>0</v>
      </c>
      <c r="J106" s="1">
        <v>-1</v>
      </c>
      <c r="K106" s="1">
        <f t="shared" si="30"/>
        <v>-1</v>
      </c>
      <c r="L106" s="1">
        <f t="shared" si="31"/>
        <v>2</v>
      </c>
      <c r="M106" s="1">
        <f t="shared" si="32"/>
        <v>1.8</v>
      </c>
      <c r="N106" s="1">
        <f t="shared" si="33"/>
        <v>4.666666666666667</v>
      </c>
      <c r="O106" s="1">
        <f t="shared" si="34"/>
        <v>2</v>
      </c>
      <c r="P106" s="1" t="str">
        <f t="shared" si="35"/>
        <v/>
      </c>
      <c r="Q106" s="154">
        <v>1</v>
      </c>
      <c r="R106" s="155">
        <v>1</v>
      </c>
      <c r="S106" s="155">
        <v>1</v>
      </c>
      <c r="T106" s="155"/>
      <c r="U106" s="156"/>
      <c r="V106" s="192">
        <v>1</v>
      </c>
      <c r="W106" s="192">
        <v>1</v>
      </c>
      <c r="X106" s="192">
        <v>0.5</v>
      </c>
      <c r="Y106" s="192"/>
      <c r="Z106" s="192"/>
      <c r="AA106" s="154"/>
      <c r="AB106" s="155"/>
      <c r="AC106" s="155"/>
      <c r="AD106" s="155">
        <v>0.5</v>
      </c>
      <c r="AE106" s="156">
        <v>1</v>
      </c>
      <c r="AF106" s="192"/>
      <c r="AG106" s="192">
        <v>1</v>
      </c>
      <c r="AH106" s="192"/>
      <c r="AI106" s="192"/>
      <c r="AJ106" s="154"/>
      <c r="AK106" s="155"/>
      <c r="AL106" s="155"/>
      <c r="AM106" s="156"/>
    </row>
    <row r="107" spans="1:40" x14ac:dyDescent="0.3">
      <c r="A107" s="190">
        <v>102</v>
      </c>
      <c r="B107" s="189">
        <v>2006</v>
      </c>
      <c r="C107" s="189">
        <v>23</v>
      </c>
      <c r="D107" s="189">
        <v>11</v>
      </c>
      <c r="E107" s="149" t="s">
        <v>303</v>
      </c>
      <c r="F107" s="200">
        <v>1</v>
      </c>
      <c r="G107" s="200">
        <v>0</v>
      </c>
      <c r="H107" s="200">
        <v>0</v>
      </c>
      <c r="I107" s="16">
        <f t="shared" si="36"/>
        <v>0</v>
      </c>
      <c r="J107" s="1">
        <v>1</v>
      </c>
      <c r="K107" s="1">
        <f t="shared" si="30"/>
        <v>1</v>
      </c>
      <c r="L107" s="1" t="str">
        <f t="shared" si="31"/>
        <v/>
      </c>
      <c r="M107" s="1" t="str">
        <f t="shared" si="32"/>
        <v/>
      </c>
      <c r="N107" s="1">
        <f t="shared" si="33"/>
        <v>1.8</v>
      </c>
      <c r="O107" s="1">
        <f t="shared" si="34"/>
        <v>1</v>
      </c>
      <c r="P107" s="1">
        <f t="shared" si="35"/>
        <v>1</v>
      </c>
      <c r="Q107" s="154"/>
      <c r="R107" s="155"/>
      <c r="S107" s="155"/>
      <c r="T107" s="155"/>
      <c r="U107" s="156"/>
      <c r="V107" s="155"/>
      <c r="W107" s="155"/>
      <c r="X107" s="155"/>
      <c r="Y107" s="192"/>
      <c r="Z107" s="192"/>
      <c r="AA107" s="154">
        <v>1</v>
      </c>
      <c r="AB107" s="155">
        <v>1</v>
      </c>
      <c r="AC107" s="155">
        <v>0.5</v>
      </c>
      <c r="AD107" s="155"/>
      <c r="AE107" s="156"/>
      <c r="AF107" s="192">
        <v>1</v>
      </c>
      <c r="AG107" s="155"/>
      <c r="AH107" s="192"/>
      <c r="AI107" s="155"/>
      <c r="AJ107" s="207">
        <v>1</v>
      </c>
      <c r="AK107" s="208"/>
      <c r="AL107" s="155"/>
      <c r="AM107" s="156"/>
      <c r="AN107" s="17" t="s">
        <v>311</v>
      </c>
    </row>
    <row r="108" spans="1:40" x14ac:dyDescent="0.3">
      <c r="A108" s="190">
        <v>102</v>
      </c>
      <c r="B108" s="189">
        <v>2006</v>
      </c>
      <c r="C108" s="189">
        <v>7</v>
      </c>
      <c r="D108" s="189">
        <v>12</v>
      </c>
      <c r="E108" s="189" t="s">
        <v>304</v>
      </c>
      <c r="F108" s="200">
        <v>1</v>
      </c>
      <c r="G108" s="200">
        <v>0</v>
      </c>
      <c r="H108" s="200">
        <v>0</v>
      </c>
      <c r="I108" s="16">
        <f t="shared" si="36"/>
        <v>0</v>
      </c>
      <c r="J108" s="1">
        <v>-1</v>
      </c>
      <c r="K108" s="1">
        <f t="shared" si="30"/>
        <v>1</v>
      </c>
      <c r="L108" s="1" t="str">
        <f t="shared" si="31"/>
        <v/>
      </c>
      <c r="M108" s="1">
        <f t="shared" si="32"/>
        <v>2</v>
      </c>
      <c r="N108" s="1">
        <f t="shared" si="33"/>
        <v>2</v>
      </c>
      <c r="O108" s="1">
        <f t="shared" si="34"/>
        <v>3</v>
      </c>
      <c r="P108" s="1">
        <f t="shared" si="35"/>
        <v>1</v>
      </c>
      <c r="Q108" s="154"/>
      <c r="R108" s="155"/>
      <c r="S108" s="155"/>
      <c r="T108" s="155"/>
      <c r="U108" s="156"/>
      <c r="V108" s="155">
        <v>1</v>
      </c>
      <c r="W108" s="155">
        <v>1</v>
      </c>
      <c r="X108" s="155">
        <v>1</v>
      </c>
      <c r="Y108" s="155"/>
      <c r="Z108" s="155"/>
      <c r="AA108" s="154">
        <v>1</v>
      </c>
      <c r="AB108" s="155">
        <v>1</v>
      </c>
      <c r="AC108" s="155">
        <v>1</v>
      </c>
      <c r="AD108" s="155"/>
      <c r="AE108" s="156"/>
      <c r="AF108" s="155"/>
      <c r="AG108" s="155"/>
      <c r="AH108" s="192">
        <v>1</v>
      </c>
      <c r="AI108" s="155"/>
      <c r="AJ108" s="154">
        <v>1</v>
      </c>
      <c r="AK108" s="155"/>
      <c r="AL108" s="155"/>
      <c r="AM108" s="156"/>
    </row>
    <row r="109" spans="1:40" x14ac:dyDescent="0.3">
      <c r="A109" s="190">
        <v>102</v>
      </c>
      <c r="B109" s="189">
        <v>2006</v>
      </c>
      <c r="C109" s="189">
        <v>7</v>
      </c>
      <c r="D109" s="189">
        <v>12</v>
      </c>
      <c r="E109" s="189" t="s">
        <v>305</v>
      </c>
      <c r="F109" s="200">
        <v>1</v>
      </c>
      <c r="G109" s="200">
        <v>0</v>
      </c>
      <c r="H109" s="200">
        <v>0</v>
      </c>
      <c r="I109" s="16">
        <f t="shared" si="36"/>
        <v>0</v>
      </c>
      <c r="J109" s="1">
        <v>1</v>
      </c>
      <c r="K109" s="1">
        <f t="shared" si="30"/>
        <v>1</v>
      </c>
      <c r="L109" s="1">
        <f t="shared" si="31"/>
        <v>3</v>
      </c>
      <c r="M109" s="1" t="str">
        <f t="shared" si="32"/>
        <v/>
      </c>
      <c r="N109" s="1">
        <f t="shared" si="33"/>
        <v>2.2000000000000002</v>
      </c>
      <c r="O109" s="1">
        <f t="shared" si="34"/>
        <v>4</v>
      </c>
      <c r="P109" s="1">
        <f t="shared" si="35"/>
        <v>1</v>
      </c>
      <c r="Q109" s="154"/>
      <c r="R109" s="155">
        <v>1</v>
      </c>
      <c r="S109" s="155">
        <v>1</v>
      </c>
      <c r="T109" s="155">
        <v>1</v>
      </c>
      <c r="U109" s="156"/>
      <c r="V109" s="155"/>
      <c r="W109" s="155"/>
      <c r="X109" s="155"/>
      <c r="Y109" s="192"/>
      <c r="Z109" s="192"/>
      <c r="AA109" s="154">
        <v>0.5</v>
      </c>
      <c r="AB109" s="155">
        <v>1</v>
      </c>
      <c r="AC109" s="155">
        <v>1</v>
      </c>
      <c r="AD109" s="155"/>
      <c r="AE109" s="156"/>
      <c r="AF109" s="192"/>
      <c r="AG109" s="155"/>
      <c r="AH109" s="192"/>
      <c r="AI109" s="155">
        <v>1</v>
      </c>
      <c r="AJ109" s="154">
        <v>1</v>
      </c>
      <c r="AK109" s="155"/>
      <c r="AL109" s="155"/>
      <c r="AM109" s="156"/>
      <c r="AN109" s="17" t="s">
        <v>57</v>
      </c>
    </row>
    <row r="110" spans="1:40" x14ac:dyDescent="0.3">
      <c r="A110" s="190">
        <v>102</v>
      </c>
      <c r="B110" s="189">
        <v>2006</v>
      </c>
      <c r="C110" s="189">
        <v>7</v>
      </c>
      <c r="D110" s="189">
        <v>12</v>
      </c>
      <c r="E110" s="189" t="s">
        <v>306</v>
      </c>
      <c r="F110" s="200">
        <v>1</v>
      </c>
      <c r="G110" s="200">
        <v>0</v>
      </c>
      <c r="H110" s="200">
        <v>0</v>
      </c>
      <c r="I110" s="16">
        <f t="shared" si="36"/>
        <v>0</v>
      </c>
      <c r="J110" s="1">
        <v>1</v>
      </c>
      <c r="K110" s="1">
        <f t="shared" si="30"/>
        <v>1</v>
      </c>
      <c r="L110" s="1" t="str">
        <f t="shared" si="31"/>
        <v/>
      </c>
      <c r="M110" s="1" t="str">
        <f t="shared" si="32"/>
        <v/>
      </c>
      <c r="N110" s="1">
        <f t="shared" si="33"/>
        <v>1.5</v>
      </c>
      <c r="O110" s="1">
        <f t="shared" si="34"/>
        <v>1</v>
      </c>
      <c r="P110" s="1">
        <f t="shared" si="35"/>
        <v>1</v>
      </c>
      <c r="Q110" s="154"/>
      <c r="R110" s="155"/>
      <c r="S110" s="155"/>
      <c r="T110" s="155"/>
      <c r="U110" s="156"/>
      <c r="V110" s="155"/>
      <c r="W110" s="155"/>
      <c r="X110" s="155"/>
      <c r="Y110" s="155"/>
      <c r="Z110" s="155"/>
      <c r="AA110" s="154">
        <v>1</v>
      </c>
      <c r="AB110" s="155">
        <v>1</v>
      </c>
      <c r="AC110" s="155"/>
      <c r="AD110" s="155"/>
      <c r="AE110" s="156"/>
      <c r="AF110" s="155">
        <v>1</v>
      </c>
      <c r="AG110" s="155"/>
      <c r="AH110" s="155"/>
      <c r="AI110" s="155"/>
      <c r="AJ110" s="154">
        <v>1</v>
      </c>
      <c r="AK110" s="155"/>
      <c r="AL110" s="155"/>
      <c r="AM110" s="156"/>
    </row>
    <row r="111" spans="1:40" x14ac:dyDescent="0.3">
      <c r="A111" s="190">
        <v>102</v>
      </c>
      <c r="B111" s="189">
        <v>2006</v>
      </c>
      <c r="C111" s="189">
        <v>14</v>
      </c>
      <c r="D111" s="189">
        <v>12</v>
      </c>
      <c r="E111" s="189" t="s">
        <v>307</v>
      </c>
      <c r="F111" s="200">
        <v>1</v>
      </c>
      <c r="G111" s="200">
        <v>0</v>
      </c>
      <c r="H111" s="200">
        <v>0</v>
      </c>
      <c r="I111" s="16">
        <f t="shared" si="36"/>
        <v>0</v>
      </c>
      <c r="J111" s="1">
        <v>-1</v>
      </c>
      <c r="K111" s="1">
        <f t="shared" si="30"/>
        <v>1</v>
      </c>
      <c r="L111" s="1" t="str">
        <f t="shared" si="31"/>
        <v/>
      </c>
      <c r="M111" s="1" t="str">
        <f t="shared" si="32"/>
        <v/>
      </c>
      <c r="N111" s="1">
        <f t="shared" si="33"/>
        <v>1.5</v>
      </c>
      <c r="O111" s="1">
        <f t="shared" si="34"/>
        <v>1</v>
      </c>
      <c r="P111" s="1">
        <f t="shared" si="35"/>
        <v>2</v>
      </c>
      <c r="Q111" s="154"/>
      <c r="R111" s="155"/>
      <c r="S111" s="155"/>
      <c r="T111" s="155"/>
      <c r="U111" s="156"/>
      <c r="V111" s="155"/>
      <c r="W111" s="155"/>
      <c r="X111" s="155"/>
      <c r="Y111" s="155"/>
      <c r="Z111" s="155"/>
      <c r="AA111" s="154">
        <v>1</v>
      </c>
      <c r="AB111" s="155">
        <v>1</v>
      </c>
      <c r="AC111" s="155"/>
      <c r="AD111" s="155"/>
      <c r="AE111" s="156"/>
      <c r="AF111" s="155">
        <v>1</v>
      </c>
      <c r="AG111" s="155"/>
      <c r="AH111" s="155"/>
      <c r="AI111" s="155"/>
      <c r="AJ111" s="154"/>
      <c r="AK111" s="155">
        <v>1</v>
      </c>
      <c r="AL111" s="155"/>
      <c r="AM111" s="156"/>
    </row>
    <row r="112" spans="1:40" x14ac:dyDescent="0.3">
      <c r="AJ112" s="10"/>
    </row>
    <row r="113" spans="36:36" x14ac:dyDescent="0.3">
      <c r="AJ113" s="10"/>
    </row>
    <row r="114" spans="36:36" x14ac:dyDescent="0.3">
      <c r="AJ114" s="10"/>
    </row>
    <row r="115" spans="36:36" x14ac:dyDescent="0.3">
      <c r="AJ115" s="10"/>
    </row>
    <row r="116" spans="36:36" x14ac:dyDescent="0.3">
      <c r="AJ116" s="10"/>
    </row>
    <row r="117" spans="36:36" x14ac:dyDescent="0.3">
      <c r="AJ117" s="10"/>
    </row>
    <row r="118" spans="36:36" x14ac:dyDescent="0.3">
      <c r="AJ118" s="10"/>
    </row>
    <row r="119" spans="36:36" x14ac:dyDescent="0.3">
      <c r="AJ119" s="10"/>
    </row>
    <row r="120" spans="36:36" x14ac:dyDescent="0.3">
      <c r="AJ120" s="10"/>
    </row>
    <row r="121" spans="36:36" x14ac:dyDescent="0.3">
      <c r="AJ121" s="10"/>
    </row>
    <row r="122" spans="36:36" x14ac:dyDescent="0.3">
      <c r="AJ122" s="10"/>
    </row>
    <row r="123" spans="36:36" x14ac:dyDescent="0.3">
      <c r="AJ123" s="10"/>
    </row>
    <row r="124" spans="36:36" x14ac:dyDescent="0.3">
      <c r="AJ124" s="10"/>
    </row>
    <row r="125" spans="36:36" x14ac:dyDescent="0.3">
      <c r="AJ125" s="10"/>
    </row>
    <row r="126" spans="36:36" x14ac:dyDescent="0.3">
      <c r="AJ126" s="10"/>
    </row>
    <row r="127" spans="36:36" x14ac:dyDescent="0.3">
      <c r="AJ127" s="10"/>
    </row>
    <row r="128" spans="36:36" x14ac:dyDescent="0.3">
      <c r="AJ128" s="10"/>
    </row>
    <row r="129" spans="1:40" x14ac:dyDescent="0.3">
      <c r="AJ129" s="10"/>
    </row>
    <row r="130" spans="1:40" ht="15" thickBot="1" x14ac:dyDescent="0.35">
      <c r="A130" s="23"/>
      <c r="B130" s="23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36"/>
      <c r="Q130" s="24"/>
      <c r="R130" s="24"/>
      <c r="S130" s="24"/>
      <c r="T130" s="24"/>
      <c r="U130" s="36"/>
      <c r="V130" s="24"/>
      <c r="W130" s="24"/>
      <c r="X130" s="24"/>
      <c r="Y130" s="24"/>
      <c r="Z130" s="36"/>
      <c r="AA130" s="24"/>
      <c r="AB130" s="24"/>
      <c r="AC130" s="24"/>
      <c r="AD130" s="24"/>
      <c r="AE130" s="36"/>
      <c r="AF130" s="24"/>
      <c r="AG130" s="24"/>
      <c r="AH130" s="24"/>
      <c r="AI130" s="36"/>
      <c r="AJ130" s="37"/>
      <c r="AK130" s="24"/>
      <c r="AL130" s="24"/>
      <c r="AM130" s="36"/>
      <c r="AN130" s="24"/>
    </row>
    <row r="131" spans="1:40" x14ac:dyDescent="0.3">
      <c r="B131" t="s">
        <v>74</v>
      </c>
      <c r="D131" s="97">
        <f>COUNT($F$18:$F$130)</f>
        <v>94</v>
      </c>
      <c r="E131" s="25" t="s">
        <v>132</v>
      </c>
      <c r="F131" s="97">
        <f>COUNTIF(F$18:F$130,1)+COUNTIF(F$18:F$130,2)+COUNTIF(F$18:F$130,3)</f>
        <v>86</v>
      </c>
      <c r="G131" s="1">
        <f>COUNTIF(G$18:G$130,1)</f>
        <v>0</v>
      </c>
      <c r="H131" s="1">
        <f>COUNTIF(H$18:H$130,1)</f>
        <v>0</v>
      </c>
      <c r="I131" s="1"/>
      <c r="J131" s="1"/>
      <c r="K131" s="97">
        <f>COUNTIF(K$18:K$130,-1)</f>
        <v>11</v>
      </c>
      <c r="L131" s="1">
        <f>COUNTIF(L$18:L$130,"&gt;0")</f>
        <v>31</v>
      </c>
      <c r="M131" s="1">
        <f>COUNTIF(M$18:M$130,"&gt;0")</f>
        <v>45</v>
      </c>
      <c r="N131" s="1">
        <f>COUNTIF(N$18:N$130,"&gt;0")</f>
        <v>86</v>
      </c>
      <c r="O131" s="1">
        <f>COUNTIF(O$18:O$130,"&gt;0")</f>
        <v>73</v>
      </c>
      <c r="P131" s="1">
        <f>COUNTIF(P$18:P$130,"&gt;0")</f>
        <v>54</v>
      </c>
      <c r="Q131" s="27">
        <f t="shared" ref="Q131:AM131" si="37">SUM(Q$18:Q$130)</f>
        <v>12.5</v>
      </c>
      <c r="R131" s="28">
        <f t="shared" si="37"/>
        <v>19.5</v>
      </c>
      <c r="S131" s="28">
        <f t="shared" si="37"/>
        <v>18.5</v>
      </c>
      <c r="T131" s="28">
        <f t="shared" si="37"/>
        <v>14.5</v>
      </c>
      <c r="U131" s="29">
        <f t="shared" si="37"/>
        <v>10</v>
      </c>
      <c r="V131" s="27">
        <f t="shared" si="37"/>
        <v>34.5</v>
      </c>
      <c r="W131" s="28">
        <f t="shared" si="37"/>
        <v>38</v>
      </c>
      <c r="X131" s="28">
        <f t="shared" si="37"/>
        <v>26.5</v>
      </c>
      <c r="Y131" s="28">
        <f t="shared" si="37"/>
        <v>7.5</v>
      </c>
      <c r="Z131" s="29">
        <f t="shared" si="37"/>
        <v>5.5</v>
      </c>
      <c r="AA131" s="27">
        <f t="shared" si="37"/>
        <v>52.5</v>
      </c>
      <c r="AB131" s="28">
        <f t="shared" si="37"/>
        <v>63.5</v>
      </c>
      <c r="AC131" s="28">
        <f t="shared" si="37"/>
        <v>41</v>
      </c>
      <c r="AD131" s="28">
        <f t="shared" si="37"/>
        <v>22.5</v>
      </c>
      <c r="AE131" s="29">
        <f t="shared" si="37"/>
        <v>18.5</v>
      </c>
      <c r="AF131" s="27">
        <f t="shared" si="37"/>
        <v>41</v>
      </c>
      <c r="AG131" s="28">
        <f t="shared" si="37"/>
        <v>10</v>
      </c>
      <c r="AH131" s="28">
        <f t="shared" si="37"/>
        <v>14</v>
      </c>
      <c r="AI131" s="28">
        <f t="shared" si="37"/>
        <v>8</v>
      </c>
      <c r="AJ131" s="27">
        <f t="shared" si="37"/>
        <v>31</v>
      </c>
      <c r="AK131" s="28">
        <f t="shared" si="37"/>
        <v>10</v>
      </c>
      <c r="AL131" s="28">
        <f t="shared" si="37"/>
        <v>5</v>
      </c>
      <c r="AM131" s="29">
        <f t="shared" si="37"/>
        <v>8</v>
      </c>
      <c r="AN131" s="17" t="s">
        <v>34</v>
      </c>
    </row>
    <row r="132" spans="1:40" x14ac:dyDescent="0.3">
      <c r="E132" s="25" t="s">
        <v>133</v>
      </c>
      <c r="F132" s="26"/>
      <c r="G132" s="26">
        <f>G131/$F$131*100</f>
        <v>0</v>
      </c>
      <c r="H132" s="26">
        <f>H131/$F$131*100</f>
        <v>0</v>
      </c>
      <c r="I132" s="26"/>
      <c r="J132" s="26"/>
      <c r="K132" s="72">
        <f>K131/$F$131*100</f>
        <v>12.790697674418606</v>
      </c>
      <c r="L132" s="26">
        <f>+L131/$F131*100</f>
        <v>36.046511627906973</v>
      </c>
      <c r="M132" s="26">
        <f>+M131/$F131*100</f>
        <v>52.325581395348841</v>
      </c>
      <c r="N132" s="26">
        <f>+N131/$F131*100</f>
        <v>100</v>
      </c>
      <c r="O132" s="26">
        <f>+O131/$F131*100</f>
        <v>84.883720930232556</v>
      </c>
      <c r="P132" s="26">
        <f>+P131/$F131*100</f>
        <v>62.790697674418603</v>
      </c>
      <c r="Q132" s="11">
        <f>+Q131/SUM($Q131:$U131)*100</f>
        <v>16.666666666666664</v>
      </c>
      <c r="R132" s="12">
        <f t="shared" ref="R132:U132" si="38">+R131/SUM($Q131:$U131)*100</f>
        <v>26</v>
      </c>
      <c r="S132" s="12">
        <f t="shared" si="38"/>
        <v>24.666666666666668</v>
      </c>
      <c r="T132" s="12">
        <f t="shared" si="38"/>
        <v>19.333333333333332</v>
      </c>
      <c r="U132" s="13">
        <f t="shared" si="38"/>
        <v>13.333333333333334</v>
      </c>
      <c r="V132" s="11">
        <f>+V131/SUM($V131:$Z131)*100</f>
        <v>30.803571428571431</v>
      </c>
      <c r="W132" s="12">
        <f t="shared" ref="W132:Z132" si="39">+W131/SUM($V131:$Z131)*100</f>
        <v>33.928571428571431</v>
      </c>
      <c r="X132" s="12">
        <f t="shared" si="39"/>
        <v>23.660714285714285</v>
      </c>
      <c r="Y132" s="12">
        <f t="shared" si="39"/>
        <v>6.6964285714285712</v>
      </c>
      <c r="Z132" s="13">
        <f t="shared" si="39"/>
        <v>4.9107142857142856</v>
      </c>
      <c r="AA132" s="11">
        <f>+AA131/SUM($AA131:$AE131)*100</f>
        <v>26.515151515151516</v>
      </c>
      <c r="AB132" s="12">
        <f t="shared" ref="AB132:AE132" si="40">+AB131/SUM($AA131:$AE131)*100</f>
        <v>32.070707070707073</v>
      </c>
      <c r="AC132" s="12">
        <f t="shared" si="40"/>
        <v>20.707070707070706</v>
      </c>
      <c r="AD132" s="12">
        <f t="shared" si="40"/>
        <v>11.363636363636363</v>
      </c>
      <c r="AE132" s="13">
        <f t="shared" si="40"/>
        <v>9.3434343434343443</v>
      </c>
      <c r="AF132" s="12">
        <f>+AF131/SUM($AF131:$AI131)*100</f>
        <v>56.164383561643838</v>
      </c>
      <c r="AG132" s="12">
        <f t="shared" ref="AG132:AI132" si="41">+AG131/SUM($AF131:$AI131)*100</f>
        <v>13.698630136986301</v>
      </c>
      <c r="AH132" s="12">
        <f t="shared" si="41"/>
        <v>19.17808219178082</v>
      </c>
      <c r="AI132" s="13">
        <f t="shared" si="41"/>
        <v>10.95890410958904</v>
      </c>
      <c r="AJ132" s="11">
        <f>+AJ131/SUM($AJ131:$AM131)*100</f>
        <v>57.407407407407405</v>
      </c>
      <c r="AK132" s="12">
        <f t="shared" ref="AK132:AM132" si="42">+AK131/SUM($AJ131:$AM131)*100</f>
        <v>18.518518518518519</v>
      </c>
      <c r="AL132" s="12">
        <f t="shared" si="42"/>
        <v>9.2592592592592595</v>
      </c>
      <c r="AM132" s="13">
        <f t="shared" si="42"/>
        <v>14.814814814814813</v>
      </c>
      <c r="AN132" s="17" t="s">
        <v>35</v>
      </c>
    </row>
    <row r="133" spans="1:40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"/>
      <c r="L133" s="26"/>
      <c r="M133" s="26"/>
      <c r="N133" s="26"/>
      <c r="O133" s="26"/>
      <c r="P133" s="32"/>
      <c r="Q133" s="39"/>
      <c r="R133" s="26"/>
      <c r="S133" s="61">
        <f>(Q131*1+R131*2+S131*3+T131*4+U131*5)/(SUM(Q131:U131))</f>
        <v>2.8666666666666667</v>
      </c>
      <c r="T133" s="26"/>
      <c r="U133" s="40"/>
      <c r="V133" s="26"/>
      <c r="W133" s="26"/>
      <c r="X133" s="61">
        <f>(V131*1+W131*2+X131*3+Y131*4+Z131*5)/(SUM(V131:Z131))</f>
        <v>2.2098214285714284</v>
      </c>
      <c r="Y133" s="26"/>
      <c r="Z133" s="40"/>
      <c r="AA133" s="39"/>
      <c r="AB133" s="26"/>
      <c r="AC133" s="61">
        <f>(AA131*1+AB131*2+AC131*3+AD131*4+AE131*5)/(SUM(AA131:AE131))</f>
        <v>2.4494949494949494</v>
      </c>
      <c r="AE133" s="13"/>
      <c r="AI133" s="12"/>
      <c r="AJ133" s="10"/>
      <c r="AM133" s="13"/>
      <c r="AN133" s="17" t="s">
        <v>26</v>
      </c>
    </row>
    <row r="134" spans="1:40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"/>
      <c r="L134" s="26"/>
      <c r="M134" s="26"/>
      <c r="N134" s="26"/>
      <c r="O134" s="26"/>
      <c r="S134" s="1">
        <v>5</v>
      </c>
      <c r="X134" s="1">
        <v>5</v>
      </c>
      <c r="AC134" s="1">
        <v>5</v>
      </c>
      <c r="AJ134" s="10"/>
      <c r="AN134" s="17" t="s">
        <v>36</v>
      </c>
    </row>
    <row r="135" spans="1:40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"/>
      <c r="L135" s="26"/>
      <c r="M135" s="26"/>
      <c r="N135" s="26"/>
      <c r="O135" s="26"/>
      <c r="AJ135" s="10"/>
    </row>
    <row r="136" spans="1:40" x14ac:dyDescent="0.3">
      <c r="E136" s="25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119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5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5"/>
      <c r="F143" s="1"/>
      <c r="AJ143" s="10"/>
    </row>
    <row r="144" spans="1:40" x14ac:dyDescent="0.3">
      <c r="E144" s="25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7" t="s">
        <v>123</v>
      </c>
      <c r="J147" s="16">
        <f>COUNTIFS($J$18:$J$130,1,$F$18:$F$130,1)+COUNTIFS($J$18:$J$130,1,$F$18:$F$130,2)+COUNTIFS($J$18:$J$130,1,$F$18:$F$130,3)</f>
        <v>40</v>
      </c>
      <c r="L147" s="16">
        <f>COUNTIFS($J$18:$J$130,1,L18:L130,"&gt;0")</f>
        <v>13</v>
      </c>
      <c r="M147" s="16">
        <f>COUNTIFS($J$18:$J$130,1,M18:M130,"&gt;0")</f>
        <v>24</v>
      </c>
      <c r="N147" s="16">
        <f>COUNTIFS($J$18:$J$130,1,N18:N130,"&gt;0")</f>
        <v>40</v>
      </c>
      <c r="O147" s="16">
        <f>COUNTIFS($J$18:$J$130,1,O18:O130,"&gt;0")</f>
        <v>34</v>
      </c>
      <c r="P147" s="16">
        <f>COUNTIFS($J$18:$J$130,1,P18:P130,"&gt;0")</f>
        <v>27</v>
      </c>
      <c r="Q147" s="10">
        <f t="shared" ref="Q147:AM147" si="43">SUMIF($J$18:$J$130,1,Q18:Q130)</f>
        <v>3</v>
      </c>
      <c r="R147" s="1">
        <f t="shared" si="43"/>
        <v>7</v>
      </c>
      <c r="S147" s="1">
        <f t="shared" si="43"/>
        <v>6.5</v>
      </c>
      <c r="T147" s="1">
        <f t="shared" si="43"/>
        <v>7.5</v>
      </c>
      <c r="U147" s="9">
        <f t="shared" si="43"/>
        <v>6</v>
      </c>
      <c r="V147" s="10">
        <f t="shared" si="43"/>
        <v>20.5</v>
      </c>
      <c r="W147" s="1">
        <f t="shared" si="43"/>
        <v>20.5</v>
      </c>
      <c r="X147" s="1">
        <f t="shared" si="43"/>
        <v>11</v>
      </c>
      <c r="Y147" s="1">
        <f t="shared" si="43"/>
        <v>3</v>
      </c>
      <c r="Z147" s="9">
        <f t="shared" si="43"/>
        <v>2.5</v>
      </c>
      <c r="AA147" s="10">
        <f t="shared" si="43"/>
        <v>29</v>
      </c>
      <c r="AB147" s="1">
        <f t="shared" si="43"/>
        <v>33.5</v>
      </c>
      <c r="AC147" s="1">
        <f t="shared" si="43"/>
        <v>17</v>
      </c>
      <c r="AD147" s="1">
        <f t="shared" si="43"/>
        <v>6</v>
      </c>
      <c r="AE147" s="9">
        <f t="shared" si="43"/>
        <v>4.5</v>
      </c>
      <c r="AF147" s="10">
        <f t="shared" si="43"/>
        <v>18</v>
      </c>
      <c r="AG147" s="1">
        <f t="shared" si="43"/>
        <v>4</v>
      </c>
      <c r="AH147" s="1">
        <f t="shared" si="43"/>
        <v>5</v>
      </c>
      <c r="AI147" s="1">
        <f t="shared" si="43"/>
        <v>7</v>
      </c>
      <c r="AJ147" s="10">
        <f t="shared" si="43"/>
        <v>18</v>
      </c>
      <c r="AK147" s="1">
        <f t="shared" si="43"/>
        <v>4</v>
      </c>
      <c r="AL147" s="1">
        <f t="shared" si="43"/>
        <v>1</v>
      </c>
      <c r="AM147" s="9">
        <f t="shared" si="43"/>
        <v>4</v>
      </c>
    </row>
    <row r="148" spans="5:39" x14ac:dyDescent="0.3">
      <c r="L148" s="26"/>
      <c r="M148" s="26"/>
      <c r="N148" s="26"/>
      <c r="O148" s="26"/>
      <c r="P148" s="26"/>
      <c r="Q148" s="11">
        <f>+Q147/SUM($Q147:$U147)*100</f>
        <v>10</v>
      </c>
      <c r="R148" s="12">
        <f t="shared" ref="R148" si="44">+R147/SUM($Q147:$U147)*100</f>
        <v>23.333333333333332</v>
      </c>
      <c r="S148" s="12">
        <f t="shared" ref="S148" si="45">+S147/SUM($Q147:$U147)*100</f>
        <v>21.666666666666668</v>
      </c>
      <c r="T148" s="12">
        <f t="shared" ref="T148" si="46">+T147/SUM($Q147:$U147)*100</f>
        <v>25</v>
      </c>
      <c r="U148" s="13">
        <f t="shared" ref="U148" si="47">+U147/SUM($Q147:$U147)*100</f>
        <v>20</v>
      </c>
      <c r="V148" s="11">
        <f>+V147/SUM($V147:$Z147)*100</f>
        <v>35.652173913043477</v>
      </c>
      <c r="W148" s="12">
        <f t="shared" ref="W148" si="48">+W147/SUM($V147:$Z147)*100</f>
        <v>35.652173913043477</v>
      </c>
      <c r="X148" s="12">
        <f t="shared" ref="X148" si="49">+X147/SUM($V147:$Z147)*100</f>
        <v>19.130434782608695</v>
      </c>
      <c r="Y148" s="12">
        <f t="shared" ref="Y148" si="50">+Y147/SUM($V147:$Z147)*100</f>
        <v>5.2173913043478262</v>
      </c>
      <c r="Z148" s="13">
        <f t="shared" ref="Z148" si="51">+Z147/SUM($V147:$Z147)*100</f>
        <v>4.3478260869565215</v>
      </c>
      <c r="AA148" s="11">
        <f>+AA147/SUM($AA147:$AE147)*100</f>
        <v>32.222222222222221</v>
      </c>
      <c r="AB148" s="12">
        <f t="shared" ref="AB148" si="52">+AB147/SUM($AA147:$AE147)*100</f>
        <v>37.222222222222221</v>
      </c>
      <c r="AC148" s="12">
        <f t="shared" ref="AC148" si="53">+AC147/SUM($AA147:$AE147)*100</f>
        <v>18.888888888888889</v>
      </c>
      <c r="AD148" s="12">
        <f t="shared" ref="AD148" si="54">+AD147/SUM($AA147:$AE147)*100</f>
        <v>6.666666666666667</v>
      </c>
      <c r="AE148" s="13">
        <f t="shared" ref="AE148" si="55">+AE147/SUM($AA147:$AE147)*100</f>
        <v>5</v>
      </c>
      <c r="AF148" s="12">
        <f>+AF147/SUM($AF147:$AI147)*100</f>
        <v>52.941176470588239</v>
      </c>
      <c r="AG148" s="12">
        <f t="shared" ref="AG148" si="56">+AG147/SUM($AF147:$AI147)*100</f>
        <v>11.76470588235294</v>
      </c>
      <c r="AH148" s="12">
        <f t="shared" ref="AH148" si="57">+AH147/SUM($AF147:$AI147)*100</f>
        <v>14.705882352941178</v>
      </c>
      <c r="AI148" s="13">
        <f t="shared" ref="AI148" si="58">+AI147/SUM($AF147:$AI147)*100</f>
        <v>20.588235294117645</v>
      </c>
      <c r="AJ148" s="11">
        <f>+AJ147/SUM($AJ147:$AM147)*100</f>
        <v>66.666666666666657</v>
      </c>
      <c r="AK148" s="12">
        <f t="shared" ref="AK148" si="59">+AK147/SUM($AJ147:$AM147)*100</f>
        <v>14.814814814814813</v>
      </c>
      <c r="AL148" s="12">
        <f t="shared" ref="AL148" si="60">+AL147/SUM($AJ147:$AM147)*100</f>
        <v>3.7037037037037033</v>
      </c>
      <c r="AM148" s="13">
        <f t="shared" ref="AM148" si="61">+AM147/SUM($AJ147:$AM147)*100</f>
        <v>14.814814814814813</v>
      </c>
    </row>
    <row r="149" spans="5:39" x14ac:dyDescent="0.3">
      <c r="L149" s="26"/>
      <c r="M149" s="26"/>
      <c r="N149" s="26"/>
      <c r="Q149" s="39"/>
      <c r="R149" s="26"/>
      <c r="S149" s="61">
        <f>(Q147*1+R147*2+S147*3+T147*4+U147*5)/(SUM(Q147:U147))</f>
        <v>3.2166666666666668</v>
      </c>
      <c r="T149" s="61"/>
      <c r="U149" s="62"/>
      <c r="V149" s="61"/>
      <c r="W149" s="61"/>
      <c r="X149" s="61">
        <f>(V147*1+W147*2+X147*3+Y147*4+Z147*5)/(SUM(V147:Z147))</f>
        <v>2.0695652173913044</v>
      </c>
      <c r="Y149" s="61"/>
      <c r="Z149" s="62"/>
      <c r="AA149" s="63"/>
      <c r="AB149" s="61"/>
      <c r="AC149" s="61">
        <f>(AA147*1+AB147*2+AC147*3+AD147*4+AE147*5)/(SUM(AA147:AE147))</f>
        <v>2.15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7" t="s">
        <v>120</v>
      </c>
      <c r="J151" s="16">
        <f>COUNTIFS($J$17:$J$129,-1,$F$17:$F$129,1)+COUNTIFS($J$17:$J$129,-1,$F$17:$F$129,2)+COUNTIFS($J$17:$J$129,-1,$F$17:$F$129,3)</f>
        <v>46</v>
      </c>
      <c r="L151" s="16">
        <f>COUNTIFS($J$17:$J$129,-1,L$17:L$129,"&gt;0")</f>
        <v>18</v>
      </c>
      <c r="M151" s="16">
        <f>COUNTIFS($J$17:$J$129,-1,M$17:M$129,"&gt;0")</f>
        <v>21</v>
      </c>
      <c r="N151" s="16">
        <f>COUNTIFS($J$17:$J$129,-1,N$17:N$129,"&gt;0")</f>
        <v>46</v>
      </c>
      <c r="O151" s="16">
        <f>COUNTIFS($J$17:$J$129,-1,O$17:O$129,"&gt;0")</f>
        <v>39</v>
      </c>
      <c r="P151" s="16">
        <f>COUNTIFS($J$17:$J$129,-1,P$17:P$129,"&gt;0")</f>
        <v>27</v>
      </c>
      <c r="Q151" s="10">
        <f t="shared" ref="Q151:AM151" si="62">SUMIF($J$18:$J$130,-1,Q18:Q130)</f>
        <v>9.5</v>
      </c>
      <c r="R151" s="1">
        <f t="shared" si="62"/>
        <v>12.5</v>
      </c>
      <c r="S151" s="1">
        <f t="shared" si="62"/>
        <v>12</v>
      </c>
      <c r="T151" s="1">
        <f t="shared" si="62"/>
        <v>7</v>
      </c>
      <c r="U151" s="9">
        <f t="shared" si="62"/>
        <v>4</v>
      </c>
      <c r="V151" s="10">
        <f t="shared" si="62"/>
        <v>14</v>
      </c>
      <c r="W151" s="1">
        <f t="shared" si="62"/>
        <v>17.5</v>
      </c>
      <c r="X151" s="1">
        <f t="shared" si="62"/>
        <v>15.5</v>
      </c>
      <c r="Y151" s="1">
        <f t="shared" si="62"/>
        <v>4.5</v>
      </c>
      <c r="Z151" s="9">
        <f t="shared" si="62"/>
        <v>3</v>
      </c>
      <c r="AA151" s="10">
        <f t="shared" si="62"/>
        <v>23.5</v>
      </c>
      <c r="AB151" s="1">
        <f t="shared" si="62"/>
        <v>30</v>
      </c>
      <c r="AC151" s="1">
        <f t="shared" si="62"/>
        <v>24</v>
      </c>
      <c r="AD151" s="1">
        <f t="shared" si="62"/>
        <v>16.5</v>
      </c>
      <c r="AE151" s="9">
        <f t="shared" si="62"/>
        <v>14</v>
      </c>
      <c r="AF151" s="10">
        <f t="shared" si="62"/>
        <v>23</v>
      </c>
      <c r="AG151" s="1">
        <f t="shared" si="62"/>
        <v>6</v>
      </c>
      <c r="AH151" s="1">
        <f t="shared" si="62"/>
        <v>9</v>
      </c>
      <c r="AI151" s="1">
        <f t="shared" si="62"/>
        <v>1</v>
      </c>
      <c r="AJ151" s="10">
        <f t="shared" si="62"/>
        <v>13</v>
      </c>
      <c r="AK151" s="1">
        <f t="shared" si="62"/>
        <v>6</v>
      </c>
      <c r="AL151" s="1">
        <f t="shared" si="62"/>
        <v>4</v>
      </c>
      <c r="AM151" s="9">
        <f t="shared" si="62"/>
        <v>4</v>
      </c>
    </row>
    <row r="152" spans="5:39" x14ac:dyDescent="0.3">
      <c r="E152" s="17" t="s">
        <v>121</v>
      </c>
      <c r="L152" s="12"/>
      <c r="M152" s="12"/>
      <c r="N152" s="12"/>
      <c r="O152" s="12"/>
      <c r="P152" s="12"/>
      <c r="Q152" s="11">
        <f>+Q151/SUM($Q151:$U151)*100</f>
        <v>21.111111111111111</v>
      </c>
      <c r="R152" s="12">
        <f t="shared" ref="R152" si="63">+R151/SUM($Q151:$U151)*100</f>
        <v>27.777777777777779</v>
      </c>
      <c r="S152" s="12">
        <f t="shared" ref="S152" si="64">+S151/SUM($Q151:$U151)*100</f>
        <v>26.666666666666668</v>
      </c>
      <c r="T152" s="12">
        <f t="shared" ref="T152" si="65">+T151/SUM($Q151:$U151)*100</f>
        <v>15.555555555555555</v>
      </c>
      <c r="U152" s="13">
        <f t="shared" ref="U152" si="66">+U151/SUM($Q151:$U151)*100</f>
        <v>8.8888888888888893</v>
      </c>
      <c r="V152" s="11">
        <f>+V151/SUM($V151:$Z151)*100</f>
        <v>25.688073394495415</v>
      </c>
      <c r="W152" s="12">
        <f t="shared" ref="W152" si="67">+W151/SUM($V151:$Z151)*100</f>
        <v>32.11009174311927</v>
      </c>
      <c r="X152" s="12">
        <f t="shared" ref="X152" si="68">+X151/SUM($V151:$Z151)*100</f>
        <v>28.440366972477065</v>
      </c>
      <c r="Y152" s="12">
        <f t="shared" ref="Y152" si="69">+Y151/SUM($V151:$Z151)*100</f>
        <v>8.2568807339449553</v>
      </c>
      <c r="Z152" s="13">
        <f t="shared" ref="Z152" si="70">+Z151/SUM($V151:$Z151)*100</f>
        <v>5.5045871559633035</v>
      </c>
      <c r="AA152" s="11">
        <f>+AA151/SUM($AA151:$AE151)*100</f>
        <v>21.75925925925926</v>
      </c>
      <c r="AB152" s="12">
        <f t="shared" ref="AB152" si="71">+AB151/SUM($AA151:$AE151)*100</f>
        <v>27.777777777777779</v>
      </c>
      <c r="AC152" s="12">
        <f t="shared" ref="AC152" si="72">+AC151/SUM($AA151:$AE151)*100</f>
        <v>22.222222222222221</v>
      </c>
      <c r="AD152" s="12">
        <f t="shared" ref="AD152" si="73">+AD151/SUM($AA151:$AE151)*100</f>
        <v>15.277777777777779</v>
      </c>
      <c r="AE152" s="13">
        <f t="shared" ref="AE152" si="74">+AE151/SUM($AA151:$AE151)*100</f>
        <v>12.962962962962962</v>
      </c>
      <c r="AF152" s="12">
        <f>+AF151/SUM($AF151:$AI151)*100</f>
        <v>58.974358974358978</v>
      </c>
      <c r="AG152" s="12">
        <f t="shared" ref="AG152" si="75">+AG151/SUM($AF151:$AI151)*100</f>
        <v>15.384615384615385</v>
      </c>
      <c r="AH152" s="12">
        <f t="shared" ref="AH152" si="76">+AH151/SUM($AF151:$AI151)*100</f>
        <v>23.076923076923077</v>
      </c>
      <c r="AI152" s="13">
        <f t="shared" ref="AI152" si="77">+AI151/SUM($AF151:$AI151)*100</f>
        <v>2.5641025641025639</v>
      </c>
      <c r="AJ152" s="11">
        <f>+AJ151/SUM($AJ151:$AM151)*100</f>
        <v>48.148148148148145</v>
      </c>
      <c r="AK152" s="12">
        <f t="shared" ref="AK152" si="78">+AK151/SUM($AJ151:$AM151)*100</f>
        <v>22.222222222222221</v>
      </c>
      <c r="AL152" s="12">
        <f t="shared" ref="AL152" si="79">+AL151/SUM($AJ151:$AM151)*100</f>
        <v>14.814814814814813</v>
      </c>
      <c r="AM152" s="13">
        <f t="shared" ref="AM152" si="80">+AM151/SUM($AJ151:$AM151)*100</f>
        <v>14.814814814814813</v>
      </c>
    </row>
    <row r="153" spans="5:39" x14ac:dyDescent="0.3">
      <c r="E153" s="17" t="s">
        <v>122</v>
      </c>
      <c r="L153" s="26"/>
      <c r="M153" s="26"/>
      <c r="N153" s="26"/>
      <c r="Q153" s="39"/>
      <c r="R153" s="26"/>
      <c r="S153" s="61">
        <f>(Q151*1+R151*2+S151*3+T151*4+U151*5)/(SUM(Q151:U151))</f>
        <v>2.6333333333333333</v>
      </c>
      <c r="T153" s="61"/>
      <c r="U153" s="62"/>
      <c r="V153" s="61"/>
      <c r="W153" s="61"/>
      <c r="X153" s="61">
        <f>(V151*1+W151*2+X151*3+Y151*4+Z151*5)/(SUM(V151:Z151))</f>
        <v>2.3577981651376145</v>
      </c>
      <c r="Y153" s="61"/>
      <c r="Z153" s="62"/>
      <c r="AA153" s="63"/>
      <c r="AB153" s="61"/>
      <c r="AC153" s="61">
        <f>(AA151*1+AB151*2+AC151*3+AD151*4+AE151*5)/(SUM(AA151:AE151))</f>
        <v>2.699074074074074</v>
      </c>
      <c r="AE153" s="13"/>
      <c r="AJ153" s="10"/>
    </row>
    <row r="154" spans="5:39" x14ac:dyDescent="0.3">
      <c r="L154" s="26"/>
      <c r="M154" s="26"/>
      <c r="N154" s="26"/>
      <c r="Q154" s="39"/>
      <c r="R154" s="26"/>
      <c r="S154" s="61"/>
      <c r="T154" s="61"/>
      <c r="U154" s="62"/>
      <c r="V154" s="61"/>
      <c r="W154" s="61"/>
      <c r="X154" s="61"/>
      <c r="Y154" s="61"/>
      <c r="Z154" s="61"/>
      <c r="AA154" s="63"/>
      <c r="AB154" s="61"/>
      <c r="AC154" s="61"/>
      <c r="AE154" s="13"/>
      <c r="AJ154" s="10"/>
    </row>
    <row r="155" spans="5:39" x14ac:dyDescent="0.3">
      <c r="E155" s="17" t="s">
        <v>134</v>
      </c>
      <c r="K155" s="16">
        <f>K131</f>
        <v>11</v>
      </c>
      <c r="L155" s="16">
        <f>COUNTIFS($K$18:$K$130,-1,L$18:L$130,"&gt;0")</f>
        <v>3</v>
      </c>
      <c r="M155" s="16">
        <f>COUNTIFS($K$18:$K$130,-1,M$18:M$130,"&gt;0")</f>
        <v>5</v>
      </c>
      <c r="N155" s="16">
        <f>COUNTIFS($K$18:$K$130,-1,N$18:N$130,"&gt;0")</f>
        <v>11</v>
      </c>
      <c r="O155" s="16">
        <f>COUNTIFS($K$18:$K$130,-1,O$18:O$130,"&gt;0")</f>
        <v>2</v>
      </c>
      <c r="P155" s="16">
        <f>COUNTIFS($K$18:$K$130,-1,P$18:P$130,"&gt;0")</f>
        <v>2</v>
      </c>
      <c r="Q155" s="10">
        <f t="shared" ref="Q155:AM155" si="81">SUMIF($K$18:$K$130,-1,Q18:Q130)</f>
        <v>2</v>
      </c>
      <c r="R155" s="1">
        <f t="shared" si="81"/>
        <v>2</v>
      </c>
      <c r="S155" s="1">
        <f t="shared" si="81"/>
        <v>1.5</v>
      </c>
      <c r="T155" s="1">
        <f t="shared" si="81"/>
        <v>0.5</v>
      </c>
      <c r="U155" s="9">
        <f t="shared" si="81"/>
        <v>1</v>
      </c>
      <c r="V155" s="1">
        <f t="shared" si="81"/>
        <v>2</v>
      </c>
      <c r="W155" s="1">
        <f t="shared" si="81"/>
        <v>1.5</v>
      </c>
      <c r="X155" s="1">
        <f t="shared" si="81"/>
        <v>1</v>
      </c>
      <c r="Y155" s="1">
        <f t="shared" si="81"/>
        <v>2.5</v>
      </c>
      <c r="Z155" s="1">
        <f t="shared" si="81"/>
        <v>2.5</v>
      </c>
      <c r="AA155" s="10">
        <f t="shared" si="81"/>
        <v>3</v>
      </c>
      <c r="AB155" s="1">
        <f t="shared" si="81"/>
        <v>4</v>
      </c>
      <c r="AC155" s="1">
        <f t="shared" si="81"/>
        <v>2</v>
      </c>
      <c r="AD155" s="1">
        <f t="shared" si="81"/>
        <v>6</v>
      </c>
      <c r="AE155" s="9">
        <f t="shared" si="81"/>
        <v>6.5</v>
      </c>
      <c r="AF155" s="1">
        <f t="shared" si="81"/>
        <v>1</v>
      </c>
      <c r="AG155" s="1">
        <f t="shared" si="81"/>
        <v>1</v>
      </c>
      <c r="AH155" s="1">
        <f t="shared" si="81"/>
        <v>0</v>
      </c>
      <c r="AI155" s="1">
        <f t="shared" si="81"/>
        <v>0</v>
      </c>
      <c r="AJ155" s="10">
        <f t="shared" si="81"/>
        <v>2</v>
      </c>
      <c r="AK155" s="1">
        <f t="shared" si="81"/>
        <v>0</v>
      </c>
      <c r="AL155" s="1">
        <f t="shared" si="81"/>
        <v>0</v>
      </c>
      <c r="AM155" s="9">
        <f t="shared" si="81"/>
        <v>0</v>
      </c>
    </row>
    <row r="156" spans="5:39" x14ac:dyDescent="0.3">
      <c r="E156" s="17" t="s">
        <v>135</v>
      </c>
      <c r="Q156" s="11">
        <f>+Q155/SUM($Q155:$U155)*100</f>
        <v>28.571428571428569</v>
      </c>
      <c r="R156" s="12">
        <f t="shared" ref="R156" si="82">+R155/SUM($Q155:$U155)*100</f>
        <v>28.571428571428569</v>
      </c>
      <c r="S156" s="12">
        <f t="shared" ref="S156" si="83">+S155/SUM($Q155:$U155)*100</f>
        <v>21.428571428571427</v>
      </c>
      <c r="T156" s="12">
        <f t="shared" ref="T156" si="84">+T155/SUM($Q155:$U155)*100</f>
        <v>7.1428571428571423</v>
      </c>
      <c r="U156" s="13">
        <f t="shared" ref="U156" si="85">+U155/SUM($Q155:$U155)*100</f>
        <v>14.285714285714285</v>
      </c>
      <c r="V156" s="11">
        <f>+V155/SUM($V155:$Z155)*100</f>
        <v>21.052631578947366</v>
      </c>
      <c r="W156" s="12">
        <f t="shared" ref="W156" si="86">+W155/SUM($V155:$Z155)*100</f>
        <v>15.789473684210526</v>
      </c>
      <c r="X156" s="12">
        <f t="shared" ref="X156" si="87">+X155/SUM($V155:$Z155)*100</f>
        <v>10.526315789473683</v>
      </c>
      <c r="Y156" s="12">
        <f t="shared" ref="Y156" si="88">+Y155/SUM($V155:$Z155)*100</f>
        <v>26.315789473684209</v>
      </c>
      <c r="Z156" s="13">
        <f t="shared" ref="Z156" si="89">+Z155/SUM($V155:$Z155)*100</f>
        <v>26.315789473684209</v>
      </c>
      <c r="AA156" s="11">
        <f>+AA155/SUM($AA155:$AE155)*100</f>
        <v>13.953488372093023</v>
      </c>
      <c r="AB156" s="12">
        <f t="shared" ref="AB156" si="90">+AB155/SUM($AA155:$AE155)*100</f>
        <v>18.604651162790699</v>
      </c>
      <c r="AC156" s="12">
        <f t="shared" ref="AC156" si="91">+AC155/SUM($AA155:$AE155)*100</f>
        <v>9.3023255813953494</v>
      </c>
      <c r="AD156" s="12">
        <f t="shared" ref="AD156" si="92">+AD155/SUM($AA155:$AE155)*100</f>
        <v>27.906976744186046</v>
      </c>
      <c r="AE156" s="13">
        <f t="shared" ref="AE156" si="93">+AE155/SUM($AA155:$AE155)*100</f>
        <v>30.232558139534881</v>
      </c>
      <c r="AF156" s="12">
        <f>+AF155/SUM($AF155:$AI155)*100</f>
        <v>50</v>
      </c>
      <c r="AG156" s="12">
        <f t="shared" ref="AG156" si="94">+AG155/SUM($AF155:$AI155)*100</f>
        <v>50</v>
      </c>
      <c r="AH156" s="12">
        <f t="shared" ref="AH156" si="95">+AH155/SUM($AF155:$AI155)*100</f>
        <v>0</v>
      </c>
      <c r="AI156" s="13">
        <f t="shared" ref="AI156" si="96">+AI155/SUM($AF155:$AI155)*100</f>
        <v>0</v>
      </c>
      <c r="AJ156" s="11">
        <f>+AJ155/SUM($AJ155:$AM155)*100</f>
        <v>100</v>
      </c>
      <c r="AK156" s="12">
        <f t="shared" ref="AK156" si="97">+AK155/SUM($AJ155:$AM155)*100</f>
        <v>0</v>
      </c>
      <c r="AL156" s="12">
        <f t="shared" ref="AL156" si="98">+AL155/SUM($AJ155:$AM155)*100</f>
        <v>0</v>
      </c>
      <c r="AM156" s="13">
        <f t="shared" ref="AM156" si="99">+AM155/SUM($AJ155:$AM155)*100</f>
        <v>0</v>
      </c>
    </row>
    <row r="157" spans="5:39" x14ac:dyDescent="0.3">
      <c r="L157" s="26"/>
      <c r="M157" s="26"/>
      <c r="N157" s="26"/>
      <c r="Q157" s="39"/>
      <c r="R157" s="26"/>
      <c r="S157" s="61">
        <f>(Q155*1+R155*2+S155*3+T155*4+U155*5)/(SUM(Q155:U155))</f>
        <v>2.5</v>
      </c>
      <c r="T157" s="61"/>
      <c r="U157" s="62"/>
      <c r="V157" s="61"/>
      <c r="W157" s="61"/>
      <c r="X157" s="61">
        <f>(V155*1+W155*2+X155*3+Y155*4+Z155*5)/(SUM(V155:Z155))</f>
        <v>3.2105263157894739</v>
      </c>
      <c r="Y157" s="61"/>
      <c r="Z157" s="62"/>
      <c r="AA157" s="63"/>
      <c r="AB157" s="61"/>
      <c r="AC157" s="61">
        <f>(AA155*1+AB155*2+AC155*3+AD155*4+AE155*5)/(SUM(AA155:AE155))</f>
        <v>3.4186046511627906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0"/>
      <c r="N160" s="30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7" t="s">
        <v>136</v>
      </c>
      <c r="H170" s="16">
        <f>COUNTIF(H18:H130,1)</f>
        <v>0</v>
      </c>
      <c r="L170" s="16">
        <f>COUNTIFS($H$18:$H$130,1,L18:L130,"&gt;0")</f>
        <v>0</v>
      </c>
      <c r="M170" s="16">
        <f>COUNTIFS($H$18:$H$130,1,M18:M130,"&gt;0")</f>
        <v>0</v>
      </c>
      <c r="N170" s="16">
        <f>COUNTIFS($H$18:$H$130,1,N18:N130,"&gt;0")</f>
        <v>0</v>
      </c>
      <c r="O170" s="16">
        <f>COUNTIFS($H$18:$H$130,1,O18:O130,"&gt;0")</f>
        <v>0</v>
      </c>
      <c r="P170" s="16">
        <f>COUNTIFS($H$18:$H$130,1,P18:P130,"&gt;0")</f>
        <v>0</v>
      </c>
      <c r="Q170" s="10">
        <f t="shared" ref="Q170:AM170" si="100">SUMIF($H$18:$H$130,1,Q18:Q130)</f>
        <v>0</v>
      </c>
      <c r="R170" s="1">
        <f t="shared" si="100"/>
        <v>0</v>
      </c>
      <c r="S170" s="1">
        <f t="shared" si="100"/>
        <v>0</v>
      </c>
      <c r="T170" s="1">
        <f t="shared" si="100"/>
        <v>0</v>
      </c>
      <c r="U170" s="9">
        <f t="shared" si="100"/>
        <v>0</v>
      </c>
      <c r="V170" s="1">
        <f t="shared" si="100"/>
        <v>0</v>
      </c>
      <c r="W170" s="1">
        <f t="shared" si="100"/>
        <v>0</v>
      </c>
      <c r="X170" s="1">
        <f t="shared" si="100"/>
        <v>0</v>
      </c>
      <c r="Y170" s="1">
        <f t="shared" si="100"/>
        <v>0</v>
      </c>
      <c r="Z170" s="1">
        <f t="shared" si="100"/>
        <v>0</v>
      </c>
      <c r="AA170" s="10">
        <f t="shared" si="100"/>
        <v>0</v>
      </c>
      <c r="AB170" s="1">
        <f t="shared" si="100"/>
        <v>0</v>
      </c>
      <c r="AC170" s="1">
        <f t="shared" si="100"/>
        <v>0</v>
      </c>
      <c r="AD170" s="1">
        <f t="shared" si="100"/>
        <v>0</v>
      </c>
      <c r="AE170" s="9">
        <f t="shared" si="100"/>
        <v>0</v>
      </c>
      <c r="AF170" s="1">
        <f t="shared" si="100"/>
        <v>0</v>
      </c>
      <c r="AG170" s="1">
        <f t="shared" si="100"/>
        <v>0</v>
      </c>
      <c r="AH170" s="1">
        <f t="shared" si="100"/>
        <v>0</v>
      </c>
      <c r="AI170" s="1">
        <f t="shared" si="100"/>
        <v>0</v>
      </c>
      <c r="AJ170" s="10">
        <f t="shared" si="100"/>
        <v>0</v>
      </c>
      <c r="AK170" s="1">
        <f t="shared" si="100"/>
        <v>0</v>
      </c>
      <c r="AL170" s="1">
        <f t="shared" si="100"/>
        <v>0</v>
      </c>
      <c r="AM170" s="9">
        <f t="shared" si="100"/>
        <v>0</v>
      </c>
    </row>
    <row r="171" spans="5:39" x14ac:dyDescent="0.3">
      <c r="Q171" s="11" t="e">
        <f>+Q170/SUM($Q170:$U170)*100</f>
        <v>#DIV/0!</v>
      </c>
      <c r="R171" s="12" t="e">
        <f t="shared" ref="R171:U171" si="101">+R170/SUM($Q170:$U170)*100</f>
        <v>#DIV/0!</v>
      </c>
      <c r="S171" s="12" t="e">
        <f t="shared" si="101"/>
        <v>#DIV/0!</v>
      </c>
      <c r="T171" s="12" t="e">
        <f t="shared" si="101"/>
        <v>#DIV/0!</v>
      </c>
      <c r="U171" s="13" t="e">
        <f t="shared" si="101"/>
        <v>#DIV/0!</v>
      </c>
      <c r="V171" s="11" t="e">
        <f>+V170/SUM($V170:$Z170)*100</f>
        <v>#DIV/0!</v>
      </c>
      <c r="W171" s="12" t="e">
        <f t="shared" ref="W171:Z171" si="102">+W170/SUM($V170:$Z170)*100</f>
        <v>#DIV/0!</v>
      </c>
      <c r="X171" s="12" t="e">
        <f t="shared" si="102"/>
        <v>#DIV/0!</v>
      </c>
      <c r="Y171" s="12" t="e">
        <f t="shared" si="102"/>
        <v>#DIV/0!</v>
      </c>
      <c r="Z171" s="13" t="e">
        <f t="shared" si="102"/>
        <v>#DIV/0!</v>
      </c>
      <c r="AA171" s="11" t="e">
        <f>+AA170/SUM($AA170:$AE170)*100</f>
        <v>#DIV/0!</v>
      </c>
      <c r="AB171" s="12" t="e">
        <f t="shared" ref="AB171:AE171" si="103">+AB170/SUM($AA170:$AE170)*100</f>
        <v>#DIV/0!</v>
      </c>
      <c r="AC171" s="12" t="e">
        <f t="shared" si="103"/>
        <v>#DIV/0!</v>
      </c>
      <c r="AD171" s="12" t="e">
        <f t="shared" si="103"/>
        <v>#DIV/0!</v>
      </c>
      <c r="AE171" s="13" t="e">
        <f t="shared" si="103"/>
        <v>#DIV/0!</v>
      </c>
      <c r="AF171" s="12" t="e">
        <f>+AF170/SUM($AF170:$AI170)*100</f>
        <v>#DIV/0!</v>
      </c>
      <c r="AG171" s="12" t="e">
        <f t="shared" ref="AG171:AI171" si="104">+AG170/SUM($AF170:$AI170)*100</f>
        <v>#DIV/0!</v>
      </c>
      <c r="AH171" s="12" t="e">
        <f t="shared" si="104"/>
        <v>#DIV/0!</v>
      </c>
      <c r="AI171" s="13" t="e">
        <f t="shared" si="104"/>
        <v>#DIV/0!</v>
      </c>
      <c r="AJ171" s="11" t="e">
        <f>+AJ170/SUM($AJ170:$AM170)*100</f>
        <v>#DIV/0!</v>
      </c>
      <c r="AK171" s="12" t="e">
        <f t="shared" ref="AK171:AM171" si="105">+AK170/SUM($AJ170:$AM170)*100</f>
        <v>#DIV/0!</v>
      </c>
      <c r="AL171" s="12" t="e">
        <f t="shared" si="105"/>
        <v>#DIV/0!</v>
      </c>
      <c r="AM171" s="13" t="e">
        <f t="shared" si="105"/>
        <v>#DIV/0!</v>
      </c>
    </row>
    <row r="172" spans="5:39" x14ac:dyDescent="0.3">
      <c r="L172" s="26"/>
      <c r="M172" s="26"/>
      <c r="N172" s="26"/>
      <c r="S172" s="1" t="e">
        <f>(Q170*1+R170*2+S170*3+T170*4+U170*5)/SUM(Q170:U170)</f>
        <v>#DIV/0!</v>
      </c>
      <c r="U172" s="13"/>
      <c r="X172" s="31" t="e">
        <f>(V170*1+W170*2+X170*3+Y170*4+Z170*5)/SUM(V170:Z170)</f>
        <v>#DIV/0!</v>
      </c>
      <c r="Z172" s="13"/>
      <c r="AC172" s="1" t="e">
        <f>(AA170*1+AB170*2+AC170*3+AD170*4+AE170*5)/SUM(AA170:AE170)</f>
        <v>#DIV/0!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0"/>
      <c r="N175" s="30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E184" s="83"/>
      <c r="F184" s="211"/>
      <c r="G184" s="211"/>
      <c r="H184" s="226"/>
      <c r="I184" s="211"/>
      <c r="J184" s="211"/>
      <c r="K184" s="211"/>
      <c r="L184" s="226"/>
      <c r="M184" s="211"/>
      <c r="N184" s="211"/>
      <c r="O184" s="211"/>
      <c r="AJ184" s="10"/>
    </row>
    <row r="185" spans="5:36" x14ac:dyDescent="0.3">
      <c r="E185" s="83" t="s">
        <v>324</v>
      </c>
      <c r="F185" s="211"/>
      <c r="G185" s="211"/>
      <c r="H185" s="226"/>
      <c r="I185" s="211"/>
      <c r="J185" s="211"/>
      <c r="K185" s="211"/>
      <c r="L185" s="226"/>
      <c r="M185" s="211"/>
      <c r="N185" s="211"/>
      <c r="O185" s="211"/>
      <c r="AJ185" s="10"/>
    </row>
    <row r="186" spans="5:36" x14ac:dyDescent="0.3">
      <c r="E186" s="83"/>
      <c r="F186" s="226" t="s">
        <v>325</v>
      </c>
      <c r="G186" s="211"/>
      <c r="H186" s="226"/>
      <c r="I186" s="211"/>
      <c r="J186" s="211"/>
      <c r="K186" s="211"/>
      <c r="L186" s="226"/>
      <c r="M186" s="211"/>
      <c r="N186" s="211"/>
      <c r="O186" s="211"/>
      <c r="Q186" s="10">
        <f>SUMIFS(Q$18:Q$130,$O$18:$O$130,"&gt;2",$K$18:$K$130,1)</f>
        <v>2</v>
      </c>
      <c r="R186" s="1">
        <f t="shared" ref="R186:AE186" si="106">SUMIFS(R$18:R$130,$O$18:$O$130,"&gt;2",$K$18:$K$130,1)</f>
        <v>2.5</v>
      </c>
      <c r="S186" s="1">
        <f t="shared" si="106"/>
        <v>2.5</v>
      </c>
      <c r="T186" s="1">
        <f t="shared" si="106"/>
        <v>3</v>
      </c>
      <c r="U186" s="9">
        <f t="shared" si="106"/>
        <v>2</v>
      </c>
      <c r="V186" s="1">
        <f t="shared" si="106"/>
        <v>10</v>
      </c>
      <c r="W186" s="1">
        <f t="shared" si="106"/>
        <v>10.5</v>
      </c>
      <c r="X186" s="1">
        <f t="shared" si="106"/>
        <v>8.5</v>
      </c>
      <c r="Y186" s="1">
        <f t="shared" si="106"/>
        <v>2.5</v>
      </c>
      <c r="Z186" s="1">
        <f t="shared" si="106"/>
        <v>2</v>
      </c>
      <c r="AA186" s="10">
        <f t="shared" si="106"/>
        <v>16.5</v>
      </c>
      <c r="AB186" s="1">
        <f t="shared" si="106"/>
        <v>20</v>
      </c>
      <c r="AC186" s="1">
        <f t="shared" si="106"/>
        <v>13.5</v>
      </c>
      <c r="AD186" s="1">
        <f t="shared" si="106"/>
        <v>3</v>
      </c>
      <c r="AE186" s="9">
        <f t="shared" si="106"/>
        <v>1</v>
      </c>
      <c r="AJ186" s="10"/>
    </row>
    <row r="187" spans="5:36" x14ac:dyDescent="0.3">
      <c r="E187" s="83"/>
      <c r="F187" s="226" t="s">
        <v>26</v>
      </c>
      <c r="G187" s="211"/>
      <c r="H187" s="226" t="s">
        <v>326</v>
      </c>
      <c r="I187" s="211"/>
      <c r="J187" s="211"/>
      <c r="K187" s="211"/>
      <c r="L187" s="226"/>
      <c r="M187" s="211"/>
      <c r="N187" s="211"/>
      <c r="O187" s="211"/>
      <c r="Q187" s="171"/>
      <c r="R187" s="31"/>
      <c r="S187" s="31">
        <f>(Q186*1+R186*2+S186*3+T186*4+U186*5)/SUM(Q186:U186)</f>
        <v>3.0416666666666665</v>
      </c>
      <c r="T187" s="31"/>
      <c r="U187" s="173">
        <f>(U186*1.5+T186-R186-Q186*1.5)/SUM(Q186:U186)</f>
        <v>4.1666666666666664E-2</v>
      </c>
      <c r="V187" s="31"/>
      <c r="W187" s="31"/>
      <c r="X187" s="31">
        <f>(V186*1+W186*2+X186*3+Y186*4+Z186*5)/SUM(V186:Z186)</f>
        <v>2.283582089552239</v>
      </c>
      <c r="Y187" s="31"/>
      <c r="Z187" s="173">
        <f>(Z186*1.5+Y186-W186-V186*1.5)/SUM(V186:Z186)</f>
        <v>-0.59701492537313428</v>
      </c>
      <c r="AA187" s="171"/>
      <c r="AB187" s="31"/>
      <c r="AC187" s="31">
        <f>(AA186*1+AB186*2+AC186*3+AD186*4+AE186*5)/SUM(AA186:AE186)</f>
        <v>2.1111111111111112</v>
      </c>
      <c r="AD187" s="31"/>
      <c r="AE187" s="173">
        <f>(AE186*1.5+AD186-AB186-AA186*1.5)/SUM(AA186:AE186)</f>
        <v>-0.74537037037037035</v>
      </c>
      <c r="AJ187" s="10"/>
    </row>
    <row r="188" spans="5:36" x14ac:dyDescent="0.3">
      <c r="E188" s="83"/>
      <c r="F188" s="226" t="s">
        <v>327</v>
      </c>
      <c r="G188" s="211"/>
      <c r="H188" s="226"/>
      <c r="I188" s="211"/>
      <c r="J188" s="211"/>
      <c r="K188" s="211"/>
      <c r="L188" s="226"/>
      <c r="M188" s="211"/>
      <c r="N188" s="211"/>
      <c r="O188" s="211"/>
      <c r="Q188" s="10">
        <f>SUMIFS(Q$18:Q$130,$O$18:$O$130,1,$K$18:$K$130,1)</f>
        <v>6.5</v>
      </c>
      <c r="R188" s="1">
        <f t="shared" ref="R188:AE188" si="107">SUMIFS(R$18:R$130,$O$18:$O$130,1,$K$18:$K$130,1)</f>
        <v>11.5</v>
      </c>
      <c r="S188" s="1">
        <f t="shared" si="107"/>
        <v>12.5</v>
      </c>
      <c r="T188" s="1">
        <f t="shared" si="107"/>
        <v>8.5</v>
      </c>
      <c r="U188" s="9">
        <f t="shared" si="107"/>
        <v>6</v>
      </c>
      <c r="V188" s="1">
        <f t="shared" si="107"/>
        <v>17.5</v>
      </c>
      <c r="W188" s="1">
        <f t="shared" si="107"/>
        <v>19</v>
      </c>
      <c r="X188" s="1">
        <f t="shared" si="107"/>
        <v>12</v>
      </c>
      <c r="Y188" s="1">
        <f t="shared" si="107"/>
        <v>1.5</v>
      </c>
      <c r="Z188" s="1">
        <f t="shared" si="107"/>
        <v>1</v>
      </c>
      <c r="AA188" s="10">
        <f t="shared" si="107"/>
        <v>28</v>
      </c>
      <c r="AB188" s="1">
        <f t="shared" si="107"/>
        <v>30</v>
      </c>
      <c r="AC188" s="1">
        <f t="shared" si="107"/>
        <v>17</v>
      </c>
      <c r="AD188" s="1">
        <f t="shared" si="107"/>
        <v>9</v>
      </c>
      <c r="AE188" s="9">
        <f t="shared" si="107"/>
        <v>8</v>
      </c>
      <c r="AJ188" s="10"/>
    </row>
    <row r="189" spans="5:36" x14ac:dyDescent="0.3">
      <c r="E189" s="83"/>
      <c r="F189" s="140" t="s">
        <v>26</v>
      </c>
      <c r="G189" s="141"/>
      <c r="H189" s="140" t="s">
        <v>326</v>
      </c>
      <c r="I189" s="141"/>
      <c r="J189" s="141"/>
      <c r="K189" s="141"/>
      <c r="L189" s="140"/>
      <c r="M189" s="141"/>
      <c r="N189" s="141"/>
      <c r="O189" s="141"/>
      <c r="P189" s="130"/>
      <c r="Q189" s="172"/>
      <c r="R189" s="169"/>
      <c r="S189" s="169">
        <f>(Q188*1+R188*2+S188*3+T188*4+U188*5)/SUM(Q188:U188)</f>
        <v>2.911111111111111</v>
      </c>
      <c r="T189" s="169"/>
      <c r="U189" s="174">
        <f>(U188*1.5+T188-R188-Q188*1.5)/SUM(Q188:U188)</f>
        <v>-8.3333333333333329E-2</v>
      </c>
      <c r="V189" s="169"/>
      <c r="W189" s="169"/>
      <c r="X189" s="169">
        <f>(V188*1+W188*2+X188*3+Y188*4+Z188*5)/SUM(V188:Z188)</f>
        <v>2.0098039215686274</v>
      </c>
      <c r="Y189" s="169"/>
      <c r="Z189" s="174">
        <f>(Z188*1.5+Y188-W188-V188*1.5)/SUM(V188:Z188)</f>
        <v>-0.82843137254901966</v>
      </c>
      <c r="AA189" s="172"/>
      <c r="AB189" s="169"/>
      <c r="AC189" s="169">
        <f>(AA188*1+AB188*2+AC188*3+AD188*4+AE188*5)/SUM(AA188:AE188)</f>
        <v>2.3369565217391304</v>
      </c>
      <c r="AD189" s="169"/>
      <c r="AE189" s="174">
        <f>(AE188*1.5+AD188-AB188-AA188*1.5)/SUM(AA188:AE188)</f>
        <v>-0.55434782608695654</v>
      </c>
      <c r="AJ189" s="10"/>
    </row>
    <row r="190" spans="5:36" x14ac:dyDescent="0.3">
      <c r="E190" s="83"/>
      <c r="F190" s="226" t="s">
        <v>328</v>
      </c>
      <c r="G190" s="211"/>
      <c r="H190" s="226"/>
      <c r="I190" s="211"/>
      <c r="J190" s="211"/>
      <c r="K190" s="211"/>
      <c r="L190" s="226"/>
      <c r="M190" s="211"/>
      <c r="N190" s="211"/>
      <c r="O190" s="211"/>
      <c r="Q190" s="10">
        <f>SUMIFS(Q$18:Q$130,$O$18:$O$130,"&gt;2",$K$18:$K$130,-1)</f>
        <v>0</v>
      </c>
      <c r="R190" s="1">
        <f t="shared" ref="R190:AE190" si="108">SUMIFS(R$18:R$130,$O$18:$O$130,"&gt;2",$K$18:$K$130,-1)</f>
        <v>0</v>
      </c>
      <c r="S190" s="1">
        <f t="shared" si="108"/>
        <v>0</v>
      </c>
      <c r="T190" s="1">
        <f t="shared" si="108"/>
        <v>0</v>
      </c>
      <c r="U190" s="9">
        <f t="shared" si="108"/>
        <v>0</v>
      </c>
      <c r="V190" s="1">
        <f t="shared" si="108"/>
        <v>0</v>
      </c>
      <c r="W190" s="1">
        <f t="shared" si="108"/>
        <v>0</v>
      </c>
      <c r="X190" s="1">
        <f t="shared" si="108"/>
        <v>0</v>
      </c>
      <c r="Y190" s="1">
        <f t="shared" si="108"/>
        <v>0</v>
      </c>
      <c r="Z190" s="1">
        <f t="shared" si="108"/>
        <v>0</v>
      </c>
      <c r="AA190" s="10">
        <f t="shared" si="108"/>
        <v>0</v>
      </c>
      <c r="AB190" s="1">
        <f t="shared" si="108"/>
        <v>0</v>
      </c>
      <c r="AC190" s="1">
        <f t="shared" si="108"/>
        <v>0</v>
      </c>
      <c r="AD190" s="1">
        <f t="shared" si="108"/>
        <v>0</v>
      </c>
      <c r="AE190" s="9">
        <f t="shared" si="108"/>
        <v>0</v>
      </c>
      <c r="AJ190" s="10"/>
    </row>
    <row r="191" spans="5:36" x14ac:dyDescent="0.3">
      <c r="E191" s="83"/>
      <c r="F191" s="226" t="s">
        <v>26</v>
      </c>
      <c r="G191" s="211"/>
      <c r="H191" s="226" t="s">
        <v>326</v>
      </c>
      <c r="I191" s="211"/>
      <c r="J191" s="211"/>
      <c r="K191" s="211"/>
      <c r="L191" s="226"/>
      <c r="M191" s="211"/>
      <c r="N191" s="211"/>
      <c r="O191" s="211"/>
      <c r="Q191" s="171"/>
      <c r="R191" s="31"/>
      <c r="S191" s="31" t="e">
        <f>(Q190*1+R190*2+S190*3+T190*4+U190*5)/SUM(Q190:U190)</f>
        <v>#DIV/0!</v>
      </c>
      <c r="T191" s="31"/>
      <c r="U191" s="173" t="e">
        <f>(U190*1.5+T190-R190-Q190*1.5)/SUM(Q190:U190)</f>
        <v>#DIV/0!</v>
      </c>
      <c r="V191" s="31"/>
      <c r="W191" s="31"/>
      <c r="X191" s="31" t="e">
        <f>(V190*1+W190*2+X190*3+Y190*4+Z190*5)/SUM(V190:Z190)</f>
        <v>#DIV/0!</v>
      </c>
      <c r="Y191" s="31"/>
      <c r="Z191" s="173" t="e">
        <f>(Z190*1.5+Y190-W190-V190*1.5)/SUM(V190:Z190)</f>
        <v>#DIV/0!</v>
      </c>
      <c r="AA191" s="171"/>
      <c r="AB191" s="31"/>
      <c r="AC191" s="31" t="e">
        <f>(AA190*1+AB190*2+AC190*3+AD190*4+AE190*5)/SUM(AA190:AE190)</f>
        <v>#DIV/0!</v>
      </c>
      <c r="AD191" s="31"/>
      <c r="AE191" s="173" t="e">
        <f>(AE190*1.5+AD190-AB190-AA190*1.5)/SUM(AA190:AE190)</f>
        <v>#DIV/0!</v>
      </c>
      <c r="AJ191" s="10"/>
    </row>
    <row r="192" spans="5:36" x14ac:dyDescent="0.3">
      <c r="E192" s="83"/>
      <c r="F192" s="226" t="s">
        <v>327</v>
      </c>
      <c r="G192" s="211"/>
      <c r="H192" s="226"/>
      <c r="I192" s="211"/>
      <c r="J192" s="211"/>
      <c r="K192" s="211"/>
      <c r="L192" s="226"/>
      <c r="M192" s="211"/>
      <c r="N192" s="211"/>
      <c r="O192" s="211"/>
      <c r="Q192" s="10">
        <f>SUMIFS(Q$18:Q$130,$O$18:$O$130,1,$K$18:$K$130,-1)</f>
        <v>0</v>
      </c>
      <c r="R192" s="1">
        <f t="shared" ref="R192:AE192" si="109">SUMIFS(R$18:R$130,$O$18:$O$130,1,$K$18:$K$130,-1)</f>
        <v>0</v>
      </c>
      <c r="S192" s="1">
        <f t="shared" si="109"/>
        <v>0</v>
      </c>
      <c r="T192" s="1">
        <f t="shared" si="109"/>
        <v>0</v>
      </c>
      <c r="U192" s="9">
        <f t="shared" si="109"/>
        <v>0</v>
      </c>
      <c r="V192" s="1">
        <f t="shared" si="109"/>
        <v>0</v>
      </c>
      <c r="W192" s="1">
        <f t="shared" si="109"/>
        <v>0</v>
      </c>
      <c r="X192" s="1">
        <f t="shared" si="109"/>
        <v>0.5</v>
      </c>
      <c r="Y192" s="1">
        <f t="shared" si="109"/>
        <v>1</v>
      </c>
      <c r="Z192" s="1">
        <f t="shared" si="109"/>
        <v>0.5</v>
      </c>
      <c r="AA192" s="10">
        <f t="shared" si="109"/>
        <v>0</v>
      </c>
      <c r="AB192" s="1">
        <f t="shared" si="109"/>
        <v>0</v>
      </c>
      <c r="AC192" s="1">
        <f t="shared" si="109"/>
        <v>0.5</v>
      </c>
      <c r="AD192" s="1">
        <f t="shared" si="109"/>
        <v>1</v>
      </c>
      <c r="AE192" s="9">
        <f t="shared" si="109"/>
        <v>0.5</v>
      </c>
      <c r="AJ192" s="10"/>
    </row>
    <row r="193" spans="5:39" x14ac:dyDescent="0.3">
      <c r="E193" s="83"/>
      <c r="F193" s="140" t="s">
        <v>26</v>
      </c>
      <c r="G193" s="141"/>
      <c r="H193" s="140" t="s">
        <v>326</v>
      </c>
      <c r="I193" s="141"/>
      <c r="J193" s="141"/>
      <c r="K193" s="141"/>
      <c r="L193" s="140"/>
      <c r="M193" s="141"/>
      <c r="N193" s="141"/>
      <c r="O193" s="141"/>
      <c r="P193" s="130"/>
      <c r="Q193" s="172"/>
      <c r="R193" s="169"/>
      <c r="S193" s="169" t="e">
        <f>(Q192*1+R192*2+S192*3+T192*4+U192*5)/SUM(Q192:U192)</f>
        <v>#DIV/0!</v>
      </c>
      <c r="T193" s="169"/>
      <c r="U193" s="174" t="e">
        <f>(U192*1.5+T192-R192-Q192*1.5)/SUM(Q192:U192)</f>
        <v>#DIV/0!</v>
      </c>
      <c r="V193" s="169"/>
      <c r="W193" s="169"/>
      <c r="X193" s="169">
        <f>(V192*1+W192*2+X192*3+Y192*4+Z192*5)/SUM(V192:Z192)</f>
        <v>4</v>
      </c>
      <c r="Y193" s="169"/>
      <c r="Z193" s="174">
        <f>(Z192*1.5+Y192-W192-V192*1.5)/SUM(V192:Z192)</f>
        <v>0.875</v>
      </c>
      <c r="AA193" s="172"/>
      <c r="AB193" s="169"/>
      <c r="AC193" s="169">
        <f>(AA192*1+AB192*2+AC192*3+AD192*4+AE192*5)/SUM(AA192:AE192)</f>
        <v>4</v>
      </c>
      <c r="AD193" s="169"/>
      <c r="AE193" s="174">
        <f>(AE192*1.5+AD192-AB192-AA192*1.5)/SUM(AA192:AE192)</f>
        <v>0.875</v>
      </c>
      <c r="AJ193" s="10"/>
    </row>
    <row r="194" spans="5:39" x14ac:dyDescent="0.3">
      <c r="E194" s="83"/>
      <c r="F194" s="226"/>
      <c r="G194" s="211"/>
      <c r="H194" s="226"/>
      <c r="I194" s="211"/>
      <c r="J194" s="211"/>
      <c r="K194" s="211"/>
      <c r="L194" s="226"/>
      <c r="M194" s="211"/>
      <c r="N194" s="211"/>
      <c r="O194" s="211"/>
      <c r="AJ194" s="10"/>
    </row>
    <row r="195" spans="5:39" x14ac:dyDescent="0.3">
      <c r="E195" s="83" t="s">
        <v>329</v>
      </c>
      <c r="F195" s="210"/>
      <c r="G195" s="211"/>
      <c r="H195" s="227"/>
      <c r="I195" s="227"/>
      <c r="J195" s="227"/>
      <c r="K195" s="211"/>
      <c r="L195" s="227"/>
      <c r="M195" s="227"/>
      <c r="N195" s="227"/>
      <c r="O195" s="211"/>
      <c r="AJ195" s="10"/>
    </row>
    <row r="196" spans="5:39" x14ac:dyDescent="0.3">
      <c r="E196" s="83"/>
      <c r="F196" s="210" t="s">
        <v>330</v>
      </c>
      <c r="G196" s="211"/>
      <c r="H196" s="227"/>
      <c r="I196" s="227"/>
      <c r="J196" s="227"/>
      <c r="K196" s="211"/>
      <c r="L196" s="227"/>
      <c r="M196" s="227"/>
      <c r="N196" s="227"/>
      <c r="O196" s="211"/>
      <c r="Q196" s="10">
        <f>SUMIFS(Q$18:Q$130,$P$18:$P$130,1,$K$18:$K$130,1)</f>
        <v>3</v>
      </c>
      <c r="R196" s="1">
        <f t="shared" ref="R196:AE196" si="110">SUMIFS(R$18:R$130,$P$18:$P$130,1,$K$18:$K$130,1)</f>
        <v>7</v>
      </c>
      <c r="S196" s="1">
        <f t="shared" si="110"/>
        <v>9</v>
      </c>
      <c r="T196" s="1">
        <f t="shared" si="110"/>
        <v>9</v>
      </c>
      <c r="U196" s="9">
        <f t="shared" si="110"/>
        <v>6</v>
      </c>
      <c r="V196" s="1">
        <f t="shared" si="110"/>
        <v>13.5</v>
      </c>
      <c r="W196" s="1">
        <f t="shared" si="110"/>
        <v>15</v>
      </c>
      <c r="X196" s="1">
        <f t="shared" si="110"/>
        <v>8.5</v>
      </c>
      <c r="Y196" s="1">
        <f t="shared" si="110"/>
        <v>1.5</v>
      </c>
      <c r="Z196" s="1">
        <f t="shared" si="110"/>
        <v>1</v>
      </c>
      <c r="AA196" s="10">
        <f t="shared" si="110"/>
        <v>24.5</v>
      </c>
      <c r="AB196" s="1">
        <f t="shared" si="110"/>
        <v>27</v>
      </c>
      <c r="AC196" s="1">
        <f t="shared" si="110"/>
        <v>16</v>
      </c>
      <c r="AD196" s="1">
        <f t="shared" si="110"/>
        <v>0.5</v>
      </c>
      <c r="AE196" s="9">
        <f t="shared" si="110"/>
        <v>0</v>
      </c>
      <c r="AJ196" s="10"/>
    </row>
    <row r="197" spans="5:39" x14ac:dyDescent="0.3">
      <c r="E197" s="83"/>
      <c r="F197" s="226" t="s">
        <v>26</v>
      </c>
      <c r="G197" s="211"/>
      <c r="H197" s="226" t="s">
        <v>326</v>
      </c>
      <c r="I197" s="228"/>
      <c r="J197" s="228"/>
      <c r="K197" s="211"/>
      <c r="L197" s="228"/>
      <c r="M197" s="228"/>
      <c r="N197" s="228"/>
      <c r="O197" s="211"/>
      <c r="Q197" s="171"/>
      <c r="R197" s="31"/>
      <c r="S197" s="31">
        <f>(Q196*1+R196*2+S196*3+T196*4+U196*5)/SUM(Q196:U196)</f>
        <v>3.2352941176470589</v>
      </c>
      <c r="T197" s="31"/>
      <c r="U197" s="173">
        <f>(U196*1.5+T196-R196-Q196*1.5)/SUM(Q196:U196)</f>
        <v>0.19117647058823528</v>
      </c>
      <c r="V197" s="31"/>
      <c r="W197" s="31"/>
      <c r="X197" s="31">
        <f>(V196*1+W196*2+X196*3+Y196*4+Z196*5)/SUM(V196:Z196)</f>
        <v>2.0253164556962027</v>
      </c>
      <c r="Y197" s="31"/>
      <c r="Z197" s="173">
        <f>(Z196*1.5+Y196-W196-V196*1.5)/SUM(V196:Z196)</f>
        <v>-0.81645569620253167</v>
      </c>
      <c r="AA197" s="171"/>
      <c r="AB197" s="31"/>
      <c r="AC197" s="31">
        <f>(AA196*1+AB196*2+AC196*3+AD196*4+AE196*5)/SUM(AA196:AE196)</f>
        <v>1.8897058823529411</v>
      </c>
      <c r="AD197" s="31"/>
      <c r="AE197" s="173">
        <f>(AE196*1.5+AD196-AB196-AA196*1.5)/SUM(AA196:AE196)</f>
        <v>-0.93014705882352944</v>
      </c>
      <c r="AJ197" s="10"/>
    </row>
    <row r="198" spans="5:39" x14ac:dyDescent="0.3">
      <c r="E198" s="83"/>
      <c r="F198" s="210" t="s">
        <v>331</v>
      </c>
      <c r="G198" s="211"/>
      <c r="H198" s="228"/>
      <c r="I198" s="228"/>
      <c r="J198" s="228"/>
      <c r="K198" s="211"/>
      <c r="L198" s="228"/>
      <c r="M198" s="228"/>
      <c r="N198" s="228"/>
      <c r="O198" s="211"/>
      <c r="Q198" s="10">
        <f>SUMIFS(Q$18:Q$130,$P$18:$P$130,"&gt;2",$K$18:$K$130,1)</f>
        <v>2.5</v>
      </c>
      <c r="R198" s="1">
        <f t="shared" ref="R198:AE198" si="111">SUMIFS(R$18:R$130,$P$18:$P$130,"&gt;2",$K$18:$K$130,1)</f>
        <v>4</v>
      </c>
      <c r="S198" s="1">
        <f t="shared" si="111"/>
        <v>2.5</v>
      </c>
      <c r="T198" s="1">
        <f t="shared" si="111"/>
        <v>0.5</v>
      </c>
      <c r="U198" s="9">
        <f t="shared" si="111"/>
        <v>0</v>
      </c>
      <c r="V198" s="1">
        <f t="shared" si="111"/>
        <v>6</v>
      </c>
      <c r="W198" s="1">
        <f t="shared" si="111"/>
        <v>6</v>
      </c>
      <c r="X198" s="1">
        <f t="shared" si="111"/>
        <v>5</v>
      </c>
      <c r="Y198" s="1">
        <f t="shared" si="111"/>
        <v>1</v>
      </c>
      <c r="Z198" s="1">
        <f t="shared" si="111"/>
        <v>1</v>
      </c>
      <c r="AA198" s="10">
        <f t="shared" si="111"/>
        <v>5</v>
      </c>
      <c r="AB198" s="1">
        <f t="shared" si="111"/>
        <v>5.5</v>
      </c>
      <c r="AC198" s="1">
        <f t="shared" si="111"/>
        <v>4.5</v>
      </c>
      <c r="AD198" s="1">
        <f t="shared" si="111"/>
        <v>7</v>
      </c>
      <c r="AE198" s="9">
        <f t="shared" si="111"/>
        <v>7</v>
      </c>
      <c r="AJ198" s="10"/>
    </row>
    <row r="199" spans="5:39" x14ac:dyDescent="0.3">
      <c r="E199" s="83"/>
      <c r="F199" s="140" t="s">
        <v>26</v>
      </c>
      <c r="G199" s="141"/>
      <c r="H199" s="140" t="s">
        <v>326</v>
      </c>
      <c r="I199" s="229"/>
      <c r="J199" s="229"/>
      <c r="K199" s="229"/>
      <c r="L199" s="141"/>
      <c r="M199" s="141"/>
      <c r="N199" s="141"/>
      <c r="O199" s="141"/>
      <c r="P199" s="130"/>
      <c r="Q199" s="172"/>
      <c r="R199" s="169"/>
      <c r="S199" s="169">
        <f>(Q198*1+R198*2+S198*3+T198*4+U198*5)/SUM(Q198:U198)</f>
        <v>2.1052631578947367</v>
      </c>
      <c r="T199" s="169"/>
      <c r="U199" s="174">
        <f>(U198*1.5+T198-R198-Q198*1.5)/SUM(Q198:U198)</f>
        <v>-0.76315789473684215</v>
      </c>
      <c r="V199" s="169"/>
      <c r="W199" s="169"/>
      <c r="X199" s="169">
        <f>(V198*1+W198*2+X198*3+Y198*4+Z198*5)/SUM(V198:Z198)</f>
        <v>2.2105263157894739</v>
      </c>
      <c r="Y199" s="169"/>
      <c r="Z199" s="174">
        <f>(Z198*1.5+Y198-W198-V198*1.5)/SUM(V198:Z198)</f>
        <v>-0.65789473684210531</v>
      </c>
      <c r="AA199" s="172"/>
      <c r="AB199" s="169"/>
      <c r="AC199" s="169">
        <f>(AA198*1+AB198*2+AC198*3+AD198*4+AE198*5)/SUM(AA198:AE198)</f>
        <v>3.1896551724137931</v>
      </c>
      <c r="AD199" s="169"/>
      <c r="AE199" s="174">
        <f>(AE198*1.5+AD198-AB198-AA198*1.5)/SUM(AA198:AE198)</f>
        <v>0.15517241379310345</v>
      </c>
      <c r="AJ199" s="10"/>
    </row>
    <row r="200" spans="5:39" x14ac:dyDescent="0.3">
      <c r="E200" s="83"/>
      <c r="F200" s="210" t="s">
        <v>332</v>
      </c>
      <c r="G200" s="71"/>
      <c r="H200" s="226"/>
      <c r="I200" s="211"/>
      <c r="J200" s="211"/>
      <c r="K200" s="211"/>
      <c r="L200" s="226"/>
      <c r="M200" s="211"/>
      <c r="N200" s="211"/>
      <c r="O200" s="211"/>
      <c r="Q200" s="10">
        <f>SUMIFS(Q$18:Q$130,$P$18:$P$130,1,$K$18:$K$130,-1)</f>
        <v>0</v>
      </c>
      <c r="R200" s="1">
        <f t="shared" ref="R200:AE200" si="112">SUMIFS(R$18:R$130,$P$18:$P$130,1,$K$18:$K$130,-1)</f>
        <v>0</v>
      </c>
      <c r="S200" s="1">
        <f t="shared" si="112"/>
        <v>0</v>
      </c>
      <c r="T200" s="1">
        <f t="shared" si="112"/>
        <v>0.5</v>
      </c>
      <c r="U200" s="9">
        <f t="shared" si="112"/>
        <v>1</v>
      </c>
      <c r="V200" s="1">
        <f t="shared" si="112"/>
        <v>1</v>
      </c>
      <c r="W200" s="1">
        <f t="shared" si="112"/>
        <v>0.5</v>
      </c>
      <c r="X200" s="1">
        <f t="shared" si="112"/>
        <v>0</v>
      </c>
      <c r="Y200" s="1">
        <f t="shared" si="112"/>
        <v>0</v>
      </c>
      <c r="Z200" s="1">
        <f t="shared" si="112"/>
        <v>0</v>
      </c>
      <c r="AA200" s="10">
        <f t="shared" si="112"/>
        <v>2</v>
      </c>
      <c r="AB200" s="1">
        <f t="shared" si="112"/>
        <v>2</v>
      </c>
      <c r="AC200" s="1">
        <f t="shared" si="112"/>
        <v>1</v>
      </c>
      <c r="AD200" s="1">
        <f t="shared" si="112"/>
        <v>0</v>
      </c>
      <c r="AE200" s="9">
        <f t="shared" si="112"/>
        <v>0</v>
      </c>
      <c r="AJ200" s="10"/>
    </row>
    <row r="201" spans="5:39" x14ac:dyDescent="0.3">
      <c r="E201" s="83"/>
      <c r="F201" s="226" t="s">
        <v>26</v>
      </c>
      <c r="G201" s="211"/>
      <c r="H201" s="226" t="s">
        <v>326</v>
      </c>
      <c r="I201" s="227"/>
      <c r="J201" s="227"/>
      <c r="K201" s="227"/>
      <c r="L201" s="227"/>
      <c r="M201" s="227"/>
      <c r="N201" s="227"/>
      <c r="O201" s="211"/>
      <c r="Q201" s="171"/>
      <c r="R201" s="31"/>
      <c r="S201" s="31">
        <f>(Q200*1+R200*2+S200*3+T200*4+U200*5)/SUM(Q200:U200)</f>
        <v>4.666666666666667</v>
      </c>
      <c r="T201" s="31"/>
      <c r="U201" s="173">
        <f>(U200*1.5+T200-R200-Q200*1.5)/SUM(Q200:U200)</f>
        <v>1.3333333333333333</v>
      </c>
      <c r="V201" s="31"/>
      <c r="W201" s="31"/>
      <c r="X201" s="31">
        <f>(V200*1+W200*2+X200*3+Y200*4+Z200*5)/SUM(V200:Z200)</f>
        <v>1.3333333333333333</v>
      </c>
      <c r="Y201" s="31"/>
      <c r="Z201" s="173">
        <f>(Z200*1.5+Y200-W200-V200*1.5)/SUM(V200:Z200)</f>
        <v>-1.3333333333333333</v>
      </c>
      <c r="AA201" s="171"/>
      <c r="AB201" s="31"/>
      <c r="AC201" s="31">
        <f>(AA200*1+AB200*2+AC200*3+AD200*4+AE200*5)/SUM(AA200:AE200)</f>
        <v>1.8</v>
      </c>
      <c r="AD201" s="31"/>
      <c r="AE201" s="173">
        <f>(AE200*1.5+AD200-AB200-AA200*1.5)/SUM(AA200:AE200)</f>
        <v>-1</v>
      </c>
      <c r="AJ201" s="10"/>
    </row>
    <row r="202" spans="5:39" x14ac:dyDescent="0.3">
      <c r="E202" s="83"/>
      <c r="F202" s="210" t="s">
        <v>333</v>
      </c>
      <c r="G202" s="227"/>
      <c r="H202" s="227"/>
      <c r="I202" s="227"/>
      <c r="J202" s="227"/>
      <c r="K202" s="227"/>
      <c r="L202" s="227"/>
      <c r="M202" s="227"/>
      <c r="N202" s="227"/>
      <c r="O202" s="211"/>
      <c r="Q202" s="10">
        <f>SUMIFS(Q$18:Q$130,$P$18:$P$130,"&gt;2",$K$18:$K$130,-1)</f>
        <v>0</v>
      </c>
      <c r="R202" s="1">
        <f t="shared" ref="R202:AE202" si="113">SUMIFS(R$18:R$130,$P$18:$P$130,"&gt;2",$K$18:$K$130,-1)</f>
        <v>0</v>
      </c>
      <c r="S202" s="1">
        <f t="shared" si="113"/>
        <v>0</v>
      </c>
      <c r="T202" s="1">
        <f t="shared" si="113"/>
        <v>0</v>
      </c>
      <c r="U202" s="9">
        <f t="shared" si="113"/>
        <v>0</v>
      </c>
      <c r="V202" s="1">
        <f t="shared" si="113"/>
        <v>0</v>
      </c>
      <c r="W202" s="1">
        <f t="shared" si="113"/>
        <v>0</v>
      </c>
      <c r="X202" s="1">
        <f t="shared" si="113"/>
        <v>0</v>
      </c>
      <c r="Y202" s="1">
        <f t="shared" si="113"/>
        <v>0</v>
      </c>
      <c r="Z202" s="1">
        <f t="shared" si="113"/>
        <v>0</v>
      </c>
      <c r="AA202" s="10">
        <f t="shared" si="113"/>
        <v>0</v>
      </c>
      <c r="AB202" s="1">
        <f t="shared" si="113"/>
        <v>0</v>
      </c>
      <c r="AC202" s="1">
        <f t="shared" si="113"/>
        <v>0</v>
      </c>
      <c r="AD202" s="1">
        <f t="shared" si="113"/>
        <v>0</v>
      </c>
      <c r="AE202" s="9">
        <f t="shared" si="113"/>
        <v>0</v>
      </c>
      <c r="AJ202" s="10"/>
    </row>
    <row r="203" spans="5:39" x14ac:dyDescent="0.3">
      <c r="E203" s="83"/>
      <c r="F203" s="140" t="s">
        <v>26</v>
      </c>
      <c r="G203" s="141"/>
      <c r="H203" s="140" t="s">
        <v>326</v>
      </c>
      <c r="I203" s="230"/>
      <c r="J203" s="230"/>
      <c r="K203" s="230"/>
      <c r="L203" s="230"/>
      <c r="M203" s="230"/>
      <c r="N203" s="230"/>
      <c r="O203" s="141"/>
      <c r="P203" s="130"/>
      <c r="Q203" s="172"/>
      <c r="R203" s="169"/>
      <c r="S203" s="169" t="e">
        <f>(Q202*1+R202*2+S202*3+T202*4+U202*5)/SUM(Q202:U202)</f>
        <v>#DIV/0!</v>
      </c>
      <c r="T203" s="169"/>
      <c r="U203" s="174" t="e">
        <f>(U202*1.5+T202-R202-Q202*1.5)/SUM(Q202:U202)</f>
        <v>#DIV/0!</v>
      </c>
      <c r="V203" s="169"/>
      <c r="W203" s="169"/>
      <c r="X203" s="169" t="e">
        <f>(V202*1+W202*2+X202*3+Y202*4+Z202*5)/SUM(V202:Z202)</f>
        <v>#DIV/0!</v>
      </c>
      <c r="Y203" s="169"/>
      <c r="Z203" s="174" t="e">
        <f>(Z202*1.5+Y202-W202-V202*1.5)/SUM(V202:Z202)</f>
        <v>#DIV/0!</v>
      </c>
      <c r="AA203" s="172"/>
      <c r="AB203" s="169"/>
      <c r="AC203" s="169" t="e">
        <f>(AA202*1+AB202*2+AC202*3+AD202*4+AE202*5)/SUM(AA202:AE202)</f>
        <v>#DIV/0!</v>
      </c>
      <c r="AD203" s="169"/>
      <c r="AE203" s="174" t="e">
        <f>(AE202*1.5+AD202-AB202-AA202*1.5)/SUM(AA202:AE202)</f>
        <v>#DIV/0!</v>
      </c>
      <c r="AJ203" s="10"/>
    </row>
    <row r="204" spans="5:39" x14ac:dyDescent="0.3">
      <c r="E204" s="83"/>
      <c r="F204" s="210"/>
      <c r="G204" s="228"/>
      <c r="H204" s="228"/>
      <c r="I204" s="228"/>
      <c r="J204" s="228"/>
      <c r="K204" s="228"/>
      <c r="L204" s="228"/>
      <c r="M204" s="228"/>
      <c r="N204" s="228"/>
      <c r="O204" s="211"/>
      <c r="AJ204" s="10"/>
    </row>
    <row r="205" spans="5:39" x14ac:dyDescent="0.3">
      <c r="F205" s="30"/>
      <c r="AJ205" s="10"/>
    </row>
    <row r="206" spans="5:39" x14ac:dyDescent="0.3">
      <c r="E206" t="s">
        <v>137</v>
      </c>
      <c r="F206" s="69"/>
      <c r="G206" s="60"/>
      <c r="H206" s="210" t="s">
        <v>334</v>
      </c>
      <c r="I206" s="69"/>
      <c r="J206" s="60"/>
      <c r="K206" s="60"/>
      <c r="L206" s="127"/>
      <c r="AF206" s="73">
        <f t="shared" ref="AF206:AM206" si="114">SUMIF($K$18:$K$145,1,AF$18:AF$145)</f>
        <v>40</v>
      </c>
      <c r="AG206" s="73">
        <f t="shared" si="114"/>
        <v>9</v>
      </c>
      <c r="AH206" s="73">
        <f t="shared" si="114"/>
        <v>14</v>
      </c>
      <c r="AI206" s="73">
        <f t="shared" si="114"/>
        <v>8</v>
      </c>
      <c r="AJ206" s="93">
        <f t="shared" si="114"/>
        <v>29</v>
      </c>
      <c r="AK206" s="73">
        <f t="shared" si="114"/>
        <v>10</v>
      </c>
      <c r="AL206" s="73">
        <f t="shared" si="114"/>
        <v>5</v>
      </c>
      <c r="AM206" s="132">
        <f t="shared" si="114"/>
        <v>8</v>
      </c>
    </row>
    <row r="207" spans="5:39" x14ac:dyDescent="0.3">
      <c r="F207" s="69"/>
      <c r="G207" s="60"/>
      <c r="H207" s="210" t="s">
        <v>315</v>
      </c>
      <c r="I207" s="60"/>
      <c r="J207" s="60"/>
      <c r="K207" s="60"/>
      <c r="L207" s="127"/>
      <c r="AF207" s="73">
        <f t="shared" ref="AF207:AM207" si="115">SUMIF($K$18:$K$145,-1,AF$18:AF$145)</f>
        <v>1</v>
      </c>
      <c r="AG207" s="73">
        <f t="shared" si="115"/>
        <v>1</v>
      </c>
      <c r="AH207" s="73">
        <f t="shared" si="115"/>
        <v>0</v>
      </c>
      <c r="AI207" s="73">
        <f t="shared" si="115"/>
        <v>0</v>
      </c>
      <c r="AJ207" s="93">
        <f t="shared" si="115"/>
        <v>2</v>
      </c>
      <c r="AK207" s="73">
        <f t="shared" si="115"/>
        <v>0</v>
      </c>
      <c r="AL207" s="73">
        <f t="shared" si="115"/>
        <v>0</v>
      </c>
      <c r="AM207" s="132">
        <f t="shared" si="115"/>
        <v>0</v>
      </c>
    </row>
    <row r="208" spans="5:39" x14ac:dyDescent="0.3">
      <c r="F208" s="67"/>
      <c r="G208" s="60"/>
      <c r="H208" s="128" t="s">
        <v>138</v>
      </c>
      <c r="I208" s="114"/>
      <c r="J208" s="114"/>
      <c r="K208" s="114"/>
      <c r="L208" s="129"/>
      <c r="M208" s="129"/>
      <c r="N208" s="129"/>
      <c r="O208" s="129"/>
      <c r="P208" s="129"/>
      <c r="Q208" s="231"/>
      <c r="R208" s="114"/>
      <c r="S208" s="114"/>
      <c r="T208" s="114"/>
      <c r="U208" s="116"/>
      <c r="V208" s="114"/>
      <c r="W208" s="114"/>
      <c r="X208" s="114"/>
      <c r="Y208" s="114"/>
      <c r="Z208" s="114"/>
      <c r="AA208" s="231"/>
      <c r="AB208" s="114"/>
      <c r="AC208" s="114"/>
      <c r="AD208" s="114"/>
      <c r="AE208" s="116"/>
      <c r="AF208" s="143">
        <f>AF207/(AF207+AF206)*100</f>
        <v>2.4390243902439024</v>
      </c>
      <c r="AG208" s="143">
        <f t="shared" ref="AG208:AM208" si="116">AG207/(AG207+AG206)*100</f>
        <v>10</v>
      </c>
      <c r="AH208" s="143">
        <f t="shared" si="116"/>
        <v>0</v>
      </c>
      <c r="AI208" s="143">
        <f t="shared" si="116"/>
        <v>0</v>
      </c>
      <c r="AJ208" s="144">
        <f t="shared" si="116"/>
        <v>6.4516129032258061</v>
      </c>
      <c r="AK208" s="143">
        <f t="shared" si="116"/>
        <v>0</v>
      </c>
      <c r="AL208" s="143">
        <f t="shared" si="116"/>
        <v>0</v>
      </c>
      <c r="AM208" s="145">
        <f t="shared" si="116"/>
        <v>0</v>
      </c>
    </row>
    <row r="209" spans="6:39" x14ac:dyDescent="0.3">
      <c r="F209" s="67"/>
      <c r="G209" s="60"/>
      <c r="H209" s="69" t="s">
        <v>33</v>
      </c>
      <c r="I209" s="60"/>
      <c r="J209" s="60"/>
      <c r="K209" s="60"/>
      <c r="L209" s="127"/>
      <c r="AF209" s="73">
        <f t="shared" ref="AF209:AM209" si="117">AF131-AF206-AF207</f>
        <v>0</v>
      </c>
      <c r="AG209" s="73">
        <f t="shared" si="117"/>
        <v>0</v>
      </c>
      <c r="AH209" s="73">
        <f t="shared" si="117"/>
        <v>0</v>
      </c>
      <c r="AI209" s="73">
        <f t="shared" si="117"/>
        <v>0</v>
      </c>
      <c r="AJ209" s="93">
        <f t="shared" si="117"/>
        <v>0</v>
      </c>
      <c r="AK209" s="73">
        <f t="shared" si="117"/>
        <v>0</v>
      </c>
      <c r="AL209" s="73">
        <f t="shared" si="117"/>
        <v>0</v>
      </c>
      <c r="AM209" s="132">
        <f t="shared" si="117"/>
        <v>0</v>
      </c>
    </row>
    <row r="210" spans="6:39" x14ac:dyDescent="0.3">
      <c r="AF210" s="73"/>
      <c r="AG210" s="73"/>
      <c r="AH210" s="73"/>
      <c r="AI210" s="73"/>
      <c r="AJ210" s="93"/>
      <c r="AK210" s="73"/>
      <c r="AL210" s="73"/>
      <c r="AM210" s="132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21">
    <sortCondition ref="B8:B121"/>
    <sortCondition ref="D8:D121"/>
    <sortCondition ref="C8:C121"/>
    <sortCondition ref="E8:E121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23"/>
  <sheetViews>
    <sheetView workbookViewId="0">
      <selection activeCell="T10" sqref="T10"/>
    </sheetView>
  </sheetViews>
  <sheetFormatPr defaultRowHeight="14.4" x14ac:dyDescent="0.3"/>
  <cols>
    <col min="1" max="1" width="12.109375" bestFit="1" customWidth="1"/>
    <col min="2" max="6" width="8.88671875" style="1"/>
    <col min="7" max="7" width="12.109375" bestFit="1" customWidth="1"/>
    <col min="8" max="12" width="8.88671875" style="1"/>
    <col min="13" max="13" width="12.109375" bestFit="1" customWidth="1"/>
    <col min="14" max="16" width="8.88671875" style="1"/>
    <col min="19" max="19" width="12.109375" bestFit="1" customWidth="1"/>
    <col min="20" max="22" width="5.77734375" customWidth="1"/>
    <col min="23" max="23" width="5.77734375" style="1" customWidth="1"/>
  </cols>
  <sheetData>
    <row r="1" spans="1:23" ht="15" thickBot="1" x14ac:dyDescent="0.35">
      <c r="B1" s="240" t="s">
        <v>160</v>
      </c>
      <c r="C1" s="241"/>
      <c r="D1" s="241"/>
      <c r="E1" s="241"/>
      <c r="F1" s="242"/>
      <c r="G1" s="70"/>
      <c r="H1" s="240" t="s">
        <v>163</v>
      </c>
      <c r="I1" s="241"/>
      <c r="J1" s="241"/>
      <c r="K1" s="241"/>
      <c r="L1" s="242"/>
      <c r="M1" s="70"/>
      <c r="N1" s="240" t="s">
        <v>164</v>
      </c>
      <c r="O1" s="241"/>
      <c r="P1" s="241"/>
      <c r="Q1" s="241"/>
      <c r="R1" s="242"/>
      <c r="T1" s="183" t="s">
        <v>177</v>
      </c>
      <c r="U1" s="183"/>
      <c r="V1" s="183"/>
    </row>
    <row r="2" spans="1:23" x14ac:dyDescent="0.3">
      <c r="B2" s="10" t="s">
        <v>161</v>
      </c>
      <c r="C2" s="60" t="s">
        <v>179</v>
      </c>
      <c r="D2" s="60" t="s">
        <v>180</v>
      </c>
      <c r="E2" s="60" t="s">
        <v>181</v>
      </c>
      <c r="F2" s="9" t="s">
        <v>11</v>
      </c>
      <c r="G2" s="70"/>
      <c r="H2" s="10" t="s">
        <v>161</v>
      </c>
      <c r="I2" s="60" t="s">
        <v>179</v>
      </c>
      <c r="J2" s="60" t="s">
        <v>180</v>
      </c>
      <c r="K2" s="60" t="s">
        <v>181</v>
      </c>
      <c r="L2" s="9" t="s">
        <v>11</v>
      </c>
      <c r="M2" s="70"/>
      <c r="N2" s="10" t="s">
        <v>161</v>
      </c>
      <c r="O2" s="60" t="s">
        <v>179</v>
      </c>
      <c r="P2" s="60" t="s">
        <v>180</v>
      </c>
      <c r="Q2" s="60" t="s">
        <v>181</v>
      </c>
      <c r="R2" s="9" t="s">
        <v>11</v>
      </c>
      <c r="T2" s="178" t="s">
        <v>169</v>
      </c>
      <c r="U2" s="94" t="s">
        <v>170</v>
      </c>
      <c r="V2" s="95" t="s">
        <v>171</v>
      </c>
    </row>
    <row r="3" spans="1:23" x14ac:dyDescent="0.3">
      <c r="A3" s="113" t="s">
        <v>162</v>
      </c>
      <c r="B3" s="170">
        <f>US!N7</f>
        <v>3.0526315789473686</v>
      </c>
      <c r="C3" s="168">
        <f>US!N8</f>
        <v>3.1764705882352939</v>
      </c>
      <c r="D3" s="168">
        <f>US!N9</f>
        <v>2.9523809523809526</v>
      </c>
      <c r="E3" s="114"/>
      <c r="F3" s="116"/>
      <c r="G3" s="175" t="s">
        <v>162</v>
      </c>
      <c r="H3" s="168">
        <f>US!S7</f>
        <v>2.0769230769230771</v>
      </c>
      <c r="I3" s="168">
        <f>US!S8</f>
        <v>1.75</v>
      </c>
      <c r="J3" s="168">
        <f>US!S9</f>
        <v>2.4583333333333335</v>
      </c>
      <c r="K3" s="114"/>
      <c r="L3" s="114"/>
      <c r="M3" s="219" t="s">
        <v>162</v>
      </c>
      <c r="N3" s="168">
        <f>US!X7</f>
        <v>2.3703703703703702</v>
      </c>
      <c r="O3" s="168">
        <f>US!X8</f>
        <v>2.06</v>
      </c>
      <c r="P3" s="168">
        <f>US!X9</f>
        <v>2.6379310344827585</v>
      </c>
      <c r="Q3" s="113"/>
      <c r="R3" s="176"/>
      <c r="S3" s="113" t="s">
        <v>162</v>
      </c>
      <c r="T3" s="175"/>
      <c r="U3" s="113"/>
      <c r="V3" s="176"/>
    </row>
    <row r="4" spans="1:23" x14ac:dyDescent="0.3">
      <c r="A4" s="64" t="s">
        <v>318</v>
      </c>
      <c r="B4" s="171">
        <f>WL!$S$11</f>
        <v>3.1192052980132452</v>
      </c>
      <c r="C4" s="181">
        <f>WL!$S$12</f>
        <v>3.0483870967741935</v>
      </c>
      <c r="D4" s="181">
        <f>WL!$S$13</f>
        <v>3.1685393258426968</v>
      </c>
      <c r="E4" s="181">
        <f>WL!$S$14</f>
        <v>2.8235294117647061</v>
      </c>
      <c r="F4" s="68">
        <f>WL!$S$15</f>
        <v>3.6666666666666665</v>
      </c>
      <c r="G4" s="64" t="s">
        <v>318</v>
      </c>
      <c r="H4" s="182">
        <f>WL!$X$11</f>
        <v>2.1102040816326531</v>
      </c>
      <c r="I4" s="68">
        <f>WL!$X$12</f>
        <v>1.8714285714285714</v>
      </c>
      <c r="J4" s="68">
        <f>WL!$X$13</f>
        <v>2.4285714285714284</v>
      </c>
      <c r="K4" s="68">
        <f>WL!$X$14</f>
        <v>2.2413793103448274</v>
      </c>
      <c r="L4" s="68">
        <f>WL!$X$15</f>
        <v>3</v>
      </c>
      <c r="M4" s="220" t="s">
        <v>318</v>
      </c>
      <c r="N4" s="181">
        <f>WL!$AC$11</f>
        <v>2.3370044052863435</v>
      </c>
      <c r="O4" s="68">
        <f>WL!$AC$12</f>
        <v>2.1216216216216215</v>
      </c>
      <c r="P4" s="68">
        <f>WL!$AC$13</f>
        <v>2.5431034482758621</v>
      </c>
      <c r="Q4" s="68">
        <f>WL!$AC$14</f>
        <v>2.3384615384615386</v>
      </c>
      <c r="R4" s="173">
        <f>WL!$AC$15</f>
        <v>2.4</v>
      </c>
      <c r="S4" s="184" t="s">
        <v>318</v>
      </c>
      <c r="T4" s="10" t="s">
        <v>60</v>
      </c>
      <c r="U4" s="60"/>
      <c r="V4" s="9" t="s">
        <v>60</v>
      </c>
      <c r="W4" s="1">
        <f>0+1+0</f>
        <v>1</v>
      </c>
    </row>
    <row r="5" spans="1:23" x14ac:dyDescent="0.3">
      <c r="A5" s="64" t="s">
        <v>317</v>
      </c>
      <c r="B5" s="171">
        <f>Rib!$S$11</f>
        <v>2.9940476190476191</v>
      </c>
      <c r="C5" s="68">
        <f>Rib!$S$12</f>
        <v>2.9027777777777777</v>
      </c>
      <c r="D5" s="68">
        <f>Rib!$S$13</f>
        <v>3.0625</v>
      </c>
      <c r="E5" s="68">
        <f>Rib!$S$14</f>
        <v>2.967741935483871</v>
      </c>
      <c r="F5" s="68">
        <f>Rib!$S$15</f>
        <v>2.25</v>
      </c>
      <c r="G5" s="64" t="s">
        <v>317</v>
      </c>
      <c r="H5" s="171">
        <f>Rib!$X$11</f>
        <v>2.1234567901234569</v>
      </c>
      <c r="I5" s="68">
        <f>Rib!$X$12</f>
        <v>1.9253731343283582</v>
      </c>
      <c r="J5" s="68">
        <f>Rib!$X$13</f>
        <v>2.3669724770642202</v>
      </c>
      <c r="K5" s="68">
        <f>Rib!$X$14</f>
        <v>2.4285714285714284</v>
      </c>
      <c r="L5" s="68">
        <f>Rib!$X$15</f>
        <v>3</v>
      </c>
      <c r="M5" s="220" t="s">
        <v>317</v>
      </c>
      <c r="N5" s="68">
        <f>Rib!$AC$11</f>
        <v>2.3006396588486142</v>
      </c>
      <c r="O5" s="68">
        <f>Rib!$AC$12</f>
        <v>2.0622222222222222</v>
      </c>
      <c r="P5" s="68">
        <f>Rib!$AC$13</f>
        <v>2.5204918032786887</v>
      </c>
      <c r="Q5" s="68">
        <f>Rib!$AC$14</f>
        <v>2.3829787234042552</v>
      </c>
      <c r="R5" s="173">
        <f>Rib!$AC$15</f>
        <v>2.2999999999999998</v>
      </c>
      <c r="S5" s="185" t="s">
        <v>317</v>
      </c>
      <c r="T5" s="10"/>
      <c r="U5" s="60"/>
      <c r="V5" s="9" t="s">
        <v>60</v>
      </c>
      <c r="W5" s="1">
        <f>1+1+0</f>
        <v>2</v>
      </c>
    </row>
    <row r="6" spans="1:23" x14ac:dyDescent="0.3">
      <c r="A6" s="64" t="s">
        <v>319</v>
      </c>
      <c r="B6" s="171">
        <f>Jank!$S$11</f>
        <v>3</v>
      </c>
      <c r="C6" s="68">
        <f>Jank!$S$12</f>
        <v>2.887323943661972</v>
      </c>
      <c r="D6" s="68">
        <f>Jank!$S$13</f>
        <v>3.0727272727272728</v>
      </c>
      <c r="E6" s="68">
        <f>Jank!$S$14</f>
        <v>3</v>
      </c>
      <c r="F6" s="68">
        <f>Jank!$S$15</f>
        <v>0</v>
      </c>
      <c r="G6" s="64" t="s">
        <v>319</v>
      </c>
      <c r="H6" s="171">
        <f>Jank!$X$11</f>
        <v>2.2057613168724282</v>
      </c>
      <c r="I6" s="68">
        <f>Jank!$X$12</f>
        <v>2.09375</v>
      </c>
      <c r="J6" s="68">
        <f>Jank!$X$13</f>
        <v>2.3304347826086955</v>
      </c>
      <c r="K6" s="68">
        <f>Jank!$X$14</f>
        <v>3</v>
      </c>
      <c r="L6" s="68">
        <f>Jank!$X$15</f>
        <v>0</v>
      </c>
      <c r="M6" s="220" t="s">
        <v>319</v>
      </c>
      <c r="N6" s="68">
        <f>Jank!$AC$11</f>
        <v>2.5329087048832273</v>
      </c>
      <c r="O6" s="68">
        <f>Jank!$AC$12</f>
        <v>2.3518518518518516</v>
      </c>
      <c r="P6" s="68">
        <f>Jank!$AC$13</f>
        <v>2.6862745098039214</v>
      </c>
      <c r="Q6" s="68">
        <f>Jank!$AC$14</f>
        <v>4.2173913043478262</v>
      </c>
      <c r="R6" s="173">
        <f>Jank!$AC$15</f>
        <v>0</v>
      </c>
      <c r="S6" s="64" t="s">
        <v>319</v>
      </c>
      <c r="T6" s="10" t="s">
        <v>60</v>
      </c>
      <c r="U6" s="60"/>
      <c r="V6" s="9" t="s">
        <v>175</v>
      </c>
      <c r="W6" s="1">
        <f>0+1+1.5</f>
        <v>2.5</v>
      </c>
    </row>
    <row r="7" spans="1:23" x14ac:dyDescent="0.3">
      <c r="A7" s="64" t="s">
        <v>195</v>
      </c>
      <c r="B7" s="171">
        <f>Škrk!$S$11</f>
        <v>2.935483870967742</v>
      </c>
      <c r="C7" s="68">
        <f>Škrk!$S$12</f>
        <v>3.1607142857142856</v>
      </c>
      <c r="D7" s="68">
        <f>Škrk!$S$13</f>
        <v>2.808080808080808</v>
      </c>
      <c r="E7" s="68">
        <f>Škrk!$S$14</f>
        <v>2.4</v>
      </c>
      <c r="F7" s="68">
        <f>Škrk!$S$15</f>
        <v>2</v>
      </c>
      <c r="G7" s="64" t="s">
        <v>195</v>
      </c>
      <c r="H7" s="171">
        <f>Škrk!$X$11</f>
        <v>2.0049751243781095</v>
      </c>
      <c r="I7" s="68">
        <f>Škrk!$X$12</f>
        <v>1.9157894736842105</v>
      </c>
      <c r="J7" s="68">
        <f>Škrk!$X$13</f>
        <v>2.0849056603773586</v>
      </c>
      <c r="K7" s="68">
        <f>Škrk!$X$14</f>
        <v>2.4838709677419355</v>
      </c>
      <c r="L7" s="68">
        <f>Škrk!$X$15</f>
        <v>3.5</v>
      </c>
      <c r="M7" s="220" t="s">
        <v>195</v>
      </c>
      <c r="N7" s="68">
        <f>Škrk!$AC$11</f>
        <v>2.4930875576036868</v>
      </c>
      <c r="O7" s="68">
        <f>Škrk!$AC$12</f>
        <v>2.1076923076923078</v>
      </c>
      <c r="P7" s="68">
        <f>Škrk!$AC$13</f>
        <v>2.8075313807531379</v>
      </c>
      <c r="Q7" s="68">
        <f>Škrk!$AC$14</f>
        <v>3.5</v>
      </c>
      <c r="R7" s="173">
        <f>Škrk!$AC$15</f>
        <v>3.25</v>
      </c>
      <c r="S7" s="64" t="s">
        <v>195</v>
      </c>
      <c r="T7" s="10"/>
      <c r="U7" s="60" t="s">
        <v>60</v>
      </c>
      <c r="V7" s="9" t="s">
        <v>175</v>
      </c>
      <c r="W7" s="1">
        <f>1+0+1.5</f>
        <v>2.5</v>
      </c>
    </row>
    <row r="8" spans="1:23" x14ac:dyDescent="0.3">
      <c r="A8" s="64" t="s">
        <v>320</v>
      </c>
      <c r="B8" s="171">
        <f>Fiš!$S$11</f>
        <v>2.9659090909090908</v>
      </c>
      <c r="C8" s="68">
        <f>Fiš!$S$12</f>
        <v>2.9733333333333332</v>
      </c>
      <c r="D8" s="68">
        <f>Fiš!$S$13</f>
        <v>2.9603960396039604</v>
      </c>
      <c r="E8" s="68">
        <f>Fiš!$S$14</f>
        <v>2.25</v>
      </c>
      <c r="F8" s="68">
        <f>Fiš!$S$15</f>
        <v>3</v>
      </c>
      <c r="G8" s="64" t="s">
        <v>320</v>
      </c>
      <c r="H8" s="171">
        <f>Fiš!$X$11</f>
        <v>2.2231404958677685</v>
      </c>
      <c r="I8" s="68">
        <f>Fiš!$X$12</f>
        <v>2.1181102362204722</v>
      </c>
      <c r="J8" s="68">
        <f>Fiš!$X$13</f>
        <v>2.3391304347826085</v>
      </c>
      <c r="K8" s="68">
        <f>Fiš!$X$14</f>
        <v>2.6470588235294117</v>
      </c>
      <c r="L8" s="68"/>
      <c r="M8" s="220" t="s">
        <v>320</v>
      </c>
      <c r="N8" s="68">
        <f>Fiš!$AC$11</f>
        <v>2.3964757709251101</v>
      </c>
      <c r="O8" s="68">
        <f>Fiš!$AC$12</f>
        <v>2.2200956937799043</v>
      </c>
      <c r="P8" s="68">
        <f>Fiš!$AC$13</f>
        <v>2.546938775510204</v>
      </c>
      <c r="Q8" s="68">
        <f>Fiš!$AC$14</f>
        <v>2.6470588235294117</v>
      </c>
      <c r="R8" s="173">
        <f>Fiš!$AC$15</f>
        <v>3</v>
      </c>
      <c r="S8" s="64" t="s">
        <v>320</v>
      </c>
      <c r="T8" s="10" t="s">
        <v>175</v>
      </c>
      <c r="U8" s="60"/>
      <c r="V8" s="9"/>
      <c r="W8" s="1">
        <f>1.5+1+1</f>
        <v>3.5</v>
      </c>
    </row>
    <row r="9" spans="1:23" x14ac:dyDescent="0.3">
      <c r="A9" s="83" t="s">
        <v>322</v>
      </c>
      <c r="B9" s="171">
        <f>Čeb!$S$11</f>
        <v>2.9655172413793105</v>
      </c>
      <c r="C9" s="68">
        <f>Čeb!$S$12</f>
        <v>3.0945945945945947</v>
      </c>
      <c r="D9" s="68">
        <f>Čeb!$S$13</f>
        <v>2.87</v>
      </c>
      <c r="E9" s="68">
        <f>Čeb!$S$14</f>
        <v>2.4848484848484849</v>
      </c>
      <c r="F9" s="68">
        <f>Čeb!$S$15</f>
        <v>3</v>
      </c>
      <c r="G9" s="83" t="s">
        <v>322</v>
      </c>
      <c r="H9" s="171">
        <f>Čeb!$X$11</f>
        <v>2.2716049382716048</v>
      </c>
      <c r="I9" s="68">
        <f>Čeb!$X$12</f>
        <v>2.2000000000000002</v>
      </c>
      <c r="J9" s="68">
        <f>Čeb!$X$13</f>
        <v>2.3611111111111112</v>
      </c>
      <c r="K9" s="68">
        <f>Čeb!$X$14</f>
        <v>3.6071428571428572</v>
      </c>
      <c r="L9" s="68">
        <f>Čeb!$X$15</f>
        <v>4</v>
      </c>
      <c r="M9" s="220" t="s">
        <v>322</v>
      </c>
      <c r="N9" s="68">
        <f>Čeb!$AC$11</f>
        <v>2.5279503105590062</v>
      </c>
      <c r="O9" s="68">
        <f>Čeb!$AC$12</f>
        <v>2.3739130434782609</v>
      </c>
      <c r="P9" s="68">
        <f>Čeb!$AC$13</f>
        <v>2.6420233463035019</v>
      </c>
      <c r="Q9" s="68">
        <f>Čeb!$AC$14</f>
        <v>3.4642857142857144</v>
      </c>
      <c r="R9" s="173">
        <f>Čeb!$AC$15</f>
        <v>2.6666666666666665</v>
      </c>
      <c r="S9" s="222" t="s">
        <v>322</v>
      </c>
      <c r="T9" s="10"/>
      <c r="U9" s="60" t="s">
        <v>172</v>
      </c>
      <c r="V9" s="9"/>
      <c r="W9" s="1">
        <f>1+2+1</f>
        <v>4</v>
      </c>
    </row>
    <row r="10" spans="1:23" x14ac:dyDescent="0.3">
      <c r="A10" s="64" t="s">
        <v>316</v>
      </c>
      <c r="B10" s="171">
        <f>Modr!$S$11</f>
        <v>3.0335195530726256</v>
      </c>
      <c r="C10" s="68">
        <f>Modr!$S$12</f>
        <v>3.157142857142857</v>
      </c>
      <c r="D10" s="68">
        <f>Modr!$S$13</f>
        <v>2.9541284403669725</v>
      </c>
      <c r="E10" s="68">
        <f>Modr!$S$14</f>
        <v>3.1428571428571428</v>
      </c>
      <c r="F10" s="68"/>
      <c r="G10" s="64" t="s">
        <v>316</v>
      </c>
      <c r="H10" s="171">
        <f>Modr!$X$11</f>
        <v>2.2592592592592591</v>
      </c>
      <c r="I10" s="68">
        <f>Modr!$X$12</f>
        <v>2.1428571428571428</v>
      </c>
      <c r="J10" s="68">
        <f>Modr!$X$13</f>
        <v>2.3846153846153846</v>
      </c>
      <c r="K10" s="68">
        <f>Modr!$X$14</f>
        <v>3.193548387096774</v>
      </c>
      <c r="L10" s="68">
        <f>Modr!$X$15</f>
        <v>3.6666666666666665</v>
      </c>
      <c r="M10" s="220" t="s">
        <v>316</v>
      </c>
      <c r="N10" s="68">
        <f>Modr!$AC$11</f>
        <v>2.5468085106382978</v>
      </c>
      <c r="O10" s="68">
        <f>Modr!$AC$12</f>
        <v>2.3838862559241707</v>
      </c>
      <c r="P10" s="68">
        <f>Modr!$AC$13</f>
        <v>2.6795366795366795</v>
      </c>
      <c r="Q10" s="68">
        <f>Modr!$AC$14</f>
        <v>3.6101694915254239</v>
      </c>
      <c r="R10" s="173">
        <f>Modr!$AC$15</f>
        <v>4.5999999999999996</v>
      </c>
      <c r="S10" s="186" t="s">
        <v>316</v>
      </c>
      <c r="T10" s="10" t="s">
        <v>60</v>
      </c>
      <c r="U10" s="60" t="s">
        <v>172</v>
      </c>
      <c r="V10" s="9" t="s">
        <v>172</v>
      </c>
      <c r="W10" s="1">
        <f>0+2+2</f>
        <v>4</v>
      </c>
    </row>
    <row r="11" spans="1:23" x14ac:dyDescent="0.3">
      <c r="A11" s="83" t="s">
        <v>323</v>
      </c>
      <c r="B11" s="171">
        <f>KK!$S$11</f>
        <v>2.8837209302325579</v>
      </c>
      <c r="C11" s="68">
        <f>KK!$S$12</f>
        <v>3.0377358490566038</v>
      </c>
      <c r="D11" s="68">
        <f>KK!$S$13</f>
        <v>2.7763157894736841</v>
      </c>
      <c r="E11" s="68">
        <f>KK!$S$14</f>
        <v>2.3076923076923075</v>
      </c>
      <c r="F11" s="68">
        <f>KK!$S$15</f>
        <v>2.5</v>
      </c>
      <c r="G11" s="83" t="s">
        <v>323</v>
      </c>
      <c r="H11" s="171">
        <f>KK!$X$11</f>
        <v>2.193877551020408</v>
      </c>
      <c r="I11" s="68">
        <f>KK!$X$12</f>
        <v>2.0792079207920793</v>
      </c>
      <c r="J11" s="68">
        <f>KK!$X$13</f>
        <v>2.3157894736842106</v>
      </c>
      <c r="K11" s="68">
        <f>KK!$X$14</f>
        <v>1.9411764705882353</v>
      </c>
      <c r="L11" s="68">
        <f>KK!$X$15</f>
        <v>4</v>
      </c>
      <c r="M11" s="83" t="s">
        <v>323</v>
      </c>
      <c r="N11" s="68">
        <f>KK!$AC$11</f>
        <v>2.5760000000000001</v>
      </c>
      <c r="O11" s="68">
        <f>KK!$AC$12</f>
        <v>2.2254335260115607</v>
      </c>
      <c r="P11" s="68">
        <f>KK!$AC$13</f>
        <v>2.8762376237623761</v>
      </c>
      <c r="Q11" s="68">
        <f>KK!$AC$14</f>
        <v>3.5106382978723403</v>
      </c>
      <c r="R11" s="173">
        <f>KK!$AC$15</f>
        <v>3.5</v>
      </c>
      <c r="S11" s="222" t="s">
        <v>323</v>
      </c>
      <c r="T11" s="10" t="s">
        <v>172</v>
      </c>
      <c r="U11" s="60" t="s">
        <v>60</v>
      </c>
      <c r="V11" s="9" t="s">
        <v>172</v>
      </c>
      <c r="W11" s="1">
        <f>2+0+2</f>
        <v>4</v>
      </c>
    </row>
    <row r="12" spans="1:23" x14ac:dyDescent="0.3">
      <c r="A12" s="131" t="s">
        <v>54</v>
      </c>
      <c r="B12" s="172">
        <f>Trat!$S$11</f>
        <v>2.8666666666666667</v>
      </c>
      <c r="C12" s="169">
        <f>Trat!$S$12</f>
        <v>3.2166666666666668</v>
      </c>
      <c r="D12" s="169">
        <f>Trat!$S$13</f>
        <v>2.6333333333333333</v>
      </c>
      <c r="E12" s="169">
        <f>Trat!$S$14</f>
        <v>2.5</v>
      </c>
      <c r="F12" s="169">
        <f>Trat!$S$15</f>
        <v>0</v>
      </c>
      <c r="G12" s="131" t="s">
        <v>54</v>
      </c>
      <c r="H12" s="172">
        <f>Trat!$X$11</f>
        <v>2.2098214285714284</v>
      </c>
      <c r="I12" s="169">
        <f>Trat!$X$12</f>
        <v>2.0695652173913044</v>
      </c>
      <c r="J12" s="169">
        <f>Trat!$X$13</f>
        <v>2.3577981651376145</v>
      </c>
      <c r="K12" s="169">
        <f>Trat!$X$14</f>
        <v>3.2105263157894739</v>
      </c>
      <c r="L12" s="169">
        <f>Trat!$X$15</f>
        <v>0</v>
      </c>
      <c r="M12" s="221" t="s">
        <v>54</v>
      </c>
      <c r="N12" s="169">
        <f>Trat!$AC$11</f>
        <v>2.4494949494949494</v>
      </c>
      <c r="O12" s="169">
        <f>Trat!$AC$12</f>
        <v>2.15</v>
      </c>
      <c r="P12" s="169">
        <f>Trat!$AC$13</f>
        <v>2.699074074074074</v>
      </c>
      <c r="Q12" s="169">
        <f>Trat!$AC$14</f>
        <v>3.4186046511627906</v>
      </c>
      <c r="R12" s="174">
        <f>Trat!$AC$15</f>
        <v>0</v>
      </c>
      <c r="S12" s="187" t="s">
        <v>54</v>
      </c>
      <c r="T12" s="179" t="s">
        <v>172</v>
      </c>
      <c r="U12" s="8" t="s">
        <v>175</v>
      </c>
      <c r="V12" s="180"/>
      <c r="W12" s="1">
        <f>2+1.5+1</f>
        <v>4.5</v>
      </c>
    </row>
    <row r="13" spans="1:23" x14ac:dyDescent="0.3">
      <c r="A13" s="177" t="s">
        <v>168</v>
      </c>
      <c r="B13" s="168">
        <f>MEDIAN(B4:B12)</f>
        <v>2.9659090909090908</v>
      </c>
      <c r="C13" s="168">
        <f t="shared" ref="C13:E13" si="0">MEDIAN(C4:C12)</f>
        <v>3.0483870967741935</v>
      </c>
      <c r="D13" s="168">
        <f t="shared" si="0"/>
        <v>2.9541284403669725</v>
      </c>
      <c r="E13" s="168">
        <f t="shared" si="0"/>
        <v>2.5</v>
      </c>
      <c r="F13" s="114"/>
      <c r="G13" s="113"/>
      <c r="H13" s="168">
        <f>MEDIAN(H4:H12)</f>
        <v>2.2057613168724282</v>
      </c>
      <c r="I13" s="168">
        <f t="shared" ref="I13" si="1">MEDIAN(I4:I12)</f>
        <v>2.0792079207920793</v>
      </c>
      <c r="J13" s="168">
        <f t="shared" ref="J13" si="2">MEDIAN(J4:J12)</f>
        <v>2.3577981651376145</v>
      </c>
      <c r="K13" s="168">
        <f t="shared" ref="K13" si="3">MEDIAN(K4:K12)</f>
        <v>2.6470588235294117</v>
      </c>
      <c r="L13" s="114"/>
      <c r="M13" s="113"/>
      <c r="N13" s="168">
        <f>MEDIAN(N4:N12)</f>
        <v>2.4930875576036868</v>
      </c>
      <c r="O13" s="168">
        <f t="shared" ref="O13" si="4">MEDIAN(O4:O12)</f>
        <v>2.2200956937799043</v>
      </c>
      <c r="P13" s="168">
        <f t="shared" ref="P13" si="5">MEDIAN(P4:P12)</f>
        <v>2.6795366795366795</v>
      </c>
      <c r="Q13" s="168">
        <f t="shared" ref="Q13" si="6">MEDIAN(Q4:Q12)</f>
        <v>3.4642857142857144</v>
      </c>
      <c r="R13" s="113"/>
    </row>
    <row r="15" spans="1:23" x14ac:dyDescent="0.3">
      <c r="T15" s="84" t="s">
        <v>178</v>
      </c>
    </row>
    <row r="16" spans="1:23" x14ac:dyDescent="0.3">
      <c r="A16" t="s">
        <v>165</v>
      </c>
      <c r="T16" t="s">
        <v>60</v>
      </c>
      <c r="U16">
        <v>0</v>
      </c>
    </row>
    <row r="17" spans="1:21" x14ac:dyDescent="0.3">
      <c r="A17" t="s">
        <v>182</v>
      </c>
      <c r="T17" t="s">
        <v>176</v>
      </c>
      <c r="U17">
        <v>0.5</v>
      </c>
    </row>
    <row r="18" spans="1:21" x14ac:dyDescent="0.3">
      <c r="A18" t="s">
        <v>166</v>
      </c>
      <c r="U18">
        <v>1</v>
      </c>
    </row>
    <row r="19" spans="1:21" x14ac:dyDescent="0.3">
      <c r="A19" t="s">
        <v>183</v>
      </c>
      <c r="T19" t="s">
        <v>175</v>
      </c>
      <c r="U19">
        <v>1.5</v>
      </c>
    </row>
    <row r="20" spans="1:21" x14ac:dyDescent="0.3">
      <c r="A20" t="s">
        <v>167</v>
      </c>
      <c r="M20" s="1"/>
      <c r="T20" t="s">
        <v>172</v>
      </c>
      <c r="U20">
        <v>2</v>
      </c>
    </row>
    <row r="22" spans="1:21" x14ac:dyDescent="0.3">
      <c r="A22" t="s">
        <v>173</v>
      </c>
    </row>
    <row r="23" spans="1:21" x14ac:dyDescent="0.3">
      <c r="A23" t="s">
        <v>174</v>
      </c>
    </row>
  </sheetData>
  <sortState ref="A4:W12">
    <sortCondition ref="W4:W12"/>
  </sortState>
  <mergeCells count="3">
    <mergeCell ref="B1:F1"/>
    <mergeCell ref="N1:R1"/>
    <mergeCell ref="H1:L1"/>
  </mergeCells>
  <conditionalFormatting sqref="B4:B12">
    <cfRule type="top10" dxfId="35" priority="43" percent="1" bottom="1" rank="25"/>
    <cfRule type="top10" dxfId="34" priority="44" percent="1" rank="25"/>
  </conditionalFormatting>
  <conditionalFormatting sqref="J4:J12">
    <cfRule type="top10" dxfId="33" priority="15" percent="1" bottom="1" rank="25"/>
    <cfRule type="top10" dxfId="32" priority="16" percent="1" rank="25"/>
  </conditionalFormatting>
  <conditionalFormatting sqref="K4:K12">
    <cfRule type="top10" dxfId="31" priority="13" percent="1" bottom="1" rank="25"/>
    <cfRule type="top10" dxfId="30" priority="14" percent="1" rank="25"/>
  </conditionalFormatting>
  <conditionalFormatting sqref="P4:P12">
    <cfRule type="top10" dxfId="29" priority="11" percent="1" bottom="1" rank="25"/>
    <cfRule type="top10" dxfId="28" priority="12" percent="1" rank="25"/>
  </conditionalFormatting>
  <conditionalFormatting sqref="Q4:Q12">
    <cfRule type="top10" dxfId="27" priority="9" percent="1" bottom="1" rank="25"/>
    <cfRule type="top10" dxfId="26" priority="10" percent="1" rank="25"/>
  </conditionalFormatting>
  <conditionalFormatting sqref="D4:D12">
    <cfRule type="top10" dxfId="25" priority="7" percent="1" bottom="1" rank="25"/>
    <cfRule type="top10" dxfId="24" priority="8" percent="1" rank="25"/>
  </conditionalFormatting>
  <conditionalFormatting sqref="E4:E12">
    <cfRule type="top10" dxfId="23" priority="5" percent="1" bottom="1" rank="25"/>
    <cfRule type="top10" dxfId="22" priority="6" percent="1" rank="25"/>
  </conditionalFormatting>
  <conditionalFormatting sqref="H4:H12">
    <cfRule type="top10" dxfId="21" priority="3" percent="1" bottom="1" rank="25"/>
    <cfRule type="top10" dxfId="20" priority="4" percent="1" rank="25"/>
  </conditionalFormatting>
  <conditionalFormatting sqref="N4:N12">
    <cfRule type="top10" dxfId="19" priority="1" percent="1" bottom="1" rank="25"/>
    <cfRule type="top10" dxfId="18" priority="2" percent="1" rank="25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3"/>
  <sheetViews>
    <sheetView workbookViewId="0">
      <selection activeCell="Y9" sqref="Y9"/>
    </sheetView>
  </sheetViews>
  <sheetFormatPr defaultRowHeight="14.4" x14ac:dyDescent="0.3"/>
  <cols>
    <col min="1" max="1" width="12.109375" bestFit="1" customWidth="1"/>
    <col min="2" max="6" width="6.77734375" style="1" customWidth="1"/>
    <col min="7" max="7" width="12.109375" bestFit="1" customWidth="1"/>
    <col min="8" max="12" width="6.77734375" style="1" customWidth="1"/>
    <col min="13" max="13" width="12.109375" bestFit="1" customWidth="1"/>
    <col min="14" max="16" width="6.77734375" style="1" customWidth="1"/>
    <col min="17" max="18" width="6.77734375" customWidth="1"/>
    <col min="19" max="19" width="12.109375" bestFit="1" customWidth="1"/>
    <col min="20" max="22" width="5.77734375" customWidth="1"/>
    <col min="23" max="23" width="5.77734375" style="1" customWidth="1"/>
    <col min="24" max="24" width="10.109375" customWidth="1"/>
    <col min="25" max="28" width="5.77734375" customWidth="1"/>
  </cols>
  <sheetData>
    <row r="1" spans="1:28" ht="15" thickBot="1" x14ac:dyDescent="0.35">
      <c r="B1" s="240" t="s">
        <v>160</v>
      </c>
      <c r="C1" s="241"/>
      <c r="D1" s="241"/>
      <c r="E1" s="241"/>
      <c r="F1" s="242"/>
      <c r="G1" s="70"/>
      <c r="H1" s="240" t="s">
        <v>163</v>
      </c>
      <c r="I1" s="241"/>
      <c r="J1" s="241"/>
      <c r="K1" s="241"/>
      <c r="L1" s="242"/>
      <c r="M1" s="70"/>
      <c r="N1" s="240" t="s">
        <v>164</v>
      </c>
      <c r="O1" s="241"/>
      <c r="P1" s="241"/>
      <c r="Q1" s="241"/>
      <c r="R1" s="242"/>
      <c r="T1" s="233" t="s">
        <v>177</v>
      </c>
      <c r="U1" s="236"/>
      <c r="V1" s="236"/>
      <c r="W1" s="235"/>
      <c r="Y1" s="233" t="s">
        <v>187</v>
      </c>
      <c r="Z1" s="236"/>
      <c r="AA1" s="236"/>
      <c r="AB1" s="235"/>
    </row>
    <row r="2" spans="1:28" x14ac:dyDescent="0.3">
      <c r="B2" s="10" t="s">
        <v>161</v>
      </c>
      <c r="C2" s="60" t="s">
        <v>179</v>
      </c>
      <c r="D2" s="60" t="s">
        <v>180</v>
      </c>
      <c r="E2" s="60" t="s">
        <v>181</v>
      </c>
      <c r="F2" s="9" t="s">
        <v>11</v>
      </c>
      <c r="G2" s="70"/>
      <c r="H2" s="10" t="s">
        <v>161</v>
      </c>
      <c r="I2" s="60" t="s">
        <v>179</v>
      </c>
      <c r="J2" s="60" t="s">
        <v>180</v>
      </c>
      <c r="K2" s="60" t="s">
        <v>181</v>
      </c>
      <c r="L2" s="9" t="s">
        <v>11</v>
      </c>
      <c r="M2" s="70"/>
      <c r="N2" s="179" t="s">
        <v>161</v>
      </c>
      <c r="O2" s="8" t="s">
        <v>179</v>
      </c>
      <c r="P2" s="8" t="s">
        <v>180</v>
      </c>
      <c r="Q2" s="8" t="s">
        <v>181</v>
      </c>
      <c r="R2" s="180" t="s">
        <v>11</v>
      </c>
      <c r="T2" s="178" t="s">
        <v>169</v>
      </c>
      <c r="U2" s="94" t="s">
        <v>170</v>
      </c>
      <c r="V2" s="95" t="s">
        <v>171</v>
      </c>
      <c r="W2" s="90"/>
      <c r="Y2" s="178" t="s">
        <v>169</v>
      </c>
      <c r="Z2" s="94" t="s">
        <v>170</v>
      </c>
      <c r="AA2" s="95" t="s">
        <v>171</v>
      </c>
      <c r="AB2" s="90"/>
    </row>
    <row r="3" spans="1:28" x14ac:dyDescent="0.3">
      <c r="A3" s="113" t="s">
        <v>162</v>
      </c>
      <c r="B3" s="170">
        <f>US!N2</f>
        <v>3.4482758620689655E-2</v>
      </c>
      <c r="C3" s="168">
        <f>US!N4</f>
        <v>0.1</v>
      </c>
      <c r="D3" s="168">
        <f>US!N6</f>
        <v>-2.1276595744680851E-2</v>
      </c>
      <c r="E3" s="114"/>
      <c r="F3" s="116"/>
      <c r="G3" s="175" t="s">
        <v>162</v>
      </c>
      <c r="H3" s="170">
        <f>US!S2</f>
        <v>-0.72649572649572647</v>
      </c>
      <c r="I3" s="168">
        <f>US!S4</f>
        <v>-0.93846153846153846</v>
      </c>
      <c r="J3" s="168">
        <f>US!S6</f>
        <v>-0.46153846153846156</v>
      </c>
      <c r="K3" s="114"/>
      <c r="L3" s="116"/>
      <c r="M3" s="175" t="s">
        <v>162</v>
      </c>
      <c r="N3" s="168">
        <f>US!X2</f>
        <v>-0.45882352941176469</v>
      </c>
      <c r="O3" s="168">
        <f>US!X4</f>
        <v>-0.66942148760330578</v>
      </c>
      <c r="P3" s="168">
        <f>US!X6</f>
        <v>-0.26865671641791045</v>
      </c>
      <c r="Q3" s="113"/>
      <c r="R3" s="176"/>
      <c r="S3" s="113" t="s">
        <v>162</v>
      </c>
      <c r="T3" s="175"/>
      <c r="U3" s="113"/>
      <c r="V3" s="176"/>
      <c r="W3" s="90"/>
      <c r="X3" s="113" t="s">
        <v>162</v>
      </c>
      <c r="Y3" s="175"/>
      <c r="Z3" s="113"/>
      <c r="AA3" s="176"/>
      <c r="AB3" s="90"/>
    </row>
    <row r="4" spans="1:28" x14ac:dyDescent="0.3">
      <c r="A4" s="64" t="s">
        <v>317</v>
      </c>
      <c r="B4" s="171">
        <f>Rib!$S$2</f>
        <v>-2.6246719160104987E-3</v>
      </c>
      <c r="C4" s="181">
        <f>Rib!$S$4</f>
        <v>-9.8765432098765427E-2</v>
      </c>
      <c r="D4" s="181">
        <f>Rib!$S$6</f>
        <v>6.8493150684931503E-2</v>
      </c>
      <c r="E4" s="181">
        <f>Rib!$S$8</f>
        <v>0</v>
      </c>
      <c r="F4" s="68">
        <f>Rib!$S$10</f>
        <v>-0.55555555555555558</v>
      </c>
      <c r="G4" s="64" t="s">
        <v>317</v>
      </c>
      <c r="H4" s="182">
        <f>Rib!$X$2</f>
        <v>-0.62807017543859645</v>
      </c>
      <c r="I4" s="68">
        <f>Rib!$X$4</f>
        <v>-0.77070063694267521</v>
      </c>
      <c r="J4" s="68">
        <f>Rib!$X$6</f>
        <v>-0.453125</v>
      </c>
      <c r="K4" s="68">
        <f>Rib!$X$8</f>
        <v>-0.41176470588235292</v>
      </c>
      <c r="L4" s="68">
        <f>Rib!$X$10</f>
        <v>-9.0909090909090912E-2</v>
      </c>
      <c r="M4" s="64" t="s">
        <v>317</v>
      </c>
      <c r="N4" s="182">
        <f>Rib!$AC$2</f>
        <v>-0.50136487716105549</v>
      </c>
      <c r="O4" s="68">
        <f>Rib!$AC$4</f>
        <v>-0.6730038022813688</v>
      </c>
      <c r="P4" s="68">
        <f>Rib!$AC$6</f>
        <v>-0.343804537521815</v>
      </c>
      <c r="Q4" s="68">
        <f>Rib!$AC$8</f>
        <v>-0.45794392523364486</v>
      </c>
      <c r="R4" s="173">
        <f>Rib!$AC$10</f>
        <v>-0.54545454545454541</v>
      </c>
      <c r="S4" s="184" t="s">
        <v>317</v>
      </c>
      <c r="T4" s="10" t="s">
        <v>60</v>
      </c>
      <c r="U4" s="60"/>
      <c r="V4" s="9" t="s">
        <v>60</v>
      </c>
      <c r="W4" s="90">
        <f>0+1+0</f>
        <v>1</v>
      </c>
      <c r="X4" s="184" t="s">
        <v>317</v>
      </c>
      <c r="Y4" s="10" t="s">
        <v>176</v>
      </c>
      <c r="Z4" s="60" t="s">
        <v>60</v>
      </c>
      <c r="AA4" s="9" t="s">
        <v>60</v>
      </c>
      <c r="AB4" s="90">
        <f>0.5+0+0</f>
        <v>0.5</v>
      </c>
    </row>
    <row r="5" spans="1:28" x14ac:dyDescent="0.3">
      <c r="A5" s="64" t="s">
        <v>318</v>
      </c>
      <c r="B5" s="171">
        <f>WL!$S$2</f>
        <v>8.7209302325581398E-2</v>
      </c>
      <c r="C5" s="68">
        <f>WL!$S$4</f>
        <v>2.8169014084507043E-2</v>
      </c>
      <c r="D5" s="68">
        <f>WL!$S$6</f>
        <v>0.12871287128712872</v>
      </c>
      <c r="E5" s="68">
        <f>WL!$S$8</f>
        <v>-0.12820512820512819</v>
      </c>
      <c r="F5" s="68">
        <f>WL!$S$10</f>
        <v>0.42857142857142855</v>
      </c>
      <c r="G5" s="64" t="s">
        <v>318</v>
      </c>
      <c r="H5" s="171">
        <f>WL!$X$2</f>
        <v>-0.63103448275862073</v>
      </c>
      <c r="I5" s="68">
        <f>WL!$X$4</f>
        <v>-0.79518072289156627</v>
      </c>
      <c r="J5" s="68">
        <f>WL!$X$6</f>
        <v>-0.41129032258064518</v>
      </c>
      <c r="K5" s="68">
        <f>WL!$X$8</f>
        <v>-0.52777777777777779</v>
      </c>
      <c r="L5" s="68">
        <f>WL!$X$10</f>
        <v>-0.1111111111111111</v>
      </c>
      <c r="M5" s="64" t="s">
        <v>318</v>
      </c>
      <c r="N5" s="171">
        <f>WL!$AC$2</f>
        <v>-0.47695202257761055</v>
      </c>
      <c r="O5" s="68">
        <f>WL!$AC$4</f>
        <v>-0.61742424242424243</v>
      </c>
      <c r="P5" s="68">
        <f>WL!$AC$6</f>
        <v>-0.3383177570093458</v>
      </c>
      <c r="Q5" s="68">
        <f>WL!$AC$8</f>
        <v>-0.51351351351351349</v>
      </c>
      <c r="R5" s="173">
        <f>WL!$AC$10</f>
        <v>-0.6</v>
      </c>
      <c r="S5" s="184" t="s">
        <v>318</v>
      </c>
      <c r="T5" s="10" t="s">
        <v>60</v>
      </c>
      <c r="U5" s="60"/>
      <c r="V5" s="9" t="s">
        <v>60</v>
      </c>
      <c r="W5" s="90">
        <f>0+1+0</f>
        <v>1</v>
      </c>
      <c r="X5" s="185" t="s">
        <v>318</v>
      </c>
      <c r="Y5" s="10"/>
      <c r="Z5" s="60" t="s">
        <v>60</v>
      </c>
      <c r="AA5" s="9" t="s">
        <v>60</v>
      </c>
      <c r="AB5" s="90">
        <f>1+0+0</f>
        <v>1</v>
      </c>
    </row>
    <row r="6" spans="1:28" x14ac:dyDescent="0.3">
      <c r="A6" s="64" t="s">
        <v>319</v>
      </c>
      <c r="B6" s="171">
        <f>Jank!$S$2</f>
        <v>0</v>
      </c>
      <c r="C6" s="68">
        <f>Jank!$S$4</f>
        <v>-8.7499999999999994E-2</v>
      </c>
      <c r="D6" s="68">
        <f>Jank!$S$6</f>
        <v>5.5118110236220472E-2</v>
      </c>
      <c r="E6" s="68">
        <f>Jank!$S$8</f>
        <v>0</v>
      </c>
      <c r="F6" s="68">
        <f>Jank!$S$10</f>
        <v>0</v>
      </c>
      <c r="G6" s="64" t="s">
        <v>319</v>
      </c>
      <c r="H6" s="171">
        <f>Jank!$X$2</f>
        <v>-0.57446808510638303</v>
      </c>
      <c r="I6" s="68">
        <f>Jank!$X$4</f>
        <v>-0.64238410596026485</v>
      </c>
      <c r="J6" s="68">
        <f>Jank!$X$6</f>
        <v>-0.49618320610687022</v>
      </c>
      <c r="K6" s="68">
        <f>Jank!$X$8</f>
        <v>0</v>
      </c>
      <c r="L6" s="68">
        <f>Jank!$X$10</f>
        <v>0</v>
      </c>
      <c r="M6" s="64" t="s">
        <v>319</v>
      </c>
      <c r="N6" s="171">
        <f>Jank!$AC$2</f>
        <v>-0.33756805807622503</v>
      </c>
      <c r="O6" s="68">
        <f>Jank!$AC$4</f>
        <v>-0.47117296222664018</v>
      </c>
      <c r="P6" s="68">
        <f>Jank!$AC$6</f>
        <v>-0.22537562604340566</v>
      </c>
      <c r="Q6" s="68">
        <f>Jank!$AC$8</f>
        <v>0.8214285714285714</v>
      </c>
      <c r="R6" s="173">
        <f>Jank!$AC$10</f>
        <v>0</v>
      </c>
      <c r="S6" s="64" t="s">
        <v>319</v>
      </c>
      <c r="T6" s="10" t="s">
        <v>176</v>
      </c>
      <c r="U6" s="60" t="s">
        <v>176</v>
      </c>
      <c r="V6" s="9" t="s">
        <v>175</v>
      </c>
      <c r="W6" s="90">
        <f>0.5+0.5+1</f>
        <v>2</v>
      </c>
      <c r="X6" s="64" t="s">
        <v>319</v>
      </c>
      <c r="Y6" s="10" t="s">
        <v>176</v>
      </c>
      <c r="Z6" s="60" t="s">
        <v>176</v>
      </c>
      <c r="AA6" s="9"/>
      <c r="AB6" s="90">
        <f>0.5+0.5+1</f>
        <v>2</v>
      </c>
    </row>
    <row r="7" spans="1:28" x14ac:dyDescent="0.3">
      <c r="A7" s="83" t="s">
        <v>320</v>
      </c>
      <c r="B7" s="171">
        <f>Fiš!$S$2</f>
        <v>-2.4875621890547265E-2</v>
      </c>
      <c r="C7" s="68">
        <f>Fiš!$S$4</f>
        <v>-2.3529411764705882E-2</v>
      </c>
      <c r="D7" s="68">
        <f>Fiš!$S$6</f>
        <v>-2.5862068965517241E-2</v>
      </c>
      <c r="E7" s="68">
        <f>Fiš!$S$8</f>
        <v>-0.55555555555555558</v>
      </c>
      <c r="F7" s="68">
        <f>Fiš!$S$10</f>
        <v>0</v>
      </c>
      <c r="G7" s="83" t="s">
        <v>320</v>
      </c>
      <c r="H7" s="171">
        <f>Fiš!$X$2</f>
        <v>-0.55752212389380529</v>
      </c>
      <c r="I7" s="68">
        <f>Fiš!$X$4</f>
        <v>-0.61716171617161719</v>
      </c>
      <c r="J7" s="68">
        <f>Fiš!$X$6</f>
        <v>-0.48854961832061067</v>
      </c>
      <c r="K7" s="68">
        <f>Fiš!$X$8</f>
        <v>-0.22727272727272727</v>
      </c>
      <c r="L7" s="68"/>
      <c r="M7" s="83" t="s">
        <v>320</v>
      </c>
      <c r="N7" s="171">
        <f>Fiš!$AC$2</f>
        <v>-0.4347417840375587</v>
      </c>
      <c r="O7" s="68">
        <f>Fiš!$AC$4</f>
        <v>-0.55020080321285136</v>
      </c>
      <c r="P7" s="68">
        <f>Fiš!$AC$6</f>
        <v>-0.33333333333333331</v>
      </c>
      <c r="Q7" s="68">
        <f>Fiš!$AC$8</f>
        <v>-0.26829268292682928</v>
      </c>
      <c r="R7" s="173">
        <f>Fiš!$AC$10</f>
        <v>0</v>
      </c>
      <c r="S7" s="83" t="s">
        <v>320</v>
      </c>
      <c r="T7" s="10" t="s">
        <v>175</v>
      </c>
      <c r="U7" s="60"/>
      <c r="V7" s="9"/>
      <c r="W7" s="90">
        <f>1.5+1+1</f>
        <v>3.5</v>
      </c>
      <c r="X7" s="83" t="s">
        <v>320</v>
      </c>
      <c r="Y7" s="10" t="s">
        <v>172</v>
      </c>
      <c r="Z7" s="60" t="s">
        <v>60</v>
      </c>
      <c r="AA7" s="9" t="s">
        <v>60</v>
      </c>
      <c r="AB7" s="90">
        <f>2+0+0</f>
        <v>2</v>
      </c>
    </row>
    <row r="8" spans="1:28" x14ac:dyDescent="0.3">
      <c r="A8" s="83" t="s">
        <v>195</v>
      </c>
      <c r="B8" s="171">
        <f>Škrk!$S$2</f>
        <v>-4.8158640226628892E-2</v>
      </c>
      <c r="C8" s="68">
        <f>Škrk!$S$4</f>
        <v>0.11290322580645161</v>
      </c>
      <c r="D8" s="68">
        <f>Škrk!$S$6</f>
        <v>-0.13537117903930132</v>
      </c>
      <c r="E8" s="68">
        <f>Škrk!$S$8</f>
        <v>-0.41666666666666669</v>
      </c>
      <c r="F8" s="68">
        <f>Škrk!$S$10</f>
        <v>-1</v>
      </c>
      <c r="G8" s="83" t="s">
        <v>195</v>
      </c>
      <c r="H8" s="171">
        <f>Škrk!$X$2</f>
        <v>-0.70947368421052637</v>
      </c>
      <c r="I8" s="68">
        <f>Škrk!$X$4</f>
        <v>-0.76888888888888884</v>
      </c>
      <c r="J8" s="68">
        <f>Škrk!$X$6</f>
        <v>-0.65600000000000003</v>
      </c>
      <c r="K8" s="68">
        <f>Škrk!$X$8</f>
        <v>-0.38666666666666666</v>
      </c>
      <c r="L8" s="68">
        <f>Škrk!$X$10</f>
        <v>0.2</v>
      </c>
      <c r="M8" s="83" t="s">
        <v>195</v>
      </c>
      <c r="N8" s="171">
        <f>Škrk!$AC$2</f>
        <v>-0.35874877810361683</v>
      </c>
      <c r="O8" s="68">
        <f>Škrk!$AC$4</f>
        <v>-0.63318777292576423</v>
      </c>
      <c r="P8" s="68">
        <f>Škrk!$AC$6</f>
        <v>-0.13628318584070798</v>
      </c>
      <c r="Q8" s="68">
        <f>Škrk!$AC$8</f>
        <v>0.36585365853658536</v>
      </c>
      <c r="R8" s="173">
        <f>Škrk!$AC$10</f>
        <v>0.1111111111111111</v>
      </c>
      <c r="S8" s="83" t="s">
        <v>195</v>
      </c>
      <c r="T8" s="10" t="s">
        <v>175</v>
      </c>
      <c r="U8" s="60" t="s">
        <v>60</v>
      </c>
      <c r="V8" s="9" t="s">
        <v>175</v>
      </c>
      <c r="W8" s="90">
        <f>1.5+0+1.5</f>
        <v>3</v>
      </c>
      <c r="X8" s="83" t="s">
        <v>195</v>
      </c>
      <c r="Y8" s="10" t="s">
        <v>172</v>
      </c>
      <c r="Z8" s="60" t="s">
        <v>60</v>
      </c>
      <c r="AA8" s="9"/>
      <c r="AB8" s="90">
        <f>2+0+1</f>
        <v>3</v>
      </c>
    </row>
    <row r="9" spans="1:28" x14ac:dyDescent="0.3">
      <c r="A9" s="64" t="s">
        <v>316</v>
      </c>
      <c r="B9" s="171">
        <f>Modr!$S$2</f>
        <v>3.4313725490196081E-2</v>
      </c>
      <c r="C9" s="68">
        <f>Modr!$S$4</f>
        <v>0.12658227848101267</v>
      </c>
      <c r="D9" s="68">
        <f>Modr!$S$6</f>
        <v>-2.4E-2</v>
      </c>
      <c r="E9" s="68">
        <f>Modr!$S$8</f>
        <v>0.15789473684210525</v>
      </c>
      <c r="F9" s="68"/>
      <c r="G9" s="64" t="s">
        <v>316</v>
      </c>
      <c r="H9" s="171">
        <f>Modr!$X$2</f>
        <v>-0.53333333333333333</v>
      </c>
      <c r="I9" s="68">
        <f>Modr!$X$4</f>
        <v>-0.61333333333333329</v>
      </c>
      <c r="J9" s="68">
        <f>Modr!$X$6</f>
        <v>-0.44444444444444442</v>
      </c>
      <c r="K9" s="68">
        <f>Modr!$X$8</f>
        <v>0.10810810810810811</v>
      </c>
      <c r="L9" s="68">
        <f>Modr!$X$10</f>
        <v>0.42857142857142855</v>
      </c>
      <c r="M9" s="64" t="s">
        <v>316</v>
      </c>
      <c r="N9" s="171">
        <f>Modr!$AC$2</f>
        <v>-0.32792792792792791</v>
      </c>
      <c r="O9" s="68">
        <f>Modr!$AC$4</f>
        <v>-0.44979919678714858</v>
      </c>
      <c r="P9" s="68">
        <f>Modr!$AC$6</f>
        <v>-0.22875816993464052</v>
      </c>
      <c r="Q9" s="68">
        <f>Modr!$AC$8</f>
        <v>0.36486486486486486</v>
      </c>
      <c r="R9" s="173">
        <f>Modr!$AC$10</f>
        <v>0.8571428571428571</v>
      </c>
      <c r="S9" s="64" t="s">
        <v>316</v>
      </c>
      <c r="T9" s="10" t="s">
        <v>60</v>
      </c>
      <c r="U9" s="10" t="s">
        <v>172</v>
      </c>
      <c r="V9" s="9" t="s">
        <v>175</v>
      </c>
      <c r="W9" s="90">
        <f>0+2+1.5</f>
        <v>3.5</v>
      </c>
      <c r="X9" s="64" t="s">
        <v>316</v>
      </c>
      <c r="Y9" s="10"/>
      <c r="Z9" s="60"/>
      <c r="AA9" s="9"/>
      <c r="AB9" s="90">
        <f>1+1+1</f>
        <v>3</v>
      </c>
    </row>
    <row r="10" spans="1:28" x14ac:dyDescent="0.3">
      <c r="A10" s="83" t="s">
        <v>323</v>
      </c>
      <c r="B10" s="171">
        <f>KK!$S$2</f>
        <v>-7.3825503355704702E-2</v>
      </c>
      <c r="C10" s="68">
        <f>KK!$S$4</f>
        <v>1.6666666666666666E-2</v>
      </c>
      <c r="D10" s="68">
        <f>KK!$S$6</f>
        <v>-0.1348314606741573</v>
      </c>
      <c r="E10" s="68">
        <f>KK!$S$8</f>
        <v>-0.41935483870967744</v>
      </c>
      <c r="F10" s="68">
        <f>KK!$S$10</f>
        <v>-0.2</v>
      </c>
      <c r="G10" s="83" t="s">
        <v>323</v>
      </c>
      <c r="H10" s="171">
        <f>KK!$X$2</f>
        <v>-0.56521739130434778</v>
      </c>
      <c r="I10" s="68">
        <f>KK!$X$4</f>
        <v>-0.6333333333333333</v>
      </c>
      <c r="J10" s="68">
        <f>KK!$X$6</f>
        <v>-0.49090909090909091</v>
      </c>
      <c r="K10" s="68">
        <f>KK!$X$8</f>
        <v>-0.59090909090909094</v>
      </c>
      <c r="L10" s="68">
        <f>KK!$X$10</f>
        <v>1</v>
      </c>
      <c r="M10" s="83" t="s">
        <v>323</v>
      </c>
      <c r="N10" s="171">
        <f>KK!$AC$2</f>
        <v>-0.29717514124293787</v>
      </c>
      <c r="O10" s="68">
        <f>KK!$AC$4</f>
        <v>-0.54791154791154795</v>
      </c>
      <c r="P10" s="68">
        <f>KK!$AC$6</f>
        <v>-8.3682008368200833E-2</v>
      </c>
      <c r="Q10" s="68">
        <f>KK!$AC$8</f>
        <v>0.38596491228070173</v>
      </c>
      <c r="R10" s="173">
        <f>KK!$AC$10</f>
        <v>0.4</v>
      </c>
      <c r="S10" s="224" t="s">
        <v>323</v>
      </c>
      <c r="T10" s="10" t="s">
        <v>172</v>
      </c>
      <c r="U10" s="60" t="s">
        <v>176</v>
      </c>
      <c r="V10" s="9" t="s">
        <v>172</v>
      </c>
      <c r="W10" s="90">
        <f>2+0.5+2</f>
        <v>4.5</v>
      </c>
      <c r="X10" s="83" t="s">
        <v>321</v>
      </c>
      <c r="Y10" s="10" t="s">
        <v>172</v>
      </c>
      <c r="Z10" s="60" t="s">
        <v>60</v>
      </c>
      <c r="AA10" s="9"/>
      <c r="AB10" s="90">
        <f>2+0+1</f>
        <v>3</v>
      </c>
    </row>
    <row r="11" spans="1:28" x14ac:dyDescent="0.3">
      <c r="A11" s="83" t="s">
        <v>322</v>
      </c>
      <c r="B11" s="171">
        <f>Čeb!$S$2</f>
        <v>-1.4778325123152709E-2</v>
      </c>
      <c r="C11" s="68">
        <f>Čeb!$S$4</f>
        <v>7.0588235294117646E-2</v>
      </c>
      <c r="D11" s="68">
        <f>Čeb!$S$6</f>
        <v>-7.6271186440677971E-2</v>
      </c>
      <c r="E11" s="68">
        <f>Čeb!$S$8</f>
        <v>-0.3</v>
      </c>
      <c r="F11" s="68">
        <f>Čeb!$S$10</f>
        <v>0.14285714285714285</v>
      </c>
      <c r="G11" s="83" t="s">
        <v>322</v>
      </c>
      <c r="H11" s="171">
        <f>Čeb!$X$2</f>
        <v>-0.52112676056338025</v>
      </c>
      <c r="I11" s="68">
        <f>Čeb!$X$4</f>
        <v>-0.56112852664576807</v>
      </c>
      <c r="J11" s="68">
        <f>Čeb!$X$6</f>
        <v>-0.46987951807228917</v>
      </c>
      <c r="K11" s="68">
        <f>Čeb!$X$8</f>
        <v>0.43283582089552236</v>
      </c>
      <c r="L11" s="68">
        <f>Čeb!$X$10</f>
        <v>1</v>
      </c>
      <c r="M11" s="83" t="s">
        <v>322</v>
      </c>
      <c r="N11" s="171">
        <f>Čeb!$AC$2</f>
        <v>-0.33509234828496043</v>
      </c>
      <c r="O11" s="68">
        <f>Čeb!$AC$4</f>
        <v>-0.44981412639405205</v>
      </c>
      <c r="P11" s="68">
        <f>Čeb!$AC$6</f>
        <v>-0.24713584288052373</v>
      </c>
      <c r="Q11" s="68">
        <f>Čeb!$AC$8</f>
        <v>0.34814814814814815</v>
      </c>
      <c r="R11" s="173">
        <f>Čeb!$AC$10</f>
        <v>-0.14285714285714285</v>
      </c>
      <c r="S11" s="223" t="s">
        <v>322</v>
      </c>
      <c r="T11" s="10"/>
      <c r="U11" s="60" t="s">
        <v>172</v>
      </c>
      <c r="V11" s="9"/>
      <c r="W11" s="90">
        <f>1+2+1</f>
        <v>4</v>
      </c>
      <c r="X11" s="223" t="s">
        <v>322</v>
      </c>
      <c r="Y11" s="10" t="s">
        <v>172</v>
      </c>
      <c r="Z11" s="60"/>
      <c r="AA11" s="9"/>
      <c r="AB11" s="90">
        <f>2+1+1</f>
        <v>4</v>
      </c>
    </row>
    <row r="12" spans="1:28" x14ac:dyDescent="0.3">
      <c r="A12" s="131" t="s">
        <v>54</v>
      </c>
      <c r="B12" s="172">
        <f>Trat!$S$2</f>
        <v>-0.10144927536231885</v>
      </c>
      <c r="C12" s="169">
        <f>Trat!$S$4</f>
        <v>0.14492753623188406</v>
      </c>
      <c r="D12" s="169">
        <f>Trat!$S$6</f>
        <v>-0.26570048309178745</v>
      </c>
      <c r="E12" s="169">
        <f>Trat!$S$8</f>
        <v>-0.35294117647058826</v>
      </c>
      <c r="F12" s="169">
        <f>Trat!$S$10</f>
        <v>0</v>
      </c>
      <c r="G12" s="131" t="s">
        <v>54</v>
      </c>
      <c r="H12" s="172">
        <f>Trat!$X$2</f>
        <v>-0.56060606060606055</v>
      </c>
      <c r="I12" s="169">
        <f>Trat!$X$4</f>
        <v>-0.64492753623188404</v>
      </c>
      <c r="J12" s="169">
        <f>Trat!$X$6</f>
        <v>-0.46825396825396826</v>
      </c>
      <c r="K12" s="169">
        <f>Trat!$X$8</f>
        <v>0.14893617021276595</v>
      </c>
      <c r="L12" s="169">
        <f>Trat!$X$10</f>
        <v>0</v>
      </c>
      <c r="M12" s="131" t="s">
        <v>54</v>
      </c>
      <c r="N12" s="172">
        <f>Trat!$AC$2</f>
        <v>-0.39400428265524623</v>
      </c>
      <c r="O12" s="169">
        <f>Trat!$AC$4</f>
        <v>-0.60187353629976581</v>
      </c>
      <c r="P12" s="169">
        <f>Trat!$AC$6</f>
        <v>-0.21893491124260356</v>
      </c>
      <c r="Q12" s="169">
        <f>Trat!$AC$8</f>
        <v>0.27619047619047621</v>
      </c>
      <c r="R12" s="174">
        <f>Trat!$AC$10</f>
        <v>0</v>
      </c>
      <c r="S12" s="225" t="s">
        <v>54</v>
      </c>
      <c r="T12" s="179" t="s">
        <v>172</v>
      </c>
      <c r="U12" s="8" t="s">
        <v>175</v>
      </c>
      <c r="V12" s="180"/>
      <c r="W12" s="188">
        <f>2+1.5+1</f>
        <v>4.5</v>
      </c>
      <c r="X12" s="225" t="s">
        <v>54</v>
      </c>
      <c r="Y12" s="179" t="s">
        <v>172</v>
      </c>
      <c r="Z12" s="8"/>
      <c r="AA12" s="180"/>
      <c r="AB12" s="188">
        <f>2+1+1</f>
        <v>4</v>
      </c>
    </row>
    <row r="13" spans="1:28" x14ac:dyDescent="0.3">
      <c r="A13" s="177" t="s">
        <v>168</v>
      </c>
      <c r="B13" s="168">
        <f>MEDIAN(B4:B12)</f>
        <v>-1.4778325123152709E-2</v>
      </c>
      <c r="C13" s="168">
        <f t="shared" ref="C13:E13" si="0">MEDIAN(C4:C12)</f>
        <v>2.8169014084507043E-2</v>
      </c>
      <c r="D13" s="168">
        <f t="shared" si="0"/>
        <v>-2.5862068965517241E-2</v>
      </c>
      <c r="E13" s="168">
        <f t="shared" si="0"/>
        <v>-0.3</v>
      </c>
      <c r="F13" s="114"/>
      <c r="G13" s="113"/>
      <c r="H13" s="168">
        <f>MEDIAN(H4:H12)</f>
        <v>-0.56521739130434778</v>
      </c>
      <c r="I13" s="168">
        <f t="shared" ref="I13:K13" si="1">MEDIAN(I4:I12)</f>
        <v>-0.64238410596026485</v>
      </c>
      <c r="J13" s="168">
        <f t="shared" si="1"/>
        <v>-0.46987951807228917</v>
      </c>
      <c r="K13" s="168">
        <f t="shared" si="1"/>
        <v>-0.22727272727272727</v>
      </c>
      <c r="L13" s="114"/>
      <c r="M13" s="113"/>
      <c r="N13" s="168">
        <f>MEDIAN(N4:N12)</f>
        <v>-0.35874877810361683</v>
      </c>
      <c r="O13" s="168">
        <f t="shared" ref="O13:Q13" si="2">MEDIAN(O4:O12)</f>
        <v>-0.55020080321285136</v>
      </c>
      <c r="P13" s="168">
        <f t="shared" si="2"/>
        <v>-0.22875816993464052</v>
      </c>
      <c r="Q13" s="168">
        <f t="shared" si="2"/>
        <v>0.34814814814814815</v>
      </c>
      <c r="R13" s="113"/>
    </row>
    <row r="15" spans="1:28" x14ac:dyDescent="0.3">
      <c r="T15" s="84" t="s">
        <v>178</v>
      </c>
      <c r="U15" s="84"/>
      <c r="X15" s="84" t="s">
        <v>186</v>
      </c>
      <c r="Y15" s="84"/>
      <c r="Z15" s="84"/>
      <c r="AA15" s="84"/>
      <c r="AB15" s="84"/>
    </row>
    <row r="16" spans="1:28" x14ac:dyDescent="0.3">
      <c r="A16" t="s">
        <v>165</v>
      </c>
      <c r="T16" t="s">
        <v>60</v>
      </c>
      <c r="U16">
        <v>0</v>
      </c>
      <c r="X16" t="s">
        <v>184</v>
      </c>
    </row>
    <row r="17" spans="1:24" x14ac:dyDescent="0.3">
      <c r="A17" t="s">
        <v>182</v>
      </c>
      <c r="T17" t="s">
        <v>176</v>
      </c>
      <c r="U17">
        <v>0.5</v>
      </c>
      <c r="X17" t="s">
        <v>185</v>
      </c>
    </row>
    <row r="18" spans="1:24" x14ac:dyDescent="0.3">
      <c r="A18" t="s">
        <v>166</v>
      </c>
      <c r="U18">
        <v>1</v>
      </c>
      <c r="X18" s="83"/>
    </row>
    <row r="19" spans="1:24" x14ac:dyDescent="0.3">
      <c r="A19" t="s">
        <v>183</v>
      </c>
      <c r="T19" t="s">
        <v>175</v>
      </c>
      <c r="U19">
        <v>1.5</v>
      </c>
      <c r="X19" s="83"/>
    </row>
    <row r="20" spans="1:24" x14ac:dyDescent="0.3">
      <c r="A20" t="s">
        <v>167</v>
      </c>
      <c r="M20" s="1"/>
      <c r="T20" t="s">
        <v>172</v>
      </c>
      <c r="U20">
        <v>2</v>
      </c>
      <c r="X20" s="83"/>
    </row>
    <row r="21" spans="1:24" x14ac:dyDescent="0.3">
      <c r="X21" s="83"/>
    </row>
    <row r="22" spans="1:24" x14ac:dyDescent="0.3">
      <c r="A22" t="s">
        <v>188</v>
      </c>
    </row>
    <row r="23" spans="1:24" x14ac:dyDescent="0.3">
      <c r="A23" t="s">
        <v>189</v>
      </c>
    </row>
  </sheetData>
  <sortState ref="A4:AB12">
    <sortCondition ref="AB4:AB12"/>
    <sortCondition ref="W4:W12"/>
  </sortState>
  <mergeCells count="5">
    <mergeCell ref="B1:F1"/>
    <mergeCell ref="H1:L1"/>
    <mergeCell ref="N1:R1"/>
    <mergeCell ref="T1:W1"/>
    <mergeCell ref="Y1:AB1"/>
  </mergeCells>
  <conditionalFormatting sqref="B4:B12">
    <cfRule type="top10" dxfId="17" priority="17" percent="1" bottom="1" rank="25"/>
    <cfRule type="top10" dxfId="16" priority="18" percent="1" rank="25"/>
  </conditionalFormatting>
  <conditionalFormatting sqref="J4:J12">
    <cfRule type="top10" dxfId="15" priority="15" percent="1" bottom="1" rank="25"/>
    <cfRule type="top10" dxfId="14" priority="16" percent="1" rank="25"/>
  </conditionalFormatting>
  <conditionalFormatting sqref="K4:K12">
    <cfRule type="top10" dxfId="13" priority="13" percent="1" bottom="1" rank="25"/>
    <cfRule type="top10" dxfId="12" priority="14" percent="1" rank="25"/>
  </conditionalFormatting>
  <conditionalFormatting sqref="P4:P12">
    <cfRule type="top10" dxfId="11" priority="11" percent="1" bottom="1" rank="25"/>
    <cfRule type="top10" dxfId="10" priority="12" percent="1" rank="25"/>
  </conditionalFormatting>
  <conditionalFormatting sqref="Q4:Q12">
    <cfRule type="top10" dxfId="9" priority="9" percent="1" bottom="1" rank="25"/>
    <cfRule type="top10" dxfId="8" priority="10" percent="1" rank="25"/>
  </conditionalFormatting>
  <conditionalFormatting sqref="D4:D12">
    <cfRule type="top10" dxfId="7" priority="7" percent="1" bottom="1" rank="25"/>
    <cfRule type="top10" dxfId="6" priority="8" percent="1" rank="25"/>
  </conditionalFormatting>
  <conditionalFormatting sqref="E4:E12">
    <cfRule type="top10" dxfId="5" priority="5" percent="1" bottom="1" rank="25"/>
    <cfRule type="top10" dxfId="4" priority="6" percent="1" rank="25"/>
  </conditionalFormatting>
  <conditionalFormatting sqref="H4:H12">
    <cfRule type="top10" dxfId="3" priority="3" percent="1" bottom="1" rank="25"/>
    <cfRule type="top10" dxfId="2" priority="4" percent="1" rank="25"/>
  </conditionalFormatting>
  <conditionalFormatting sqref="N4:N12">
    <cfRule type="top10" dxfId="1" priority="1" percent="1" bottom="1" rank="25"/>
    <cfRule type="top10" dxfId="0" priority="2" percent="1" rank="25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483"/>
  <sheetViews>
    <sheetView zoomScaleNormal="100" workbookViewId="0">
      <pane ySplit="17" topLeftCell="A18" activePane="bottomLeft" state="frozen"/>
      <selection pane="bottomLeft" activeCell="A28" sqref="A28:XFD28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.77734375" customWidth="1"/>
    <col min="5" max="5" width="28.109375" customWidth="1"/>
    <col min="6" max="12" width="4.33203125" style="16" customWidth="1"/>
    <col min="13" max="13" width="4.44140625" style="16" customWidth="1"/>
    <col min="14" max="14" width="5.44140625" style="16" customWidth="1"/>
    <col min="15" max="16" width="4.33203125" style="16" customWidth="1"/>
    <col min="17" max="17" width="4.6640625" style="10" customWidth="1"/>
    <col min="18" max="18" width="4.6640625" style="1"/>
    <col min="19" max="19" width="5.109375" style="1" customWidth="1"/>
    <col min="20" max="20" width="4.6640625" style="1"/>
    <col min="21" max="21" width="4.6640625" style="9"/>
    <col min="22" max="23" width="4.6640625" style="1"/>
    <col min="24" max="24" width="5.33203125" style="1" customWidth="1"/>
    <col min="25" max="26" width="4.6640625" style="1"/>
    <col min="27" max="27" width="4.6640625" style="10"/>
    <col min="28" max="28" width="4.6640625" style="1"/>
    <col min="29" max="29" width="5.109375" style="1" customWidth="1"/>
    <col min="30" max="30" width="4.6640625" style="1"/>
    <col min="31" max="31" width="4.6640625" style="9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6.6640625" style="17" bestFit="1" customWidth="1"/>
    <col min="41" max="72" width="4.6640625" style="1"/>
  </cols>
  <sheetData>
    <row r="1" spans="1:80" hidden="1" x14ac:dyDescent="0.3">
      <c r="A1" s="64"/>
      <c r="B1" s="64"/>
      <c r="C1" s="64"/>
      <c r="D1" s="64"/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Q$48*1.5</f>
        <v>0</v>
      </c>
      <c r="R1" s="152">
        <f>R$48</f>
        <v>0.5</v>
      </c>
      <c r="S1" s="152">
        <f t="shared" ref="S1:T1" si="0">S$48</f>
        <v>3</v>
      </c>
      <c r="T1" s="152">
        <f t="shared" si="0"/>
        <v>4</v>
      </c>
      <c r="U1" s="153">
        <f>U$48*1.5</f>
        <v>3</v>
      </c>
      <c r="V1" s="151">
        <f>V$48*1.5</f>
        <v>2.25</v>
      </c>
      <c r="W1" s="152">
        <f>W$48</f>
        <v>3</v>
      </c>
      <c r="X1" s="152">
        <f t="shared" ref="X1:Y1" si="1">X$48</f>
        <v>1.5</v>
      </c>
      <c r="Y1" s="152">
        <f t="shared" si="1"/>
        <v>0.5</v>
      </c>
      <c r="Z1" s="153">
        <f>Z$48*1.5</f>
        <v>0</v>
      </c>
      <c r="AA1" s="151">
        <f>AA$48*1.5</f>
        <v>9</v>
      </c>
      <c r="AB1" s="152">
        <f>AB$48</f>
        <v>8.5</v>
      </c>
      <c r="AC1" s="152">
        <f t="shared" ref="AC1:AD1" si="2">AC$48</f>
        <v>10</v>
      </c>
      <c r="AD1" s="152">
        <f t="shared" si="2"/>
        <v>7.5</v>
      </c>
      <c r="AE1" s="153">
        <f>AE$48*1.5</f>
        <v>4.5</v>
      </c>
      <c r="AF1" s="60"/>
      <c r="AG1" s="60"/>
      <c r="AH1" s="60"/>
      <c r="AI1" s="60"/>
      <c r="AJ1" s="10"/>
      <c r="AK1" s="60"/>
      <c r="AL1" s="60"/>
      <c r="AN1" s="1"/>
      <c r="BU1" s="1"/>
      <c r="BV1" s="1"/>
      <c r="BW1" s="1"/>
      <c r="BX1" s="1"/>
      <c r="BY1" s="1"/>
      <c r="BZ1" s="1"/>
      <c r="CA1" s="1"/>
      <c r="CB1" s="1"/>
    </row>
    <row r="2" spans="1:80" x14ac:dyDescent="0.3">
      <c r="A2" s="64"/>
      <c r="B2" s="64"/>
      <c r="C2" s="64"/>
      <c r="D2" s="64"/>
      <c r="E2" s="149" t="s">
        <v>153</v>
      </c>
      <c r="F2" s="149"/>
      <c r="G2" s="155"/>
      <c r="H2" s="161"/>
      <c r="I2" s="161"/>
      <c r="J2" s="155"/>
      <c r="K2" s="155"/>
      <c r="L2" s="155">
        <f>L11</f>
        <v>4</v>
      </c>
      <c r="M2" s="155">
        <f>M11</f>
        <v>3</v>
      </c>
      <c r="N2" s="155">
        <f>N11</f>
        <v>14</v>
      </c>
      <c r="O2" s="149"/>
      <c r="P2" s="149"/>
      <c r="Q2" s="154"/>
      <c r="R2" s="155"/>
      <c r="S2" s="161">
        <f>(T1+U1+-R1-Q1)/SUM(Q1:U1)</f>
        <v>0.61904761904761907</v>
      </c>
      <c r="T2" s="155"/>
      <c r="U2" s="156"/>
      <c r="V2" s="154"/>
      <c r="W2" s="155"/>
      <c r="X2" s="161">
        <f>(Y1+Z1+-W1-V1)/SUM(V1:Z1)</f>
        <v>-0.65517241379310343</v>
      </c>
      <c r="Y2" s="155"/>
      <c r="Z2" s="156"/>
      <c r="AA2" s="154"/>
      <c r="AB2" s="155"/>
      <c r="AC2" s="161">
        <f>(AD1+AE1+-AB1-AA1)/SUM(AA1:AE1)</f>
        <v>-0.13924050632911392</v>
      </c>
      <c r="AD2" s="155"/>
      <c r="AE2" s="156"/>
      <c r="AF2" s="60"/>
      <c r="AG2" s="60"/>
      <c r="AH2" s="60"/>
      <c r="AI2" s="60"/>
      <c r="AJ2" s="10"/>
      <c r="AK2" s="60"/>
      <c r="AL2" s="60"/>
      <c r="AN2" s="1"/>
      <c r="BU2" s="1"/>
      <c r="BV2" s="1"/>
      <c r="BW2" s="1"/>
      <c r="BX2" s="1"/>
      <c r="BY2" s="1"/>
      <c r="BZ2" s="1"/>
      <c r="CA2" s="1"/>
      <c r="CB2" s="1"/>
    </row>
    <row r="3" spans="1:80" hidden="1" x14ac:dyDescent="0.3">
      <c r="A3" s="64"/>
      <c r="B3" s="64"/>
      <c r="C3" s="64"/>
      <c r="D3" s="64"/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Q64*1.5</f>
        <v>0</v>
      </c>
      <c r="R3" s="155">
        <f>R64</f>
        <v>0.5</v>
      </c>
      <c r="S3" s="155">
        <f t="shared" ref="S3:T3" si="3">S64</f>
        <v>1</v>
      </c>
      <c r="T3" s="155">
        <f t="shared" si="3"/>
        <v>1</v>
      </c>
      <c r="U3" s="156">
        <f>U64*1.5</f>
        <v>0</v>
      </c>
      <c r="V3" s="154">
        <f>V64*1.5</f>
        <v>1.5</v>
      </c>
      <c r="W3" s="155">
        <f>W64</f>
        <v>1</v>
      </c>
      <c r="X3" s="155">
        <f t="shared" ref="X3:Y3" si="4">X64</f>
        <v>0</v>
      </c>
      <c r="Y3" s="155">
        <f t="shared" si="4"/>
        <v>0</v>
      </c>
      <c r="Z3" s="156">
        <f>Z64*1.5</f>
        <v>0</v>
      </c>
      <c r="AA3" s="154">
        <f>AA64*1.5</f>
        <v>4.5</v>
      </c>
      <c r="AB3" s="155">
        <f>AB64</f>
        <v>3</v>
      </c>
      <c r="AC3" s="155">
        <f t="shared" ref="AC3:AD3" si="5">AC64</f>
        <v>2.5</v>
      </c>
      <c r="AD3" s="155">
        <f t="shared" si="5"/>
        <v>0</v>
      </c>
      <c r="AE3" s="156">
        <f>AE64*1.5</f>
        <v>0</v>
      </c>
      <c r="AF3" s="60"/>
      <c r="AG3" s="60"/>
      <c r="AH3" s="60"/>
      <c r="AI3" s="60"/>
      <c r="AJ3" s="10"/>
      <c r="AK3" s="60"/>
      <c r="AL3" s="60"/>
      <c r="AN3" s="1"/>
      <c r="BU3" s="1"/>
      <c r="BV3" s="1"/>
      <c r="BW3" s="1"/>
      <c r="BX3" s="1"/>
      <c r="BY3" s="1"/>
      <c r="BZ3" s="1"/>
      <c r="CA3" s="1"/>
      <c r="CB3" s="1"/>
    </row>
    <row r="4" spans="1:80" x14ac:dyDescent="0.3">
      <c r="A4" s="64"/>
      <c r="B4" s="64"/>
      <c r="C4" s="64"/>
      <c r="D4" s="64"/>
      <c r="E4" s="149" t="s">
        <v>156</v>
      </c>
      <c r="F4" s="149"/>
      <c r="G4" s="155"/>
      <c r="H4" s="161"/>
      <c r="I4" s="161"/>
      <c r="J4" s="155"/>
      <c r="K4" s="155"/>
      <c r="L4" s="155">
        <f>L12</f>
        <v>1</v>
      </c>
      <c r="M4" s="155">
        <f t="shared" ref="M4:N4" si="6">M12</f>
        <v>1</v>
      </c>
      <c r="N4" s="155">
        <f t="shared" si="6"/>
        <v>3</v>
      </c>
      <c r="O4" s="149"/>
      <c r="P4" s="149"/>
      <c r="Q4" s="154"/>
      <c r="R4" s="155"/>
      <c r="S4" s="161">
        <f>(T3+U3+-R3-Q3)/SUM(Q3:U3)</f>
        <v>0.2</v>
      </c>
      <c r="T4" s="155"/>
      <c r="U4" s="156"/>
      <c r="V4" s="154"/>
      <c r="W4" s="155"/>
      <c r="X4" s="161">
        <f>(Y3+Z3+-W3-V3)/SUM(V3:Z3)</f>
        <v>-1</v>
      </c>
      <c r="Y4" s="155"/>
      <c r="Z4" s="156"/>
      <c r="AA4" s="154"/>
      <c r="AB4" s="155"/>
      <c r="AC4" s="161">
        <f>(AD3+AE3+-AB3-AA3)/SUM(AA3:AE3)</f>
        <v>-0.75</v>
      </c>
      <c r="AD4" s="155"/>
      <c r="AE4" s="156"/>
      <c r="AF4" s="60"/>
      <c r="AG4" s="60"/>
      <c r="AH4" s="60"/>
      <c r="AI4" s="60"/>
      <c r="AJ4" s="10"/>
      <c r="AK4" s="60"/>
      <c r="AL4" s="60"/>
      <c r="AN4" s="1"/>
      <c r="BU4" s="1"/>
      <c r="BV4" s="1"/>
      <c r="BW4" s="1"/>
      <c r="BX4" s="1"/>
      <c r="BY4" s="1"/>
      <c r="BZ4" s="1"/>
      <c r="CA4" s="1"/>
      <c r="CB4" s="1"/>
    </row>
    <row r="5" spans="1:80" hidden="1" x14ac:dyDescent="0.3">
      <c r="A5" s="64"/>
      <c r="B5" s="64"/>
      <c r="C5" s="64"/>
      <c r="D5" s="64"/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Q68*1.5</f>
        <v>0</v>
      </c>
      <c r="R5" s="152">
        <f>R68</f>
        <v>0</v>
      </c>
      <c r="S5" s="152">
        <f t="shared" ref="S5:T5" si="7">S68</f>
        <v>2</v>
      </c>
      <c r="T5" s="152">
        <f t="shared" si="7"/>
        <v>3</v>
      </c>
      <c r="U5" s="153">
        <f>U68*1.5</f>
        <v>3</v>
      </c>
      <c r="V5" s="151">
        <f>V68*1.5</f>
        <v>0.75</v>
      </c>
      <c r="W5" s="152">
        <f>W68</f>
        <v>2</v>
      </c>
      <c r="X5" s="152">
        <f t="shared" ref="X5:Y5" si="8">X68</f>
        <v>1.5</v>
      </c>
      <c r="Y5" s="152">
        <f t="shared" si="8"/>
        <v>0.5</v>
      </c>
      <c r="Z5" s="153">
        <f>Z68*1.5</f>
        <v>0</v>
      </c>
      <c r="AA5" s="151">
        <f>AA68*1.5</f>
        <v>4.5</v>
      </c>
      <c r="AB5" s="152">
        <f>AB68</f>
        <v>5.5</v>
      </c>
      <c r="AC5" s="152">
        <f t="shared" ref="AC5:AD5" si="9">AC68</f>
        <v>7.5</v>
      </c>
      <c r="AD5" s="152">
        <f t="shared" si="9"/>
        <v>7.5</v>
      </c>
      <c r="AE5" s="153">
        <f>AE68*1.5</f>
        <v>4.5</v>
      </c>
      <c r="AF5" s="60"/>
      <c r="AG5" s="60"/>
      <c r="AH5" s="60"/>
      <c r="AI5" s="60"/>
      <c r="AJ5" s="10"/>
      <c r="AN5" s="60"/>
      <c r="AO5" s="60"/>
      <c r="AP5" s="9"/>
      <c r="BU5" s="1"/>
      <c r="BV5" s="1"/>
      <c r="BW5" s="1"/>
      <c r="BX5" s="1"/>
      <c r="BY5" s="1"/>
      <c r="BZ5" s="1"/>
    </row>
    <row r="6" spans="1:80" x14ac:dyDescent="0.3">
      <c r="A6" s="64"/>
      <c r="B6" s="64"/>
      <c r="C6" s="64"/>
      <c r="D6" s="64"/>
      <c r="E6" s="149" t="s">
        <v>155</v>
      </c>
      <c r="F6" s="149"/>
      <c r="G6" s="155"/>
      <c r="H6" s="161"/>
      <c r="I6" s="155"/>
      <c r="J6" s="155"/>
      <c r="K6" s="155"/>
      <c r="L6" s="162">
        <f>L13</f>
        <v>3</v>
      </c>
      <c r="M6" s="162">
        <f t="shared" ref="M6:N6" si="10">M13</f>
        <v>2</v>
      </c>
      <c r="N6" s="162">
        <f t="shared" si="10"/>
        <v>11</v>
      </c>
      <c r="O6" s="163"/>
      <c r="P6" s="164"/>
      <c r="Q6" s="154"/>
      <c r="R6" s="155"/>
      <c r="S6" s="161">
        <f>(T5+U5+-R5-Q5)/SUM(Q5:U5)</f>
        <v>0.75</v>
      </c>
      <c r="T6" s="155"/>
      <c r="U6" s="156"/>
      <c r="V6" s="154"/>
      <c r="W6" s="155"/>
      <c r="X6" s="161">
        <f>(Y5+Z5+-W5-V5)/SUM(V5:Z5)</f>
        <v>-0.47368421052631576</v>
      </c>
      <c r="Y6" s="155"/>
      <c r="Z6" s="156"/>
      <c r="AA6" s="154"/>
      <c r="AB6" s="155"/>
      <c r="AC6" s="161">
        <f>(AD5+AE5+-AB5-AA5)/SUM(AA5:AE5)</f>
        <v>6.7796610169491525E-2</v>
      </c>
      <c r="AD6" s="155"/>
      <c r="AE6" s="156"/>
      <c r="AF6" s="60"/>
      <c r="AG6" s="60"/>
      <c r="AH6" s="60"/>
      <c r="AI6" s="60"/>
      <c r="AJ6" s="10"/>
      <c r="AK6" s="60"/>
      <c r="AL6" s="60"/>
      <c r="AN6" s="69"/>
      <c r="AP6" s="17"/>
      <c r="BU6" s="1"/>
      <c r="BV6" s="1"/>
      <c r="BW6" s="1"/>
      <c r="BX6" s="1"/>
      <c r="BY6" s="1"/>
      <c r="BZ6" s="1"/>
    </row>
    <row r="7" spans="1:80" hidden="1" x14ac:dyDescent="0.3">
      <c r="A7" s="64"/>
      <c r="B7" s="64"/>
      <c r="C7" s="64"/>
      <c r="D7" s="64"/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Q72*1.5</f>
        <v>0</v>
      </c>
      <c r="R7" s="152">
        <f>R72</f>
        <v>0</v>
      </c>
      <c r="S7" s="152">
        <f t="shared" ref="S7:T7" si="11">S72</f>
        <v>0</v>
      </c>
      <c r="T7" s="152">
        <f t="shared" si="11"/>
        <v>0</v>
      </c>
      <c r="U7" s="153">
        <f>U72*1.5</f>
        <v>0</v>
      </c>
      <c r="V7" s="151">
        <f>V72*1.5</f>
        <v>0</v>
      </c>
      <c r="W7" s="152">
        <f>W72</f>
        <v>0</v>
      </c>
      <c r="X7" s="152">
        <f t="shared" ref="X7:Y7" si="12">X72</f>
        <v>0</v>
      </c>
      <c r="Y7" s="152">
        <f t="shared" si="12"/>
        <v>0</v>
      </c>
      <c r="Z7" s="153">
        <f>Z72*1.5</f>
        <v>0</v>
      </c>
      <c r="AA7" s="151">
        <f>AA72*1.5</f>
        <v>0</v>
      </c>
      <c r="AB7" s="152">
        <f>AB72</f>
        <v>0</v>
      </c>
      <c r="AC7" s="152">
        <f t="shared" ref="AC7:AD7" si="13">AC72</f>
        <v>0</v>
      </c>
      <c r="AD7" s="152">
        <f t="shared" si="13"/>
        <v>2</v>
      </c>
      <c r="AE7" s="153">
        <f>AE72*1.5</f>
        <v>0</v>
      </c>
      <c r="AF7" s="60"/>
      <c r="AG7" s="60"/>
      <c r="AH7" s="60"/>
      <c r="AI7" s="60"/>
      <c r="AJ7" s="10"/>
      <c r="AK7" s="60"/>
      <c r="AL7" s="60"/>
      <c r="AN7" s="1"/>
      <c r="BU7" s="1"/>
      <c r="BV7" s="1"/>
      <c r="BW7" s="1"/>
      <c r="BX7" s="1"/>
      <c r="BY7" s="1"/>
      <c r="BZ7" s="1"/>
      <c r="CA7" s="1"/>
      <c r="CB7" s="1"/>
    </row>
    <row r="8" spans="1:80" x14ac:dyDescent="0.3">
      <c r="A8" s="64"/>
      <c r="B8" s="64"/>
      <c r="C8" s="64"/>
      <c r="D8" s="64"/>
      <c r="E8" s="149" t="s">
        <v>157</v>
      </c>
      <c r="F8" s="149"/>
      <c r="G8" s="155"/>
      <c r="H8" s="161"/>
      <c r="I8" s="161"/>
      <c r="J8" s="155"/>
      <c r="K8" s="155"/>
      <c r="L8" s="155">
        <f>L14</f>
        <v>0</v>
      </c>
      <c r="M8" s="155">
        <f t="shared" ref="M8:N8" si="14">M14</f>
        <v>0</v>
      </c>
      <c r="N8" s="155">
        <f t="shared" si="14"/>
        <v>1</v>
      </c>
      <c r="O8" s="149"/>
      <c r="P8" s="149"/>
      <c r="Q8" s="154"/>
      <c r="R8" s="155"/>
      <c r="S8" s="161" t="e">
        <f>(T7+U7+-R7-Q7)/SUM(Q7:U7)</f>
        <v>#DIV/0!</v>
      </c>
      <c r="T8" s="155"/>
      <c r="U8" s="156"/>
      <c r="V8" s="154"/>
      <c r="W8" s="155"/>
      <c r="X8" s="161" t="e">
        <f>(Y7+Z7+-W7-V7)/SUM(V7:Z7)</f>
        <v>#DIV/0!</v>
      </c>
      <c r="Y8" s="155"/>
      <c r="Z8" s="156"/>
      <c r="AA8" s="154"/>
      <c r="AB8" s="155"/>
      <c r="AC8" s="161">
        <f>(AD7+AE7+-AB7-AA7)/SUM(AA7:AE7)</f>
        <v>1</v>
      </c>
      <c r="AD8" s="155"/>
      <c r="AE8" s="156"/>
      <c r="AF8" s="60"/>
      <c r="AG8" s="60"/>
      <c r="AH8" s="60"/>
      <c r="AI8" s="60"/>
      <c r="AJ8" s="10"/>
      <c r="AK8" s="60"/>
      <c r="AL8" s="60"/>
      <c r="AN8" s="1"/>
      <c r="BU8" s="1"/>
      <c r="BV8" s="1"/>
      <c r="BW8" s="1"/>
      <c r="BX8" s="1"/>
      <c r="BY8" s="1"/>
      <c r="BZ8" s="1"/>
      <c r="CA8" s="1"/>
      <c r="CB8" s="1"/>
    </row>
    <row r="9" spans="1:80" hidden="1" x14ac:dyDescent="0.3">
      <c r="A9" s="64"/>
      <c r="B9" s="64"/>
      <c r="C9" s="64"/>
      <c r="D9" s="64"/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Q87*1.5</f>
        <v>0</v>
      </c>
      <c r="R9" s="152">
        <f>R87</f>
        <v>0</v>
      </c>
      <c r="S9" s="152">
        <f t="shared" ref="S9:T9" si="15">S87</f>
        <v>0</v>
      </c>
      <c r="T9" s="152">
        <f t="shared" si="15"/>
        <v>0</v>
      </c>
      <c r="U9" s="153">
        <f>U87*1.5</f>
        <v>0</v>
      </c>
      <c r="V9" s="151">
        <f>V87*1.5</f>
        <v>0</v>
      </c>
      <c r="W9" s="152">
        <f>W87</f>
        <v>0</v>
      </c>
      <c r="X9" s="152">
        <f t="shared" ref="X9:Y9" si="16">X87</f>
        <v>0</v>
      </c>
      <c r="Y9" s="152">
        <f t="shared" si="16"/>
        <v>0</v>
      </c>
      <c r="Z9" s="153">
        <f>Z87*1.5</f>
        <v>0</v>
      </c>
      <c r="AA9" s="151">
        <f>AA87*1.5</f>
        <v>0</v>
      </c>
      <c r="AB9" s="152">
        <f>AB87</f>
        <v>0</v>
      </c>
      <c r="AC9" s="152">
        <f t="shared" ref="AC9:AD9" si="17">AC87</f>
        <v>0</v>
      </c>
      <c r="AD9" s="152">
        <f t="shared" si="17"/>
        <v>2</v>
      </c>
      <c r="AE9" s="153">
        <f>AE87*1.5</f>
        <v>0</v>
      </c>
      <c r="AF9" s="60"/>
      <c r="AG9" s="60"/>
      <c r="AH9" s="60"/>
      <c r="AI9" s="60"/>
      <c r="AJ9" s="10"/>
      <c r="AK9" s="60"/>
      <c r="AL9" s="60"/>
      <c r="AN9" s="1"/>
      <c r="BU9" s="1"/>
      <c r="BV9" s="1"/>
      <c r="BW9" s="1"/>
      <c r="BX9" s="1"/>
      <c r="BY9" s="1"/>
      <c r="BZ9" s="1"/>
      <c r="CA9" s="1"/>
      <c r="CB9" s="1"/>
    </row>
    <row r="10" spans="1:80" ht="15" thickBot="1" x14ac:dyDescent="0.35">
      <c r="A10" s="64"/>
      <c r="B10" s="64"/>
      <c r="C10" s="64"/>
      <c r="D10" s="64"/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0</v>
      </c>
      <c r="M10" s="157">
        <f t="shared" ref="M10:N10" si="18">M15</f>
        <v>0</v>
      </c>
      <c r="N10" s="157">
        <f t="shared" si="18"/>
        <v>1</v>
      </c>
      <c r="O10" s="150"/>
      <c r="P10" s="150"/>
      <c r="Q10" s="159"/>
      <c r="R10" s="157"/>
      <c r="S10" s="158" t="e">
        <f>(T9+U9+-R9-Q9)/SUM(Q9:U9)</f>
        <v>#DIV/0!</v>
      </c>
      <c r="T10" s="157"/>
      <c r="U10" s="160"/>
      <c r="V10" s="159"/>
      <c r="W10" s="157"/>
      <c r="X10" s="158" t="e">
        <f>(Y9+Z9+-W9-V9)/SUM(V9:Z9)</f>
        <v>#DIV/0!</v>
      </c>
      <c r="Y10" s="157"/>
      <c r="Z10" s="160"/>
      <c r="AA10" s="159"/>
      <c r="AB10" s="157"/>
      <c r="AC10" s="165">
        <f>(AD9+AE9+-AB9-AA9)/SUM(AA9:AE9)</f>
        <v>1</v>
      </c>
      <c r="AD10" s="157"/>
      <c r="AE10" s="160"/>
      <c r="AF10" s="60"/>
      <c r="AG10" s="60"/>
      <c r="AH10" s="60"/>
      <c r="AI10" s="60"/>
      <c r="AJ10" s="10"/>
      <c r="AK10" s="60"/>
      <c r="AL10" s="60"/>
      <c r="AN10" s="1"/>
      <c r="BU10" s="1"/>
      <c r="BV10" s="1"/>
      <c r="BW10" s="1"/>
      <c r="BX10" s="1"/>
      <c r="BY10" s="1"/>
      <c r="BZ10" s="1"/>
      <c r="CA10" s="1"/>
      <c r="CB10" s="1"/>
    </row>
    <row r="11" spans="1:80" x14ac:dyDescent="0.3">
      <c r="A11" s="64"/>
      <c r="B11" s="64"/>
      <c r="C11" s="64"/>
      <c r="D11" s="64"/>
      <c r="E11" s="67" t="s">
        <v>26</v>
      </c>
      <c r="F11" s="83"/>
      <c r="G11" s="71"/>
      <c r="H11" s="88"/>
      <c r="I11" s="88"/>
      <c r="J11" s="71"/>
      <c r="K11" s="71"/>
      <c r="L11" s="71">
        <f>L48</f>
        <v>4</v>
      </c>
      <c r="M11" s="71">
        <f t="shared" ref="M11:N11" si="19">M48</f>
        <v>3</v>
      </c>
      <c r="N11" s="71">
        <f t="shared" si="19"/>
        <v>14</v>
      </c>
      <c r="O11" s="83"/>
      <c r="P11" s="83"/>
      <c r="Q11" s="93"/>
      <c r="R11" s="71"/>
      <c r="S11" s="124">
        <f>S50</f>
        <v>3.7894736842105261</v>
      </c>
      <c r="T11" s="71"/>
      <c r="U11" s="132"/>
      <c r="V11" s="93"/>
      <c r="W11" s="71"/>
      <c r="X11" s="88">
        <f>X50</f>
        <v>2.1538461538461537</v>
      </c>
      <c r="Y11" s="71"/>
      <c r="Z11" s="132"/>
      <c r="AA11" s="93"/>
      <c r="AB11" s="71"/>
      <c r="AC11" s="88">
        <f>AC50</f>
        <v>2.8</v>
      </c>
      <c r="AD11" s="71"/>
      <c r="AE11" s="132"/>
      <c r="AF11" s="60"/>
      <c r="AG11" s="60"/>
      <c r="AH11" s="60"/>
      <c r="AI11" s="60"/>
      <c r="AJ11" s="10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64"/>
      <c r="B12" s="64"/>
      <c r="C12" s="64"/>
      <c r="D12" s="64"/>
      <c r="E12" s="67" t="s">
        <v>67</v>
      </c>
      <c r="F12" s="83"/>
      <c r="G12" s="71"/>
      <c r="H12" s="88"/>
      <c r="I12" s="88"/>
      <c r="J12" s="71"/>
      <c r="K12" s="71"/>
      <c r="L12" s="71">
        <f>L64</f>
        <v>1</v>
      </c>
      <c r="M12" s="71">
        <f t="shared" ref="M12:N12" si="20">M64</f>
        <v>1</v>
      </c>
      <c r="N12" s="71">
        <f t="shared" si="20"/>
        <v>3</v>
      </c>
      <c r="O12" s="83"/>
      <c r="P12" s="83"/>
      <c r="Q12" s="93"/>
      <c r="R12" s="71"/>
      <c r="S12" s="124">
        <f>S66</f>
        <v>3.2</v>
      </c>
      <c r="T12" s="71"/>
      <c r="U12" s="132"/>
      <c r="V12" s="93"/>
      <c r="W12" s="71"/>
      <c r="X12" s="88">
        <f>X66</f>
        <v>1.5</v>
      </c>
      <c r="Y12" s="71"/>
      <c r="Z12" s="132"/>
      <c r="AA12" s="93"/>
      <c r="AB12" s="71"/>
      <c r="AC12" s="124">
        <f>AC66</f>
        <v>1.9411764705882353</v>
      </c>
      <c r="AD12" s="71"/>
      <c r="AE12" s="132"/>
      <c r="AF12" s="60"/>
      <c r="AG12" s="60"/>
      <c r="AH12" s="60"/>
      <c r="AI12" s="60"/>
      <c r="AJ12" s="10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64"/>
      <c r="B13" s="64"/>
      <c r="C13" s="64"/>
      <c r="D13" s="64"/>
      <c r="E13" s="67" t="s">
        <v>66</v>
      </c>
      <c r="F13" s="83"/>
      <c r="G13" s="71"/>
      <c r="H13" s="88"/>
      <c r="I13" s="88"/>
      <c r="J13" s="71"/>
      <c r="K13" s="71"/>
      <c r="L13" s="71">
        <f>L68</f>
        <v>3</v>
      </c>
      <c r="M13" s="71">
        <f t="shared" ref="M13:N13" si="21">M68</f>
        <v>2</v>
      </c>
      <c r="N13" s="71">
        <f t="shared" si="21"/>
        <v>11</v>
      </c>
      <c r="O13" s="83"/>
      <c r="P13" s="83"/>
      <c r="Q13" s="93"/>
      <c r="R13" s="71"/>
      <c r="S13" s="124">
        <f>S70</f>
        <v>4</v>
      </c>
      <c r="T13" s="71"/>
      <c r="U13" s="132"/>
      <c r="V13" s="93"/>
      <c r="W13" s="71"/>
      <c r="X13" s="88">
        <f>X70</f>
        <v>2.4444444444444446</v>
      </c>
      <c r="Y13" s="71"/>
      <c r="Z13" s="132"/>
      <c r="AA13" s="93"/>
      <c r="AB13" s="71"/>
      <c r="AC13" s="124">
        <f>AC70</f>
        <v>3.0754716981132075</v>
      </c>
      <c r="AD13" s="71"/>
      <c r="AE13" s="132"/>
      <c r="AF13" s="60"/>
      <c r="AG13" s="60"/>
      <c r="AH13" s="60"/>
      <c r="AI13" s="60"/>
      <c r="AJ13" s="10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64"/>
      <c r="B14" s="64"/>
      <c r="C14" s="64"/>
      <c r="D14" s="64"/>
      <c r="E14" s="83" t="s">
        <v>70</v>
      </c>
      <c r="F14" s="83"/>
      <c r="G14" s="71"/>
      <c r="H14" s="88"/>
      <c r="I14" s="88"/>
      <c r="J14" s="71"/>
      <c r="K14" s="71"/>
      <c r="L14" s="71">
        <f>+L72</f>
        <v>0</v>
      </c>
      <c r="M14" s="71">
        <f t="shared" ref="M14:N14" si="22">+M72</f>
        <v>0</v>
      </c>
      <c r="N14" s="71">
        <f t="shared" si="22"/>
        <v>1</v>
      </c>
      <c r="O14" s="83"/>
      <c r="P14" s="83"/>
      <c r="Q14" s="93"/>
      <c r="R14" s="71"/>
      <c r="S14" s="88"/>
      <c r="T14" s="71"/>
      <c r="U14" s="132"/>
      <c r="V14" s="93"/>
      <c r="W14" s="71"/>
      <c r="X14" s="88"/>
      <c r="Y14" s="71"/>
      <c r="Z14" s="132"/>
      <c r="AA14" s="93"/>
      <c r="AB14" s="71"/>
      <c r="AC14" s="88">
        <f>AC74</f>
        <v>4</v>
      </c>
      <c r="AD14" s="71"/>
      <c r="AE14" s="132"/>
      <c r="AF14" s="60"/>
      <c r="AG14" s="60"/>
      <c r="AH14" s="60"/>
      <c r="AI14" s="60"/>
      <c r="AJ14" s="10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91"/>
      <c r="B15" s="91"/>
      <c r="C15" s="91"/>
      <c r="D15" s="91"/>
      <c r="E15" s="91" t="s">
        <v>159</v>
      </c>
      <c r="F15" s="91"/>
      <c r="G15" s="134"/>
      <c r="H15" s="135"/>
      <c r="I15" s="135"/>
      <c r="J15" s="134"/>
      <c r="K15" s="134"/>
      <c r="L15" s="134">
        <f>L87</f>
        <v>0</v>
      </c>
      <c r="M15" s="134">
        <f>M87</f>
        <v>0</v>
      </c>
      <c r="N15" s="134">
        <f>N87</f>
        <v>1</v>
      </c>
      <c r="O15" s="91"/>
      <c r="P15" s="91"/>
      <c r="Q15" s="136"/>
      <c r="R15" s="134"/>
      <c r="S15" s="135"/>
      <c r="T15" s="135"/>
      <c r="U15" s="138"/>
      <c r="V15" s="139"/>
      <c r="W15" s="135"/>
      <c r="X15" s="135"/>
      <c r="Y15" s="135"/>
      <c r="Z15" s="138"/>
      <c r="AA15" s="139"/>
      <c r="AB15" s="135"/>
      <c r="AC15" s="135">
        <f>AC89</f>
        <v>4</v>
      </c>
      <c r="AD15" s="134"/>
      <c r="AE15" s="137"/>
      <c r="AF15" s="24"/>
      <c r="AG15" s="24"/>
      <c r="AH15" s="24"/>
      <c r="AI15" s="24"/>
      <c r="AJ15" s="37"/>
      <c r="AK15" s="24"/>
      <c r="AL15" s="24"/>
      <c r="AM15" s="36"/>
      <c r="AN15" s="24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2" t="s">
        <v>3</v>
      </c>
      <c r="R16" s="232"/>
      <c r="S16" s="232"/>
      <c r="T16" s="232"/>
      <c r="U16" s="232"/>
      <c r="V16" s="232" t="s">
        <v>4</v>
      </c>
      <c r="W16" s="232"/>
      <c r="X16" s="232"/>
      <c r="Y16" s="232"/>
      <c r="Z16" s="232"/>
      <c r="AA16" s="232" t="s">
        <v>5</v>
      </c>
      <c r="AB16" s="232"/>
      <c r="AC16" s="232"/>
      <c r="AD16" s="232"/>
      <c r="AE16" s="232"/>
      <c r="AF16" s="233" t="s">
        <v>6</v>
      </c>
      <c r="AG16" s="234"/>
      <c r="AH16" s="234"/>
      <c r="AI16" s="235"/>
      <c r="AJ16" s="233" t="s">
        <v>7</v>
      </c>
      <c r="AK16" s="234"/>
      <c r="AL16" s="234"/>
      <c r="AM16" s="23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166" t="s">
        <v>23</v>
      </c>
      <c r="D17" s="166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92</v>
      </c>
      <c r="B18" s="189">
        <v>2001</v>
      </c>
      <c r="C18" s="189">
        <v>28</v>
      </c>
      <c r="D18" s="189">
        <v>6</v>
      </c>
      <c r="E18" s="189" t="s">
        <v>200</v>
      </c>
      <c r="F18" s="200">
        <v>1</v>
      </c>
      <c r="G18" s="200">
        <v>0</v>
      </c>
      <c r="H18" s="200">
        <v>0</v>
      </c>
      <c r="I18" s="16">
        <f>IF(G18=1,1,IF(H18=1,1,0))</f>
        <v>0</v>
      </c>
      <c r="J18" s="1">
        <v>-1</v>
      </c>
      <c r="K18" s="1">
        <f t="shared" ref="K18:K31" si="23">IF(F18=2,-1,IF(F18=3,-1,IF((F18+G18)=2,-1,IF((F18+H18)=2,-1,1))))</f>
        <v>1</v>
      </c>
      <c r="L18" s="1" t="str">
        <f t="shared" ref="L18:L31" si="24">IF(SUM(Q18:U18)=0,"",(Q18*1+R18*2+S18*3+T18*4+U18*5)/SUM(Q18:U18))</f>
        <v/>
      </c>
      <c r="M18" s="1" t="str">
        <f t="shared" ref="M18:M31" si="25">IF(SUM(V18:Z18)=0,"",(V18*1+W18*2+X18*3+Y18*4+Z18*5)/SUM(V18:Z18))</f>
        <v/>
      </c>
      <c r="N18" s="1">
        <f t="shared" ref="N18:N31" si="26">IF(SUM(AA18:AE18)=0,"",(AA18*1+AB18*2+AC18*3+AD18*4+AE18*5)/SUM(AA18:AE18))</f>
        <v>4.5</v>
      </c>
      <c r="O18" s="1" t="str">
        <f t="shared" ref="O18:O31" si="27">IF(AF18=1,1,(IF(AG18=1,2,(IF(AH18=1,3,(IF(AI18=1,4,"")))))))</f>
        <v/>
      </c>
      <c r="P18" s="1" t="str">
        <f t="shared" ref="P18:P31" si="28">IF(AJ18=1,1,(IF(AK18=1,2,(IF(AL18=1,3,(IF(AM18=1,4,"")))))))</f>
        <v/>
      </c>
      <c r="Q18" s="154"/>
      <c r="R18" s="155"/>
      <c r="S18" s="155"/>
      <c r="T18" s="155"/>
      <c r="U18" s="156"/>
      <c r="V18" s="192"/>
      <c r="W18" s="192"/>
      <c r="X18" s="192"/>
      <c r="Y18" s="192"/>
      <c r="Z18" s="192"/>
      <c r="AA18" s="204"/>
      <c r="AB18" s="205"/>
      <c r="AC18" s="155"/>
      <c r="AD18" s="155">
        <v>1</v>
      </c>
      <c r="AE18" s="156">
        <v>1</v>
      </c>
      <c r="AF18" s="192"/>
      <c r="AG18" s="192"/>
      <c r="AH18" s="192"/>
      <c r="AI18" s="192"/>
      <c r="AJ18" s="154"/>
      <c r="AK18" s="155"/>
      <c r="AL18" s="155"/>
      <c r="AM18" s="156"/>
      <c r="AN18" s="206"/>
    </row>
    <row r="19" spans="1:40" ht="14.4" customHeight="1" x14ac:dyDescent="0.3">
      <c r="A19" s="190">
        <v>92</v>
      </c>
      <c r="B19" s="189">
        <v>2002</v>
      </c>
      <c r="C19" s="189">
        <v>10</v>
      </c>
      <c r="D19" s="189">
        <v>1</v>
      </c>
      <c r="E19" s="189" t="s">
        <v>201</v>
      </c>
      <c r="F19" s="200">
        <v>1</v>
      </c>
      <c r="G19" s="200">
        <v>0</v>
      </c>
      <c r="H19" s="200">
        <v>0</v>
      </c>
      <c r="I19" s="16">
        <f t="shared" ref="I19:I31" si="29">IF(G19=1,1,IF(H19=1,1,0))</f>
        <v>0</v>
      </c>
      <c r="J19" s="1">
        <v>-1</v>
      </c>
      <c r="K19" s="1">
        <f t="shared" si="23"/>
        <v>1</v>
      </c>
      <c r="L19" s="1" t="str">
        <f t="shared" si="24"/>
        <v/>
      </c>
      <c r="M19" s="1" t="str">
        <f t="shared" si="25"/>
        <v/>
      </c>
      <c r="N19" s="1">
        <f t="shared" si="26"/>
        <v>2.8</v>
      </c>
      <c r="O19" s="1">
        <f t="shared" si="27"/>
        <v>1</v>
      </c>
      <c r="P19" s="1">
        <f t="shared" si="28"/>
        <v>1</v>
      </c>
      <c r="Q19" s="154"/>
      <c r="R19" s="155"/>
      <c r="S19" s="155"/>
      <c r="T19" s="155"/>
      <c r="U19" s="156"/>
      <c r="V19" s="192"/>
      <c r="W19" s="192"/>
      <c r="X19" s="192"/>
      <c r="Y19" s="192"/>
      <c r="Z19" s="192"/>
      <c r="AA19" s="154"/>
      <c r="AB19" s="155">
        <v>1</v>
      </c>
      <c r="AC19" s="155">
        <v>1</v>
      </c>
      <c r="AD19" s="155">
        <v>0.5</v>
      </c>
      <c r="AE19" s="156"/>
      <c r="AF19" s="192">
        <v>1</v>
      </c>
      <c r="AG19" s="192"/>
      <c r="AH19" s="192"/>
      <c r="AI19" s="192"/>
      <c r="AJ19" s="154">
        <v>1</v>
      </c>
      <c r="AK19" s="155"/>
      <c r="AL19" s="155"/>
      <c r="AM19" s="156"/>
      <c r="AN19" s="206"/>
    </row>
    <row r="20" spans="1:40" x14ac:dyDescent="0.3">
      <c r="A20" s="190">
        <v>92</v>
      </c>
      <c r="B20" s="189">
        <v>2002</v>
      </c>
      <c r="C20" s="189">
        <v>14</v>
      </c>
      <c r="D20" s="189">
        <v>2</v>
      </c>
      <c r="E20" s="189" t="s">
        <v>202</v>
      </c>
      <c r="F20" s="200">
        <v>1</v>
      </c>
      <c r="G20" s="200">
        <v>0</v>
      </c>
      <c r="H20" s="200">
        <v>0</v>
      </c>
      <c r="I20" s="16">
        <f t="shared" si="29"/>
        <v>0</v>
      </c>
      <c r="J20" s="1">
        <v>1</v>
      </c>
      <c r="K20" s="1">
        <f t="shared" si="23"/>
        <v>1</v>
      </c>
      <c r="L20" s="1">
        <f t="shared" si="24"/>
        <v>3.2</v>
      </c>
      <c r="M20" s="1" t="str">
        <f t="shared" si="25"/>
        <v/>
      </c>
      <c r="N20" s="1">
        <f t="shared" si="26"/>
        <v>1.8</v>
      </c>
      <c r="O20" s="1">
        <f t="shared" si="27"/>
        <v>1</v>
      </c>
      <c r="P20" s="1">
        <f t="shared" si="28"/>
        <v>2</v>
      </c>
      <c r="Q20" s="154"/>
      <c r="R20" s="155">
        <v>0.5</v>
      </c>
      <c r="S20" s="155">
        <v>1</v>
      </c>
      <c r="T20" s="155">
        <v>1</v>
      </c>
      <c r="U20" s="156"/>
      <c r="V20" s="192"/>
      <c r="W20" s="192"/>
      <c r="X20" s="192"/>
      <c r="Y20" s="192"/>
      <c r="Z20" s="192"/>
      <c r="AA20" s="154">
        <v>1</v>
      </c>
      <c r="AB20" s="155">
        <v>1</v>
      </c>
      <c r="AC20" s="155">
        <v>0.5</v>
      </c>
      <c r="AD20" s="155"/>
      <c r="AE20" s="156"/>
      <c r="AF20" s="192">
        <v>1</v>
      </c>
      <c r="AG20" s="192"/>
      <c r="AH20" s="192"/>
      <c r="AI20" s="192"/>
      <c r="AJ20" s="154"/>
      <c r="AK20" s="155">
        <v>1</v>
      </c>
      <c r="AL20" s="155"/>
      <c r="AM20" s="156"/>
      <c r="AN20" s="17" t="s">
        <v>57</v>
      </c>
    </row>
    <row r="21" spans="1:40" x14ac:dyDescent="0.3">
      <c r="A21" s="190">
        <v>92</v>
      </c>
      <c r="B21" s="189">
        <v>2002</v>
      </c>
      <c r="C21" s="189">
        <v>28</v>
      </c>
      <c r="D21" s="189">
        <v>2</v>
      </c>
      <c r="E21" s="189" t="s">
        <v>203</v>
      </c>
      <c r="F21" s="200">
        <v>1</v>
      </c>
      <c r="G21" s="200">
        <v>0</v>
      </c>
      <c r="H21" s="200">
        <v>0</v>
      </c>
      <c r="I21" s="16">
        <f t="shared" si="29"/>
        <v>0</v>
      </c>
      <c r="J21" s="1">
        <v>-1</v>
      </c>
      <c r="K21" s="1">
        <f t="shared" si="23"/>
        <v>1</v>
      </c>
      <c r="L21" s="1" t="str">
        <f t="shared" si="24"/>
        <v/>
      </c>
      <c r="M21" s="1" t="str">
        <f t="shared" si="25"/>
        <v/>
      </c>
      <c r="N21" s="1">
        <f t="shared" si="26"/>
        <v>4.2</v>
      </c>
      <c r="O21" s="1">
        <f t="shared" si="27"/>
        <v>3</v>
      </c>
      <c r="P21" s="1">
        <f t="shared" si="28"/>
        <v>4</v>
      </c>
      <c r="Q21" s="154"/>
      <c r="R21" s="155"/>
      <c r="S21" s="155"/>
      <c r="T21" s="155"/>
      <c r="U21" s="156"/>
      <c r="V21" s="155"/>
      <c r="W21" s="155"/>
      <c r="X21" s="155"/>
      <c r="Y21" s="192"/>
      <c r="Z21" s="192"/>
      <c r="AA21" s="154"/>
      <c r="AB21" s="155"/>
      <c r="AC21" s="155">
        <v>0.5</v>
      </c>
      <c r="AD21" s="155">
        <v>1</v>
      </c>
      <c r="AE21" s="156">
        <v>1</v>
      </c>
      <c r="AF21" s="192"/>
      <c r="AG21" s="155"/>
      <c r="AH21" s="192">
        <v>1</v>
      </c>
      <c r="AI21" s="155"/>
      <c r="AJ21" s="154"/>
      <c r="AK21" s="155"/>
      <c r="AL21" s="155"/>
      <c r="AM21" s="156">
        <v>1</v>
      </c>
      <c r="AN21" s="17" t="s">
        <v>57</v>
      </c>
    </row>
    <row r="22" spans="1:40" x14ac:dyDescent="0.3">
      <c r="A22" s="190">
        <v>92</v>
      </c>
      <c r="B22" s="189">
        <v>2002</v>
      </c>
      <c r="C22" s="189">
        <v>28</v>
      </c>
      <c r="D22" s="189">
        <v>2</v>
      </c>
      <c r="E22" s="189" t="s">
        <v>204</v>
      </c>
      <c r="F22" s="200">
        <v>1</v>
      </c>
      <c r="G22" s="200">
        <v>0</v>
      </c>
      <c r="H22" s="200">
        <v>0</v>
      </c>
      <c r="I22" s="16">
        <f t="shared" si="29"/>
        <v>0</v>
      </c>
      <c r="J22" s="1">
        <v>-1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3.2</v>
      </c>
      <c r="O22" s="1">
        <f t="shared" si="27"/>
        <v>1</v>
      </c>
      <c r="P22" s="1">
        <f t="shared" si="28"/>
        <v>3</v>
      </c>
      <c r="Q22" s="154"/>
      <c r="R22" s="155"/>
      <c r="S22" s="155"/>
      <c r="T22" s="155"/>
      <c r="U22" s="156"/>
      <c r="V22" s="155"/>
      <c r="W22" s="155"/>
      <c r="X22" s="155"/>
      <c r="Y22" s="192"/>
      <c r="Z22" s="192"/>
      <c r="AA22" s="154"/>
      <c r="AB22" s="155">
        <v>0.5</v>
      </c>
      <c r="AC22" s="155">
        <v>1</v>
      </c>
      <c r="AD22" s="155">
        <v>1</v>
      </c>
      <c r="AE22" s="156"/>
      <c r="AF22" s="192">
        <v>1</v>
      </c>
      <c r="AG22" s="155"/>
      <c r="AH22" s="192"/>
      <c r="AI22" s="155"/>
      <c r="AJ22" s="154"/>
      <c r="AK22" s="155"/>
      <c r="AL22" s="155">
        <v>1</v>
      </c>
      <c r="AM22" s="156"/>
      <c r="AN22" s="17" t="s">
        <v>57</v>
      </c>
    </row>
    <row r="23" spans="1:40" x14ac:dyDescent="0.3">
      <c r="A23" s="190">
        <v>92</v>
      </c>
      <c r="B23" s="189">
        <v>2002</v>
      </c>
      <c r="C23" s="215">
        <v>28</v>
      </c>
      <c r="D23" s="215">
        <v>2</v>
      </c>
      <c r="E23" s="189" t="s">
        <v>205</v>
      </c>
      <c r="F23" s="200">
        <v>2</v>
      </c>
      <c r="G23" s="200">
        <v>0</v>
      </c>
      <c r="H23" s="200">
        <v>1</v>
      </c>
      <c r="I23" s="16">
        <f t="shared" si="29"/>
        <v>1</v>
      </c>
      <c r="J23" s="1">
        <v>-1</v>
      </c>
      <c r="K23" s="1">
        <f t="shared" si="23"/>
        <v>-1</v>
      </c>
      <c r="L23" s="1" t="str">
        <f t="shared" si="24"/>
        <v/>
      </c>
      <c r="M23" s="1" t="str">
        <f t="shared" si="25"/>
        <v/>
      </c>
      <c r="N23" s="1">
        <f t="shared" si="26"/>
        <v>4</v>
      </c>
      <c r="O23" s="1">
        <f t="shared" si="27"/>
        <v>1</v>
      </c>
      <c r="P23" s="1">
        <f t="shared" si="28"/>
        <v>3</v>
      </c>
      <c r="Q23" s="154"/>
      <c r="R23" s="155"/>
      <c r="S23" s="155"/>
      <c r="T23" s="155"/>
      <c r="U23" s="156"/>
      <c r="V23" s="155"/>
      <c r="W23" s="155"/>
      <c r="X23" s="155"/>
      <c r="Y23" s="192"/>
      <c r="Z23" s="192"/>
      <c r="AA23" s="154"/>
      <c r="AB23" s="155"/>
      <c r="AC23" s="155"/>
      <c r="AD23" s="155">
        <v>2</v>
      </c>
      <c r="AE23" s="156"/>
      <c r="AF23" s="192">
        <v>1</v>
      </c>
      <c r="AG23" s="155"/>
      <c r="AH23" s="192"/>
      <c r="AI23" s="155"/>
      <c r="AJ23" s="154"/>
      <c r="AK23" s="155"/>
      <c r="AL23" s="155">
        <v>1</v>
      </c>
      <c r="AM23" s="156"/>
      <c r="AN23" s="17" t="s">
        <v>57</v>
      </c>
    </row>
    <row r="24" spans="1:40" x14ac:dyDescent="0.3">
      <c r="A24" s="190">
        <v>92</v>
      </c>
      <c r="B24" s="189">
        <v>2002</v>
      </c>
      <c r="C24" s="189">
        <v>11</v>
      </c>
      <c r="D24" s="189">
        <v>3</v>
      </c>
      <c r="E24" s="189" t="s">
        <v>206</v>
      </c>
      <c r="F24" s="200">
        <v>1</v>
      </c>
      <c r="G24" s="200">
        <v>0</v>
      </c>
      <c r="H24" s="200">
        <v>0</v>
      </c>
      <c r="I24" s="16">
        <f t="shared" si="29"/>
        <v>0</v>
      </c>
      <c r="J24" s="1">
        <v>-1</v>
      </c>
      <c r="K24" s="1">
        <f t="shared" si="23"/>
        <v>1</v>
      </c>
      <c r="L24" s="1">
        <f t="shared" si="24"/>
        <v>3.5</v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Q24" s="154"/>
      <c r="R24" s="155"/>
      <c r="S24" s="155">
        <v>1</v>
      </c>
      <c r="T24" s="155">
        <v>1</v>
      </c>
      <c r="U24" s="156"/>
      <c r="V24" s="192"/>
      <c r="W24" s="192"/>
      <c r="X24" s="192"/>
      <c r="Y24" s="192"/>
      <c r="Z24" s="192"/>
      <c r="AA24" s="154"/>
      <c r="AB24" s="155">
        <v>1</v>
      </c>
      <c r="AC24" s="155">
        <v>1</v>
      </c>
      <c r="AD24" s="155">
        <v>0.5</v>
      </c>
      <c r="AE24" s="156"/>
      <c r="AF24" s="192">
        <v>1</v>
      </c>
      <c r="AG24" s="192"/>
      <c r="AH24" s="192"/>
      <c r="AI24" s="192"/>
      <c r="AJ24" s="154">
        <v>1</v>
      </c>
      <c r="AK24" s="155"/>
      <c r="AL24" s="155"/>
      <c r="AM24" s="156"/>
      <c r="AN24" s="17" t="s">
        <v>57</v>
      </c>
    </row>
    <row r="25" spans="1:40" x14ac:dyDescent="0.3">
      <c r="A25" s="190">
        <v>92</v>
      </c>
      <c r="B25" s="189">
        <v>2002</v>
      </c>
      <c r="C25" s="189">
        <v>14</v>
      </c>
      <c r="D25" s="189">
        <v>3</v>
      </c>
      <c r="E25" s="189" t="s">
        <v>207</v>
      </c>
      <c r="F25" s="200">
        <v>1</v>
      </c>
      <c r="G25" s="200">
        <v>0</v>
      </c>
      <c r="H25" s="200">
        <v>0</v>
      </c>
      <c r="I25" s="16">
        <f t="shared" si="29"/>
        <v>0</v>
      </c>
      <c r="J25" s="1">
        <v>-1</v>
      </c>
      <c r="K25" s="1">
        <f t="shared" si="23"/>
        <v>1</v>
      </c>
      <c r="L25" s="1" t="str">
        <f t="shared" si="24"/>
        <v/>
      </c>
      <c r="M25" s="1" t="str">
        <f t="shared" si="25"/>
        <v/>
      </c>
      <c r="N25" s="1">
        <f t="shared" si="26"/>
        <v>1.3333333333333333</v>
      </c>
      <c r="O25" s="1">
        <f t="shared" si="27"/>
        <v>2</v>
      </c>
      <c r="P25" s="1" t="str">
        <f t="shared" si="28"/>
        <v/>
      </c>
      <c r="Q25" s="154"/>
      <c r="R25" s="155"/>
      <c r="S25" s="155"/>
      <c r="T25" s="155"/>
      <c r="U25" s="156"/>
      <c r="V25" s="192"/>
      <c r="W25" s="192"/>
      <c r="X25" s="192"/>
      <c r="Y25" s="192"/>
      <c r="Z25" s="192"/>
      <c r="AA25" s="154">
        <v>1</v>
      </c>
      <c r="AB25" s="155">
        <v>0.5</v>
      </c>
      <c r="AC25" s="155"/>
      <c r="AD25" s="155"/>
      <c r="AE25" s="156"/>
      <c r="AF25" s="192"/>
      <c r="AG25" s="192">
        <v>1</v>
      </c>
      <c r="AH25" s="192"/>
      <c r="AI25" s="192"/>
      <c r="AJ25" s="154"/>
      <c r="AK25" s="155"/>
      <c r="AL25" s="155"/>
      <c r="AM25" s="156"/>
    </row>
    <row r="26" spans="1:40" x14ac:dyDescent="0.3">
      <c r="A26" s="190">
        <v>92</v>
      </c>
      <c r="B26" s="189">
        <v>2002</v>
      </c>
      <c r="C26" s="189">
        <v>21</v>
      </c>
      <c r="D26" s="189">
        <v>3</v>
      </c>
      <c r="E26" s="189" t="s">
        <v>208</v>
      </c>
      <c r="F26" s="200">
        <v>1</v>
      </c>
      <c r="G26" s="200">
        <v>0</v>
      </c>
      <c r="H26" s="200">
        <v>0</v>
      </c>
      <c r="I26" s="16">
        <f t="shared" si="29"/>
        <v>0</v>
      </c>
      <c r="J26" s="1">
        <v>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2</v>
      </c>
      <c r="O26" s="1">
        <f t="shared" si="27"/>
        <v>2</v>
      </c>
      <c r="P26" s="1">
        <f t="shared" si="28"/>
        <v>1</v>
      </c>
      <c r="Q26" s="154"/>
      <c r="R26" s="155"/>
      <c r="S26" s="155"/>
      <c r="T26" s="155"/>
      <c r="U26" s="156"/>
      <c r="V26" s="155"/>
      <c r="W26" s="155"/>
      <c r="X26" s="155"/>
      <c r="Y26" s="192"/>
      <c r="Z26" s="192"/>
      <c r="AA26" s="154">
        <v>1</v>
      </c>
      <c r="AB26" s="155">
        <v>1</v>
      </c>
      <c r="AC26" s="155">
        <v>1</v>
      </c>
      <c r="AD26" s="155"/>
      <c r="AE26" s="156"/>
      <c r="AF26" s="192"/>
      <c r="AG26" s="155">
        <v>1</v>
      </c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92</v>
      </c>
      <c r="B27" s="189">
        <v>2002</v>
      </c>
      <c r="C27" s="189">
        <v>9</v>
      </c>
      <c r="D27" s="189">
        <v>5</v>
      </c>
      <c r="E27" s="189" t="s">
        <v>209</v>
      </c>
      <c r="F27" s="200">
        <v>1</v>
      </c>
      <c r="G27" s="200">
        <v>0</v>
      </c>
      <c r="H27" s="200">
        <v>0</v>
      </c>
      <c r="I27" s="16">
        <f t="shared" si="29"/>
        <v>0</v>
      </c>
      <c r="J27" s="1">
        <v>1</v>
      </c>
      <c r="K27" s="1">
        <f t="shared" si="23"/>
        <v>1</v>
      </c>
      <c r="L27" s="1" t="str">
        <f t="shared" si="24"/>
        <v/>
      </c>
      <c r="M27" s="1">
        <f t="shared" si="25"/>
        <v>1.5</v>
      </c>
      <c r="N27" s="1">
        <f t="shared" si="26"/>
        <v>2</v>
      </c>
      <c r="O27" s="1">
        <f t="shared" si="27"/>
        <v>1</v>
      </c>
      <c r="P27" s="1">
        <f t="shared" si="28"/>
        <v>1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/>
      <c r="Y27" s="192"/>
      <c r="Z27" s="192"/>
      <c r="AA27" s="154">
        <v>1</v>
      </c>
      <c r="AB27" s="155">
        <v>1</v>
      </c>
      <c r="AC27" s="155">
        <v>1</v>
      </c>
      <c r="AD27" s="155"/>
      <c r="AE27" s="156"/>
      <c r="AF27" s="192">
        <v>1</v>
      </c>
      <c r="AG27" s="155"/>
      <c r="AH27" s="192"/>
      <c r="AI27" s="155"/>
      <c r="AJ27" s="154">
        <v>1</v>
      </c>
      <c r="AK27" s="155"/>
      <c r="AL27" s="155"/>
      <c r="AM27" s="156"/>
      <c r="AN27" s="17" t="s">
        <v>57</v>
      </c>
    </row>
    <row r="28" spans="1:40" x14ac:dyDescent="0.3">
      <c r="A28" s="190">
        <v>92</v>
      </c>
      <c r="B28" s="189">
        <v>2002</v>
      </c>
      <c r="C28" s="189">
        <v>9</v>
      </c>
      <c r="D28" s="189">
        <v>5</v>
      </c>
      <c r="E28" s="189" t="s">
        <v>210</v>
      </c>
      <c r="F28" s="200">
        <v>1</v>
      </c>
      <c r="G28" s="200">
        <v>0</v>
      </c>
      <c r="H28" s="200">
        <v>0</v>
      </c>
      <c r="I28" s="16">
        <f t="shared" si="29"/>
        <v>0</v>
      </c>
      <c r="J28" s="1">
        <v>-1</v>
      </c>
      <c r="K28" s="1">
        <f t="shared" si="23"/>
        <v>1</v>
      </c>
      <c r="L28" s="1">
        <f t="shared" si="24"/>
        <v>4</v>
      </c>
      <c r="M28" s="1" t="str">
        <f t="shared" si="25"/>
        <v/>
      </c>
      <c r="N28" s="1">
        <f t="shared" si="26"/>
        <v>2</v>
      </c>
      <c r="O28" s="1">
        <f t="shared" si="27"/>
        <v>1</v>
      </c>
      <c r="P28" s="1">
        <f t="shared" si="28"/>
        <v>2</v>
      </c>
      <c r="Q28" s="154"/>
      <c r="R28" s="155"/>
      <c r="S28" s="155">
        <v>1</v>
      </c>
      <c r="T28" s="155">
        <v>1</v>
      </c>
      <c r="U28" s="156">
        <v>1</v>
      </c>
      <c r="V28" s="155"/>
      <c r="W28" s="155"/>
      <c r="X28" s="155"/>
      <c r="Y28" s="192"/>
      <c r="Z28" s="192"/>
      <c r="AA28" s="154">
        <v>1</v>
      </c>
      <c r="AB28" s="155">
        <v>1</v>
      </c>
      <c r="AC28" s="155">
        <v>1</v>
      </c>
      <c r="AD28" s="155"/>
      <c r="AE28" s="156"/>
      <c r="AF28" s="192">
        <v>1</v>
      </c>
      <c r="AG28" s="155"/>
      <c r="AH28" s="192"/>
      <c r="AI28" s="155"/>
      <c r="AJ28" s="154"/>
      <c r="AK28" s="155">
        <v>1</v>
      </c>
      <c r="AL28" s="155"/>
      <c r="AM28" s="156"/>
    </row>
    <row r="29" spans="1:40" x14ac:dyDescent="0.3">
      <c r="A29" s="190">
        <v>92</v>
      </c>
      <c r="B29" s="189">
        <v>2002</v>
      </c>
      <c r="C29" s="189">
        <v>23</v>
      </c>
      <c r="D29" s="189">
        <v>5</v>
      </c>
      <c r="E29" s="189" t="s">
        <v>211</v>
      </c>
      <c r="F29" s="200">
        <v>1</v>
      </c>
      <c r="G29" s="200">
        <v>0</v>
      </c>
      <c r="H29" s="200">
        <v>0</v>
      </c>
      <c r="I29" s="16">
        <f t="shared" si="29"/>
        <v>0</v>
      </c>
      <c r="J29" s="1">
        <v>-1</v>
      </c>
      <c r="K29" s="1">
        <f t="shared" si="23"/>
        <v>1</v>
      </c>
      <c r="L29" s="1" t="str">
        <f t="shared" si="24"/>
        <v/>
      </c>
      <c r="M29" s="1">
        <f t="shared" si="25"/>
        <v>2</v>
      </c>
      <c r="N29" s="1">
        <f t="shared" si="26"/>
        <v>3</v>
      </c>
      <c r="O29" s="1">
        <f t="shared" si="27"/>
        <v>2</v>
      </c>
      <c r="P29" s="1">
        <f t="shared" si="28"/>
        <v>2</v>
      </c>
      <c r="Q29" s="154"/>
      <c r="R29" s="155"/>
      <c r="S29" s="155"/>
      <c r="T29" s="155"/>
      <c r="U29" s="156"/>
      <c r="V29" s="155">
        <v>0.5</v>
      </c>
      <c r="W29" s="155">
        <v>1</v>
      </c>
      <c r="X29" s="155">
        <v>0.5</v>
      </c>
      <c r="Y29" s="192"/>
      <c r="Z29" s="192"/>
      <c r="AA29" s="154"/>
      <c r="AB29" s="155">
        <v>0.5</v>
      </c>
      <c r="AC29" s="155">
        <v>1</v>
      </c>
      <c r="AD29" s="155">
        <v>0.5</v>
      </c>
      <c r="AE29" s="156"/>
      <c r="AF29" s="192"/>
      <c r="AG29" s="155">
        <v>1</v>
      </c>
      <c r="AH29" s="192"/>
      <c r="AI29" s="155"/>
      <c r="AJ29" s="154"/>
      <c r="AK29" s="155">
        <v>1</v>
      </c>
      <c r="AL29" s="155"/>
      <c r="AM29" s="156"/>
      <c r="AN29" s="17" t="s">
        <v>57</v>
      </c>
    </row>
    <row r="30" spans="1:40" x14ac:dyDescent="0.3">
      <c r="A30">
        <v>92</v>
      </c>
      <c r="B30" s="64">
        <v>2002</v>
      </c>
      <c r="C30" s="189">
        <v>23</v>
      </c>
      <c r="D30" s="189">
        <v>5</v>
      </c>
      <c r="E30" s="64" t="s">
        <v>212</v>
      </c>
      <c r="F30" s="200">
        <v>1</v>
      </c>
      <c r="G30" s="200">
        <v>0</v>
      </c>
      <c r="H30" s="200">
        <v>0</v>
      </c>
      <c r="I30" s="16">
        <f t="shared" si="29"/>
        <v>0</v>
      </c>
      <c r="J30" s="1">
        <v>-1</v>
      </c>
      <c r="K30" s="1">
        <f t="shared" si="23"/>
        <v>1</v>
      </c>
      <c r="L30" s="1">
        <f t="shared" si="24"/>
        <v>4.5</v>
      </c>
      <c r="M30" s="1">
        <f t="shared" si="25"/>
        <v>2.8</v>
      </c>
      <c r="N30" s="1">
        <f t="shared" si="26"/>
        <v>2</v>
      </c>
      <c r="O30" s="1">
        <f t="shared" si="27"/>
        <v>1</v>
      </c>
      <c r="P30" s="1" t="str">
        <f t="shared" si="28"/>
        <v/>
      </c>
      <c r="Q30" s="154"/>
      <c r="R30" s="155"/>
      <c r="S30" s="155"/>
      <c r="T30" s="155">
        <v>1</v>
      </c>
      <c r="U30" s="156">
        <v>1</v>
      </c>
      <c r="V30" s="155"/>
      <c r="W30" s="155">
        <v>1</v>
      </c>
      <c r="X30" s="155">
        <v>1</v>
      </c>
      <c r="Y30" s="192">
        <v>0.5</v>
      </c>
      <c r="Z30" s="192"/>
      <c r="AA30" s="154">
        <v>1</v>
      </c>
      <c r="AB30" s="155">
        <v>1</v>
      </c>
      <c r="AC30" s="155">
        <v>1</v>
      </c>
      <c r="AD30" s="155"/>
      <c r="AE30" s="156"/>
      <c r="AF30" s="192">
        <v>1</v>
      </c>
      <c r="AG30" s="155"/>
      <c r="AH30" s="192"/>
      <c r="AI30" s="155"/>
      <c r="AJ30" s="154"/>
      <c r="AK30" s="155"/>
      <c r="AL30" s="155"/>
      <c r="AM30" s="156"/>
      <c r="AN30" s="206"/>
    </row>
    <row r="31" spans="1:40" x14ac:dyDescent="0.3">
      <c r="A31" s="190">
        <v>92</v>
      </c>
      <c r="B31" s="189">
        <v>2002</v>
      </c>
      <c r="C31" s="189">
        <v>23</v>
      </c>
      <c r="D31" s="189">
        <v>5</v>
      </c>
      <c r="E31" s="189" t="s">
        <v>213</v>
      </c>
      <c r="F31" s="200">
        <v>1</v>
      </c>
      <c r="G31" s="200">
        <v>0</v>
      </c>
      <c r="H31" s="200">
        <v>0</v>
      </c>
      <c r="I31" s="16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 t="str">
        <f t="shared" si="25"/>
        <v/>
      </c>
      <c r="N31" s="1">
        <f t="shared" si="26"/>
        <v>4</v>
      </c>
      <c r="O31" s="1">
        <f t="shared" si="27"/>
        <v>2</v>
      </c>
      <c r="P31" s="1">
        <f t="shared" si="28"/>
        <v>4</v>
      </c>
      <c r="Q31" s="154"/>
      <c r="R31" s="155"/>
      <c r="S31" s="155"/>
      <c r="T31" s="155"/>
      <c r="U31" s="156"/>
      <c r="V31" s="155"/>
      <c r="W31" s="155"/>
      <c r="X31" s="155"/>
      <c r="Y31" s="192"/>
      <c r="Z31" s="192"/>
      <c r="AA31" s="154"/>
      <c r="AB31" s="155"/>
      <c r="AC31" s="155">
        <v>1</v>
      </c>
      <c r="AD31" s="155">
        <v>1</v>
      </c>
      <c r="AE31" s="156">
        <v>1</v>
      </c>
      <c r="AF31" s="192"/>
      <c r="AG31" s="155">
        <v>1</v>
      </c>
      <c r="AH31" s="192"/>
      <c r="AI31" s="155"/>
      <c r="AJ31" s="154"/>
      <c r="AK31" s="155"/>
      <c r="AL31" s="155"/>
      <c r="AM31" s="156">
        <v>1</v>
      </c>
      <c r="AN31" s="17" t="s">
        <v>57</v>
      </c>
    </row>
    <row r="32" spans="1:40" customFormat="1" x14ac:dyDescent="0.3">
      <c r="F32" s="16"/>
      <c r="G32" s="16"/>
      <c r="H32" s="16"/>
      <c r="I32" s="16"/>
      <c r="J32" s="1"/>
      <c r="K32" s="16"/>
      <c r="L32" s="16"/>
      <c r="M32" s="16"/>
      <c r="N32" s="16"/>
      <c r="O32" s="16"/>
      <c r="P32" s="16"/>
      <c r="Q32" s="10"/>
      <c r="R32" s="1"/>
      <c r="S32" s="1"/>
      <c r="T32" s="1"/>
      <c r="U32" s="9"/>
      <c r="V32" s="1"/>
      <c r="W32" s="1"/>
      <c r="X32" s="1"/>
      <c r="Y32" s="1"/>
      <c r="Z32" s="1"/>
      <c r="AA32" s="10"/>
      <c r="AB32" s="1"/>
      <c r="AC32" s="1"/>
      <c r="AD32" s="1"/>
      <c r="AE32" s="9"/>
      <c r="AF32" s="1"/>
      <c r="AG32" s="1"/>
      <c r="AH32" s="1"/>
      <c r="AI32" s="1"/>
      <c r="AJ32" s="10"/>
      <c r="AK32" s="1"/>
      <c r="AL32" s="1"/>
      <c r="AM32" s="9"/>
      <c r="AN32" s="17"/>
    </row>
    <row r="33" spans="1:40" customFormat="1" x14ac:dyDescent="0.3">
      <c r="F33" s="16"/>
      <c r="G33" s="16"/>
      <c r="H33" s="16"/>
      <c r="I33" s="16"/>
      <c r="J33" s="1"/>
      <c r="K33" s="16"/>
      <c r="L33" s="16"/>
      <c r="M33" s="16"/>
      <c r="N33" s="16"/>
      <c r="O33" s="16"/>
      <c r="P33" s="16"/>
      <c r="Q33" s="10"/>
      <c r="R33" s="1"/>
      <c r="S33" s="1"/>
      <c r="T33" s="1"/>
      <c r="U33" s="9"/>
      <c r="V33" s="1"/>
      <c r="W33" s="1"/>
      <c r="X33" s="1"/>
      <c r="Y33" s="1"/>
      <c r="Z33" s="1"/>
      <c r="AA33" s="10"/>
      <c r="AB33" s="1"/>
      <c r="AC33" s="1"/>
      <c r="AD33" s="1"/>
      <c r="AE33" s="9"/>
      <c r="AF33" s="1"/>
      <c r="AG33" s="1"/>
      <c r="AH33" s="1"/>
      <c r="AI33" s="1"/>
      <c r="AJ33" s="10"/>
      <c r="AK33" s="1"/>
      <c r="AL33" s="1"/>
      <c r="AM33" s="9"/>
      <c r="AN33" s="17"/>
    </row>
    <row r="34" spans="1:40" customFormat="1" x14ac:dyDescent="0.3">
      <c r="F34" s="16"/>
      <c r="G34" s="16"/>
      <c r="H34" s="16"/>
      <c r="I34" s="16"/>
      <c r="J34" s="1"/>
      <c r="K34" s="16"/>
      <c r="L34" s="16"/>
      <c r="M34" s="16"/>
      <c r="N34" s="16"/>
      <c r="O34" s="16"/>
      <c r="P34" s="16"/>
      <c r="Q34" s="10"/>
      <c r="R34" s="1"/>
      <c r="S34" s="1"/>
      <c r="T34" s="1"/>
      <c r="U34" s="9"/>
      <c r="V34" s="1"/>
      <c r="W34" s="1"/>
      <c r="X34" s="1"/>
      <c r="Y34" s="1"/>
      <c r="Z34" s="1"/>
      <c r="AA34" s="10"/>
      <c r="AB34" s="1"/>
      <c r="AC34" s="1"/>
      <c r="AD34" s="1"/>
      <c r="AE34" s="9"/>
      <c r="AF34" s="1"/>
      <c r="AG34" s="1"/>
      <c r="AH34" s="1"/>
      <c r="AI34" s="1"/>
      <c r="AJ34" s="10"/>
      <c r="AK34" s="1"/>
      <c r="AL34" s="1"/>
      <c r="AM34" s="9"/>
      <c r="AN34" s="17"/>
    </row>
    <row r="35" spans="1:40" customFormat="1" x14ac:dyDescent="0.3">
      <c r="F35" s="16"/>
      <c r="G35" s="16"/>
      <c r="H35" s="16"/>
      <c r="I35" s="16"/>
      <c r="J35" s="1"/>
      <c r="K35" s="16"/>
      <c r="L35" s="16"/>
      <c r="M35" s="16"/>
      <c r="N35" s="16"/>
      <c r="O35" s="16"/>
      <c r="P35" s="16"/>
      <c r="Q35" s="10"/>
      <c r="R35" s="1"/>
      <c r="S35" s="1"/>
      <c r="T35" s="1"/>
      <c r="U35" s="9"/>
      <c r="V35" s="1"/>
      <c r="W35" s="1"/>
      <c r="X35" s="1"/>
      <c r="Y35" s="1"/>
      <c r="Z35" s="1"/>
      <c r="AA35" s="10"/>
      <c r="AB35" s="1"/>
      <c r="AC35" s="1"/>
      <c r="AD35" s="1"/>
      <c r="AE35" s="9"/>
      <c r="AF35" s="1"/>
      <c r="AG35" s="1"/>
      <c r="AH35" s="1"/>
      <c r="AI35" s="1"/>
      <c r="AJ35" s="10"/>
      <c r="AK35" s="1"/>
      <c r="AL35" s="1"/>
      <c r="AM35" s="9"/>
      <c r="AN35" s="17"/>
    </row>
    <row r="36" spans="1:40" customFormat="1" x14ac:dyDescent="0.3">
      <c r="F36" s="16"/>
      <c r="G36" s="16"/>
      <c r="H36" s="16"/>
      <c r="I36" s="16"/>
      <c r="J36" s="1"/>
      <c r="K36" s="16"/>
      <c r="L36" s="16"/>
      <c r="M36" s="16"/>
      <c r="N36" s="16"/>
      <c r="O36" s="16"/>
      <c r="P36" s="16"/>
      <c r="Q36" s="10"/>
      <c r="R36" s="1"/>
      <c r="S36" s="1"/>
      <c r="T36" s="1"/>
      <c r="U36" s="9"/>
      <c r="V36" s="1"/>
      <c r="W36" s="1"/>
      <c r="X36" s="1"/>
      <c r="Y36" s="1"/>
      <c r="Z36" s="1"/>
      <c r="AA36" s="10"/>
      <c r="AB36" s="1"/>
      <c r="AC36" s="1"/>
      <c r="AD36" s="1"/>
      <c r="AE36" s="9"/>
      <c r="AF36" s="1"/>
      <c r="AG36" s="1"/>
      <c r="AH36" s="1"/>
      <c r="AI36" s="1"/>
      <c r="AJ36" s="10"/>
      <c r="AK36" s="1"/>
      <c r="AL36" s="1"/>
      <c r="AM36" s="9"/>
      <c r="AN36" s="17"/>
    </row>
    <row r="37" spans="1:40" customFormat="1" x14ac:dyDescent="0.3"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0"/>
      <c r="R37" s="1"/>
      <c r="S37" s="1"/>
      <c r="T37" s="1"/>
      <c r="U37" s="9"/>
      <c r="V37" s="1"/>
      <c r="W37" s="1"/>
      <c r="X37" s="1"/>
      <c r="Y37" s="1"/>
      <c r="Z37" s="1"/>
      <c r="AA37" s="10"/>
      <c r="AB37" s="1"/>
      <c r="AC37" s="1"/>
      <c r="AD37" s="1"/>
      <c r="AE37" s="9"/>
      <c r="AF37" s="1"/>
      <c r="AG37" s="1"/>
      <c r="AH37" s="1"/>
      <c r="AI37" s="1"/>
      <c r="AJ37" s="10"/>
      <c r="AK37" s="1"/>
      <c r="AL37" s="1"/>
      <c r="AM37" s="9"/>
      <c r="AN37" s="17"/>
    </row>
    <row r="38" spans="1:40" customFormat="1" x14ac:dyDescent="0.3"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0"/>
      <c r="R38" s="1"/>
      <c r="S38" s="1"/>
      <c r="T38" s="1"/>
      <c r="U38" s="9"/>
      <c r="V38" s="1"/>
      <c r="W38" s="1"/>
      <c r="X38" s="1"/>
      <c r="Y38" s="1"/>
      <c r="Z38" s="1"/>
      <c r="AA38" s="10"/>
      <c r="AB38" s="1"/>
      <c r="AC38" s="1"/>
      <c r="AD38" s="1"/>
      <c r="AE38" s="9"/>
      <c r="AF38" s="1"/>
      <c r="AG38" s="1"/>
      <c r="AH38" s="1"/>
      <c r="AI38" s="1"/>
      <c r="AJ38" s="10"/>
      <c r="AK38" s="1"/>
      <c r="AL38" s="1"/>
      <c r="AM38" s="9"/>
      <c r="AN38" s="17"/>
    </row>
    <row r="39" spans="1:40" customFormat="1" x14ac:dyDescent="0.3"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0"/>
      <c r="R39" s="1"/>
      <c r="S39" s="1"/>
      <c r="T39" s="1"/>
      <c r="U39" s="9"/>
      <c r="V39" s="1"/>
      <c r="W39" s="1"/>
      <c r="X39" s="1"/>
      <c r="Y39" s="1"/>
      <c r="Z39" s="1"/>
      <c r="AA39" s="10"/>
      <c r="AB39" s="1"/>
      <c r="AC39" s="1"/>
      <c r="AD39" s="1"/>
      <c r="AE39" s="9"/>
      <c r="AF39" s="1"/>
      <c r="AG39" s="1"/>
      <c r="AH39" s="1"/>
      <c r="AI39" s="1"/>
      <c r="AJ39" s="10"/>
      <c r="AK39" s="1"/>
      <c r="AL39" s="1"/>
      <c r="AM39" s="9"/>
      <c r="AN39" s="17"/>
    </row>
    <row r="40" spans="1:40" customFormat="1" x14ac:dyDescent="0.3"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0"/>
      <c r="R40" s="1"/>
      <c r="S40" s="1"/>
      <c r="T40" s="1"/>
      <c r="U40" s="9"/>
      <c r="V40" s="1"/>
      <c r="W40" s="1"/>
      <c r="X40" s="1"/>
      <c r="Y40" s="1"/>
      <c r="Z40" s="1"/>
      <c r="AA40" s="10"/>
      <c r="AB40" s="1"/>
      <c r="AC40" s="1"/>
      <c r="AD40" s="1"/>
      <c r="AE40" s="9"/>
      <c r="AF40" s="1"/>
      <c r="AG40" s="1"/>
      <c r="AH40" s="1"/>
      <c r="AI40" s="1"/>
      <c r="AJ40" s="10"/>
      <c r="AK40" s="1"/>
      <c r="AL40" s="1"/>
      <c r="AM40" s="9"/>
      <c r="AN40" s="17"/>
    </row>
    <row r="41" spans="1:40" customFormat="1" x14ac:dyDescent="0.3"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0"/>
      <c r="R41" s="1"/>
      <c r="S41" s="1"/>
      <c r="T41" s="1"/>
      <c r="U41" s="9"/>
      <c r="V41" s="1"/>
      <c r="W41" s="1"/>
      <c r="X41" s="1"/>
      <c r="Y41" s="1"/>
      <c r="Z41" s="1"/>
      <c r="AA41" s="10"/>
      <c r="AB41" s="1"/>
      <c r="AC41" s="1"/>
      <c r="AD41" s="1"/>
      <c r="AE41" s="9"/>
      <c r="AF41" s="1"/>
      <c r="AG41" s="1"/>
      <c r="AH41" s="1"/>
      <c r="AI41" s="1"/>
      <c r="AJ41" s="10"/>
      <c r="AK41" s="1"/>
      <c r="AL41" s="1"/>
      <c r="AM41" s="9"/>
      <c r="AN41" s="17"/>
    </row>
    <row r="42" spans="1:40" customFormat="1" x14ac:dyDescent="0.3"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0"/>
      <c r="R42" s="1"/>
      <c r="S42" s="1"/>
      <c r="T42" s="1"/>
      <c r="U42" s="9"/>
      <c r="V42" s="1"/>
      <c r="W42" s="1"/>
      <c r="X42" s="1"/>
      <c r="Y42" s="1"/>
      <c r="Z42" s="1"/>
      <c r="AA42" s="10"/>
      <c r="AB42" s="1"/>
      <c r="AC42" s="1"/>
      <c r="AD42" s="1"/>
      <c r="AE42" s="9"/>
      <c r="AF42" s="1"/>
      <c r="AG42" s="1"/>
      <c r="AH42" s="1"/>
      <c r="AI42" s="1"/>
      <c r="AJ42" s="10"/>
      <c r="AK42" s="1"/>
      <c r="AL42" s="1"/>
      <c r="AM42" s="9"/>
      <c r="AN42" s="17"/>
    </row>
    <row r="43" spans="1:40" customFormat="1" x14ac:dyDescent="0.3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0"/>
      <c r="R43" s="1"/>
      <c r="S43" s="1"/>
      <c r="T43" s="1"/>
      <c r="U43" s="9"/>
      <c r="V43" s="1"/>
      <c r="W43" s="1"/>
      <c r="X43" s="1"/>
      <c r="Y43" s="1"/>
      <c r="Z43" s="1"/>
      <c r="AA43" s="10"/>
      <c r="AB43" s="1"/>
      <c r="AC43" s="1"/>
      <c r="AD43" s="1"/>
      <c r="AE43" s="9"/>
      <c r="AF43" s="1"/>
      <c r="AG43" s="1"/>
      <c r="AH43" s="1"/>
      <c r="AI43" s="1"/>
      <c r="AJ43" s="10"/>
      <c r="AK43" s="1"/>
      <c r="AL43" s="1"/>
      <c r="AM43" s="9"/>
      <c r="AN43" s="17"/>
    </row>
    <row r="44" spans="1:40" customFormat="1" x14ac:dyDescent="0.3"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0"/>
      <c r="R44" s="1"/>
      <c r="S44" s="1"/>
      <c r="T44" s="1"/>
      <c r="U44" s="9"/>
      <c r="V44" s="1"/>
      <c r="W44" s="1"/>
      <c r="X44" s="1"/>
      <c r="Y44" s="1"/>
      <c r="Z44" s="1"/>
      <c r="AA44" s="10"/>
      <c r="AB44" s="1"/>
      <c r="AC44" s="1"/>
      <c r="AD44" s="1"/>
      <c r="AE44" s="9"/>
      <c r="AF44" s="1"/>
      <c r="AG44" s="1"/>
      <c r="AH44" s="1"/>
      <c r="AI44" s="1"/>
      <c r="AJ44" s="10"/>
      <c r="AK44" s="1"/>
      <c r="AL44" s="1"/>
      <c r="AM44" s="9"/>
      <c r="AN44" s="17"/>
    </row>
    <row r="45" spans="1:40" customFormat="1" x14ac:dyDescent="0.3"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0"/>
      <c r="R45" s="1"/>
      <c r="S45" s="1"/>
      <c r="T45" s="1"/>
      <c r="U45" s="9"/>
      <c r="V45" s="1"/>
      <c r="W45" s="1"/>
      <c r="X45" s="1"/>
      <c r="Y45" s="1"/>
      <c r="Z45" s="1"/>
      <c r="AA45" s="10"/>
      <c r="AB45" s="1"/>
      <c r="AC45" s="1"/>
      <c r="AD45" s="1"/>
      <c r="AE45" s="9"/>
      <c r="AF45" s="1"/>
      <c r="AG45" s="1"/>
      <c r="AH45" s="1"/>
      <c r="AI45" s="1"/>
      <c r="AJ45" s="10"/>
      <c r="AK45" s="1"/>
      <c r="AL45" s="1"/>
      <c r="AM45" s="9"/>
      <c r="AN45" s="17"/>
    </row>
    <row r="46" spans="1:40" customFormat="1" x14ac:dyDescent="0.3"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0"/>
      <c r="R46" s="1"/>
      <c r="S46" s="1"/>
      <c r="T46" s="1"/>
      <c r="U46" s="9"/>
      <c r="V46" s="1"/>
      <c r="W46" s="1"/>
      <c r="X46" s="1"/>
      <c r="Y46" s="1"/>
      <c r="Z46" s="1"/>
      <c r="AA46" s="10"/>
      <c r="AB46" s="1"/>
      <c r="AC46" s="1"/>
      <c r="AD46" s="1"/>
      <c r="AE46" s="9"/>
      <c r="AF46" s="1"/>
      <c r="AG46" s="1"/>
      <c r="AH46" s="1"/>
      <c r="AI46" s="1"/>
      <c r="AJ46" s="10"/>
      <c r="AK46" s="1"/>
      <c r="AL46" s="1"/>
      <c r="AM46" s="9"/>
      <c r="AN46" s="17"/>
    </row>
    <row r="47" spans="1:40" customFormat="1" ht="15" thickBot="1" x14ac:dyDescent="0.35">
      <c r="A47" s="23"/>
      <c r="B47" s="23"/>
      <c r="C47" s="23"/>
      <c r="D47" s="23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36"/>
      <c r="Q47" s="24"/>
      <c r="R47" s="24"/>
      <c r="S47" s="24"/>
      <c r="T47" s="24"/>
      <c r="U47" s="36"/>
      <c r="V47" s="24"/>
      <c r="W47" s="24"/>
      <c r="X47" s="24"/>
      <c r="Y47" s="24"/>
      <c r="Z47" s="36"/>
      <c r="AA47" s="24"/>
      <c r="AB47" s="24"/>
      <c r="AC47" s="24"/>
      <c r="AD47" s="24"/>
      <c r="AE47" s="36"/>
      <c r="AF47" s="24"/>
      <c r="AG47" s="24"/>
      <c r="AH47" s="24"/>
      <c r="AI47" s="36"/>
      <c r="AJ47" s="37"/>
      <c r="AK47" s="24"/>
      <c r="AL47" s="24"/>
      <c r="AM47" s="36"/>
      <c r="AN47" s="24"/>
    </row>
    <row r="48" spans="1:40" customFormat="1" x14ac:dyDescent="0.3">
      <c r="B48" t="s">
        <v>74</v>
      </c>
      <c r="D48" s="166">
        <f>COUNT($F$18:$F$47)</f>
        <v>14</v>
      </c>
      <c r="E48" s="25" t="s">
        <v>132</v>
      </c>
      <c r="F48" s="166">
        <f>COUNTIF(F$18:F$47,1)+COUNTIF(F$18:F$47,2)+COUNTIF(F$18:F$47,3)</f>
        <v>14</v>
      </c>
      <c r="G48" s="1">
        <f>COUNTIF(G$18:G$47,1)</f>
        <v>0</v>
      </c>
      <c r="H48" s="1">
        <f>COUNTIF(H$18:H$47,1)</f>
        <v>1</v>
      </c>
      <c r="I48" s="1"/>
      <c r="J48" s="1"/>
      <c r="K48" s="166">
        <f>COUNTIF(K$18:K$47,-1)</f>
        <v>1</v>
      </c>
      <c r="L48" s="1">
        <f>COUNTIF(L$18:L$47,"&gt;0")</f>
        <v>4</v>
      </c>
      <c r="M48" s="1">
        <f>COUNTIF(M$18:M$47,"&gt;0")</f>
        <v>3</v>
      </c>
      <c r="N48" s="1">
        <f>COUNTIF(N$18:N$47,"&gt;0")</f>
        <v>14</v>
      </c>
      <c r="O48" s="1">
        <f>COUNTIF(O$18:O$47,"&gt;0")</f>
        <v>13</v>
      </c>
      <c r="P48" s="1">
        <f>COUNTIF(P$18:P$47,"&gt;0")</f>
        <v>11</v>
      </c>
      <c r="Q48" s="27">
        <f t="shared" ref="Q48:AM48" si="30">SUM(Q$18:Q$47)</f>
        <v>0</v>
      </c>
      <c r="R48" s="28">
        <f t="shared" si="30"/>
        <v>0.5</v>
      </c>
      <c r="S48" s="28">
        <f t="shared" si="30"/>
        <v>3</v>
      </c>
      <c r="T48" s="28">
        <f t="shared" si="30"/>
        <v>4</v>
      </c>
      <c r="U48" s="29">
        <f t="shared" si="30"/>
        <v>2</v>
      </c>
      <c r="V48" s="27">
        <f t="shared" si="30"/>
        <v>1.5</v>
      </c>
      <c r="W48" s="28">
        <f t="shared" si="30"/>
        <v>3</v>
      </c>
      <c r="X48" s="28">
        <f t="shared" si="30"/>
        <v>1.5</v>
      </c>
      <c r="Y48" s="28">
        <f t="shared" si="30"/>
        <v>0.5</v>
      </c>
      <c r="Z48" s="29">
        <f t="shared" si="30"/>
        <v>0</v>
      </c>
      <c r="AA48" s="27">
        <f t="shared" si="30"/>
        <v>6</v>
      </c>
      <c r="AB48" s="28">
        <f t="shared" si="30"/>
        <v>8.5</v>
      </c>
      <c r="AC48" s="28">
        <f t="shared" si="30"/>
        <v>10</v>
      </c>
      <c r="AD48" s="28">
        <f t="shared" si="30"/>
        <v>7.5</v>
      </c>
      <c r="AE48" s="29">
        <f t="shared" si="30"/>
        <v>3</v>
      </c>
      <c r="AF48" s="27">
        <f t="shared" si="30"/>
        <v>8</v>
      </c>
      <c r="AG48" s="28">
        <f t="shared" si="30"/>
        <v>4</v>
      </c>
      <c r="AH48" s="28">
        <f t="shared" si="30"/>
        <v>1</v>
      </c>
      <c r="AI48" s="28">
        <f t="shared" si="30"/>
        <v>0</v>
      </c>
      <c r="AJ48" s="27">
        <f t="shared" si="30"/>
        <v>4</v>
      </c>
      <c r="AK48" s="28">
        <f t="shared" si="30"/>
        <v>3</v>
      </c>
      <c r="AL48" s="28">
        <f t="shared" si="30"/>
        <v>2</v>
      </c>
      <c r="AM48" s="29">
        <f t="shared" si="30"/>
        <v>2</v>
      </c>
      <c r="AN48" s="17" t="s">
        <v>34</v>
      </c>
    </row>
    <row r="49" spans="1:40" customFormat="1" x14ac:dyDescent="0.3">
      <c r="E49" s="25" t="s">
        <v>133</v>
      </c>
      <c r="F49" s="26"/>
      <c r="G49" s="26">
        <f>G48/$F$48*100</f>
        <v>0</v>
      </c>
      <c r="H49" s="26">
        <f>H48/$F$48*100</f>
        <v>7.1428571428571423</v>
      </c>
      <c r="I49" s="26"/>
      <c r="J49" s="26"/>
      <c r="K49" s="72">
        <f>K48/$F$48*100</f>
        <v>7.1428571428571423</v>
      </c>
      <c r="L49" s="26">
        <f>+L48/$F48*100</f>
        <v>28.571428571428569</v>
      </c>
      <c r="M49" s="26">
        <f>+M48/$F48*100</f>
        <v>21.428571428571427</v>
      </c>
      <c r="N49" s="26">
        <f>+N48/$F48*100</f>
        <v>100</v>
      </c>
      <c r="O49" s="26">
        <f>+O48/$F48*100</f>
        <v>92.857142857142861</v>
      </c>
      <c r="P49" s="26">
        <f>+P48/$F48*100</f>
        <v>78.571428571428569</v>
      </c>
      <c r="Q49" s="11">
        <f>+Q48/SUM($Q48:$U48)*100</f>
        <v>0</v>
      </c>
      <c r="R49" s="12">
        <f t="shared" ref="R49:U49" si="31">+R48/SUM($Q48:$U48)*100</f>
        <v>5.2631578947368416</v>
      </c>
      <c r="S49" s="12">
        <f t="shared" si="31"/>
        <v>31.578947368421051</v>
      </c>
      <c r="T49" s="12">
        <f t="shared" si="31"/>
        <v>42.105263157894733</v>
      </c>
      <c r="U49" s="13">
        <f t="shared" si="31"/>
        <v>21.052631578947366</v>
      </c>
      <c r="V49" s="11">
        <f>+V48/SUM($V48:$Z48)*100</f>
        <v>23.076923076923077</v>
      </c>
      <c r="W49" s="12">
        <f t="shared" ref="W49:Z49" si="32">+W48/SUM($V48:$Z48)*100</f>
        <v>46.153846153846153</v>
      </c>
      <c r="X49" s="12">
        <f t="shared" si="32"/>
        <v>23.076923076923077</v>
      </c>
      <c r="Y49" s="12">
        <f t="shared" si="32"/>
        <v>7.6923076923076925</v>
      </c>
      <c r="Z49" s="13">
        <f t="shared" si="32"/>
        <v>0</v>
      </c>
      <c r="AA49" s="11">
        <f>+AA48/SUM($AA48:$AE48)*100</f>
        <v>17.142857142857142</v>
      </c>
      <c r="AB49" s="12">
        <f t="shared" ref="AB49:AE49" si="33">+AB48/SUM($AA48:$AE48)*100</f>
        <v>24.285714285714285</v>
      </c>
      <c r="AC49" s="12">
        <f t="shared" si="33"/>
        <v>28.571428571428569</v>
      </c>
      <c r="AD49" s="12">
        <f t="shared" si="33"/>
        <v>21.428571428571427</v>
      </c>
      <c r="AE49" s="13">
        <f t="shared" si="33"/>
        <v>8.5714285714285712</v>
      </c>
      <c r="AF49" s="12">
        <f>+AF48/SUM($AF48:$AI48)*100</f>
        <v>61.53846153846154</v>
      </c>
      <c r="AG49" s="12">
        <f t="shared" ref="AG49:AI49" si="34">+AG48/SUM($AF48:$AI48)*100</f>
        <v>30.76923076923077</v>
      </c>
      <c r="AH49" s="12">
        <f t="shared" si="34"/>
        <v>7.6923076923076925</v>
      </c>
      <c r="AI49" s="13">
        <f t="shared" si="34"/>
        <v>0</v>
      </c>
      <c r="AJ49" s="11">
        <f>+AJ48/SUM($AJ48:$AM48)*100</f>
        <v>36.363636363636367</v>
      </c>
      <c r="AK49" s="12">
        <f t="shared" ref="AK49:AM49" si="35">+AK48/SUM($AJ48:$AM48)*100</f>
        <v>27.27272727272727</v>
      </c>
      <c r="AL49" s="12">
        <f t="shared" si="35"/>
        <v>18.181818181818183</v>
      </c>
      <c r="AM49" s="13">
        <f t="shared" si="35"/>
        <v>18.181818181818183</v>
      </c>
      <c r="AN49" s="17" t="s">
        <v>35</v>
      </c>
    </row>
    <row r="50" spans="1:40" customFormat="1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1"/>
      <c r="L50" s="26"/>
      <c r="M50" s="26"/>
      <c r="N50" s="26"/>
      <c r="O50" s="26"/>
      <c r="P50" s="32"/>
      <c r="Q50" s="39"/>
      <c r="R50" s="26"/>
      <c r="S50" s="61">
        <f>(Q48*1+R48*2+S48*3+T48*4+U48*5)/(SUM(Q48:U48))</f>
        <v>3.7894736842105261</v>
      </c>
      <c r="T50" s="26"/>
      <c r="U50" s="40"/>
      <c r="V50" s="26"/>
      <c r="W50" s="26"/>
      <c r="X50" s="61">
        <f>(V48*1+W48*2+X48*3+Y48*4+Z48*5)/(SUM(V48:Z48))</f>
        <v>2.1538461538461537</v>
      </c>
      <c r="Y50" s="26"/>
      <c r="Z50" s="40"/>
      <c r="AA50" s="39"/>
      <c r="AB50" s="26"/>
      <c r="AC50" s="61">
        <f>(AA48*1+AB48*2+AC48*3+AD48*4+AE48*5)/(SUM(AA48:AE48))</f>
        <v>2.8</v>
      </c>
      <c r="AD50" s="1"/>
      <c r="AE50" s="13"/>
      <c r="AF50" s="1"/>
      <c r="AG50" s="1"/>
      <c r="AH50" s="1"/>
      <c r="AI50" s="12"/>
      <c r="AJ50" s="10"/>
      <c r="AK50" s="1"/>
      <c r="AL50" s="1"/>
      <c r="AM50" s="13"/>
      <c r="AN50" s="17" t="s">
        <v>26</v>
      </c>
    </row>
    <row r="51" spans="1:40" customFormat="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1"/>
      <c r="L51" s="26"/>
      <c r="M51" s="26"/>
      <c r="N51" s="26"/>
      <c r="O51" s="26"/>
      <c r="P51" s="16"/>
      <c r="Q51" s="10"/>
      <c r="R51" s="1"/>
      <c r="S51" s="1">
        <v>5</v>
      </c>
      <c r="T51" s="1"/>
      <c r="U51" s="9"/>
      <c r="V51" s="1"/>
      <c r="W51" s="1"/>
      <c r="X51" s="1">
        <v>5</v>
      </c>
      <c r="Y51" s="1"/>
      <c r="Z51" s="1"/>
      <c r="AA51" s="10"/>
      <c r="AB51" s="1"/>
      <c r="AC51" s="1">
        <v>5</v>
      </c>
      <c r="AD51" s="1"/>
      <c r="AE51" s="9"/>
      <c r="AF51" s="1"/>
      <c r="AG51" s="1"/>
      <c r="AH51" s="1"/>
      <c r="AI51" s="1"/>
      <c r="AJ51" s="10"/>
      <c r="AK51" s="1"/>
      <c r="AL51" s="1"/>
      <c r="AM51" s="9"/>
      <c r="AN51" s="17" t="s">
        <v>36</v>
      </c>
    </row>
    <row r="52" spans="1:40" customFormat="1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1"/>
      <c r="L52" s="26"/>
      <c r="M52" s="26"/>
      <c r="N52" s="26"/>
      <c r="O52" s="26"/>
      <c r="P52" s="16"/>
      <c r="Q52" s="10"/>
      <c r="R52" s="1"/>
      <c r="S52" s="1"/>
      <c r="T52" s="1"/>
      <c r="U52" s="9"/>
      <c r="V52" s="1"/>
      <c r="W52" s="1"/>
      <c r="X52" s="1"/>
      <c r="Y52" s="1"/>
      <c r="Z52" s="1"/>
      <c r="AA52" s="10"/>
      <c r="AB52" s="1"/>
      <c r="AC52" s="1"/>
      <c r="AD52" s="1"/>
      <c r="AE52" s="9"/>
      <c r="AF52" s="1"/>
      <c r="AG52" s="1"/>
      <c r="AH52" s="1"/>
      <c r="AI52" s="1"/>
      <c r="AJ52" s="10"/>
      <c r="AK52" s="1"/>
      <c r="AL52" s="1"/>
      <c r="AM52" s="9"/>
      <c r="AN52" s="17"/>
    </row>
    <row r="53" spans="1:40" customFormat="1" x14ac:dyDescent="0.3">
      <c r="E53" s="25"/>
      <c r="F53" s="1"/>
      <c r="G53" s="1"/>
      <c r="H53" s="1"/>
      <c r="I53" s="1"/>
      <c r="J53" s="1"/>
      <c r="K53" s="1"/>
      <c r="L53" s="1"/>
      <c r="M53" s="1"/>
      <c r="N53" s="1"/>
      <c r="O53" s="1"/>
      <c r="P53" s="16"/>
      <c r="Q53" s="10"/>
      <c r="R53" s="1"/>
      <c r="S53" s="1"/>
      <c r="T53" s="1"/>
      <c r="U53" s="9"/>
      <c r="V53" s="1"/>
      <c r="W53" s="1"/>
      <c r="X53" s="1"/>
      <c r="Y53" s="1"/>
      <c r="Z53" s="1"/>
      <c r="AA53" s="10"/>
      <c r="AB53" s="1"/>
      <c r="AC53" s="1"/>
      <c r="AD53" s="1"/>
      <c r="AE53" s="9"/>
      <c r="AF53" s="1"/>
      <c r="AG53" s="1"/>
      <c r="AH53" s="1"/>
      <c r="AI53" s="1"/>
      <c r="AJ53" s="10"/>
      <c r="AK53" s="1"/>
      <c r="AL53" s="1"/>
      <c r="AM53" s="9"/>
      <c r="AN53" s="17"/>
    </row>
    <row r="54" spans="1:40" customFormat="1" x14ac:dyDescent="0.3">
      <c r="E54" t="s">
        <v>119</v>
      </c>
      <c r="F54" s="1"/>
      <c r="G54" s="1"/>
      <c r="H54" s="1"/>
      <c r="I54" s="1"/>
      <c r="J54" s="1"/>
      <c r="K54" s="1"/>
      <c r="L54" s="16"/>
      <c r="M54" s="1"/>
      <c r="N54" s="1"/>
      <c r="O54" s="1"/>
      <c r="P54" s="16"/>
      <c r="Q54" s="10"/>
      <c r="R54" s="1"/>
      <c r="S54" s="1"/>
      <c r="T54" s="1"/>
      <c r="U54" s="9"/>
      <c r="V54" s="1"/>
      <c r="W54" s="1"/>
      <c r="X54" s="1"/>
      <c r="Y54" s="1"/>
      <c r="Z54" s="1"/>
      <c r="AA54" s="10"/>
      <c r="AB54" s="1"/>
      <c r="AC54" s="1"/>
      <c r="AD54" s="1"/>
      <c r="AE54" s="9"/>
      <c r="AF54" s="1"/>
      <c r="AG54" s="1"/>
      <c r="AH54" s="1"/>
      <c r="AI54" s="1"/>
      <c r="AJ54" s="10"/>
      <c r="AK54" s="1"/>
      <c r="AL54" s="1"/>
      <c r="AM54" s="9"/>
      <c r="AN54" s="17"/>
    </row>
    <row r="55" spans="1:40" customFormat="1" x14ac:dyDescent="0.3">
      <c r="E55" s="25"/>
      <c r="F55" s="1"/>
      <c r="G55" s="1"/>
      <c r="H55" s="1"/>
      <c r="I55" s="1"/>
      <c r="J55" s="1"/>
      <c r="K55" s="1"/>
      <c r="L55" s="1"/>
      <c r="M55" s="1"/>
      <c r="N55" s="1"/>
      <c r="O55" s="1"/>
      <c r="P55" s="16"/>
      <c r="Q55" s="10"/>
      <c r="R55" s="1"/>
      <c r="S55" s="1"/>
      <c r="T55" s="1"/>
      <c r="U55" s="9"/>
      <c r="V55" s="1"/>
      <c r="W55" s="1"/>
      <c r="X55" s="1"/>
      <c r="Y55" s="1"/>
      <c r="Z55" s="1"/>
      <c r="AA55" s="10"/>
      <c r="AB55" s="1"/>
      <c r="AC55" s="1"/>
      <c r="AD55" s="1"/>
      <c r="AE55" s="9"/>
      <c r="AF55" s="1"/>
      <c r="AG55" s="1"/>
      <c r="AH55" s="1"/>
      <c r="AI55" s="1"/>
      <c r="AJ55" s="10"/>
      <c r="AK55" s="1"/>
      <c r="AL55" s="1"/>
      <c r="AM55" s="9"/>
      <c r="AN55" s="17"/>
    </row>
    <row r="56" spans="1:40" customFormat="1" x14ac:dyDescent="0.3">
      <c r="E56" s="25"/>
      <c r="F56" s="1"/>
      <c r="G56" s="1"/>
      <c r="H56" s="1"/>
      <c r="I56" s="1"/>
      <c r="J56" s="1"/>
      <c r="K56" s="1"/>
      <c r="L56" s="1"/>
      <c r="M56" s="1"/>
      <c r="N56" s="1"/>
      <c r="O56" s="1"/>
      <c r="P56" s="16"/>
      <c r="Q56" s="10"/>
      <c r="R56" s="1"/>
      <c r="S56" s="1"/>
      <c r="T56" s="1"/>
      <c r="U56" s="9"/>
      <c r="V56" s="1"/>
      <c r="W56" s="1"/>
      <c r="X56" s="1"/>
      <c r="Y56" s="1"/>
      <c r="Z56" s="1"/>
      <c r="AA56" s="10"/>
      <c r="AB56" s="1"/>
      <c r="AC56" s="1"/>
      <c r="AD56" s="1"/>
      <c r="AE56" s="9"/>
      <c r="AF56" s="1"/>
      <c r="AG56" s="1"/>
      <c r="AH56" s="1"/>
      <c r="AI56" s="1"/>
      <c r="AJ56" s="10"/>
      <c r="AK56" s="1"/>
      <c r="AL56" s="1"/>
      <c r="AM56" s="9"/>
      <c r="AN56" s="17"/>
    </row>
    <row r="57" spans="1:40" customFormat="1" x14ac:dyDescent="0.3">
      <c r="E57" s="25"/>
      <c r="F57" s="1"/>
      <c r="G57" s="1"/>
      <c r="H57" s="1"/>
      <c r="I57" s="1"/>
      <c r="J57" s="1"/>
      <c r="K57" s="1"/>
      <c r="L57" s="1"/>
      <c r="M57" s="1"/>
      <c r="N57" s="1"/>
      <c r="O57" s="1"/>
      <c r="P57" s="16"/>
      <c r="Q57" s="10"/>
      <c r="R57" s="1"/>
      <c r="S57" s="1"/>
      <c r="T57" s="1"/>
      <c r="U57" s="9"/>
      <c r="V57" s="1"/>
      <c r="W57" s="1"/>
      <c r="X57" s="1"/>
      <c r="Y57" s="1"/>
      <c r="Z57" s="1"/>
      <c r="AA57" s="10"/>
      <c r="AB57" s="1"/>
      <c r="AC57" s="1"/>
      <c r="AD57" s="1"/>
      <c r="AE57" s="9"/>
      <c r="AF57" s="1"/>
      <c r="AG57" s="1"/>
      <c r="AH57" s="1"/>
      <c r="AI57" s="1"/>
      <c r="AJ57" s="10"/>
      <c r="AK57" s="1"/>
      <c r="AL57" s="1"/>
      <c r="AM57" s="9"/>
      <c r="AN57" s="17"/>
    </row>
    <row r="58" spans="1:40" customFormat="1" x14ac:dyDescent="0.3">
      <c r="E58" s="25"/>
      <c r="F58" s="1"/>
      <c r="G58" s="1"/>
      <c r="H58" s="1"/>
      <c r="I58" s="1"/>
      <c r="J58" s="1"/>
      <c r="K58" s="1"/>
      <c r="L58" s="1"/>
      <c r="M58" s="1"/>
      <c r="N58" s="1"/>
      <c r="O58" s="1"/>
      <c r="P58" s="16"/>
      <c r="Q58" s="10"/>
      <c r="R58" s="1"/>
      <c r="S58" s="1"/>
      <c r="T58" s="1"/>
      <c r="U58" s="9"/>
      <c r="V58" s="1"/>
      <c r="W58" s="1"/>
      <c r="X58" s="1"/>
      <c r="Y58" s="1"/>
      <c r="Z58" s="1"/>
      <c r="AA58" s="10"/>
      <c r="AB58" s="1"/>
      <c r="AC58" s="1"/>
      <c r="AD58" s="1"/>
      <c r="AE58" s="9"/>
      <c r="AF58" s="1"/>
      <c r="AG58" s="1"/>
      <c r="AH58" s="1"/>
      <c r="AI58" s="1"/>
      <c r="AJ58" s="10"/>
      <c r="AK58" s="1"/>
      <c r="AL58" s="1"/>
      <c r="AM58" s="9"/>
      <c r="AN58" s="17"/>
    </row>
    <row r="59" spans="1:40" customFormat="1" x14ac:dyDescent="0.3">
      <c r="E59" s="25"/>
      <c r="F59" s="1"/>
      <c r="G59" s="1"/>
      <c r="H59" s="1"/>
      <c r="I59" s="1"/>
      <c r="J59" s="1"/>
      <c r="K59" s="1"/>
      <c r="L59" s="1"/>
      <c r="M59" s="1"/>
      <c r="N59" s="1"/>
      <c r="O59" s="1"/>
      <c r="P59" s="16"/>
      <c r="Q59" s="10"/>
      <c r="R59" s="1"/>
      <c r="S59" s="1"/>
      <c r="T59" s="1"/>
      <c r="U59" s="9"/>
      <c r="V59" s="1"/>
      <c r="W59" s="1"/>
      <c r="X59" s="1"/>
      <c r="Y59" s="1"/>
      <c r="Z59" s="1"/>
      <c r="AA59" s="10"/>
      <c r="AB59" s="1"/>
      <c r="AC59" s="1"/>
      <c r="AD59" s="1"/>
      <c r="AE59" s="9"/>
      <c r="AF59" s="1"/>
      <c r="AG59" s="1"/>
      <c r="AH59" s="1"/>
      <c r="AI59" s="1"/>
      <c r="AJ59" s="10"/>
      <c r="AK59" s="1"/>
      <c r="AL59" s="1"/>
      <c r="AM59" s="9"/>
      <c r="AN59" s="17"/>
    </row>
    <row r="60" spans="1:40" customFormat="1" x14ac:dyDescent="0.3">
      <c r="E60" s="25"/>
      <c r="F60" s="1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0"/>
      <c r="R60" s="1"/>
      <c r="S60" s="1"/>
      <c r="T60" s="1"/>
      <c r="U60" s="9"/>
      <c r="V60" s="1"/>
      <c r="W60" s="1"/>
      <c r="X60" s="1"/>
      <c r="Y60" s="1"/>
      <c r="Z60" s="1"/>
      <c r="AA60" s="10"/>
      <c r="AB60" s="1"/>
      <c r="AC60" s="1"/>
      <c r="AD60" s="1"/>
      <c r="AE60" s="9"/>
      <c r="AF60" s="1"/>
      <c r="AG60" s="1"/>
      <c r="AH60" s="1"/>
      <c r="AI60" s="1"/>
      <c r="AJ60" s="10"/>
      <c r="AK60" s="1"/>
      <c r="AL60" s="1"/>
      <c r="AM60" s="9"/>
      <c r="AN60" s="17"/>
    </row>
    <row r="61" spans="1:40" customFormat="1" x14ac:dyDescent="0.3">
      <c r="E61" s="25"/>
      <c r="F61" s="16"/>
      <c r="G61" s="16"/>
      <c r="H61" s="16"/>
      <c r="I61" s="16"/>
      <c r="J61" s="16"/>
      <c r="K61" s="16"/>
      <c r="L61" s="1"/>
      <c r="M61" s="1"/>
      <c r="N61" s="1"/>
      <c r="O61" s="16"/>
      <c r="P61" s="16"/>
      <c r="Q61" s="10"/>
      <c r="R61" s="1"/>
      <c r="S61" s="1"/>
      <c r="T61" s="1"/>
      <c r="U61" s="9"/>
      <c r="V61" s="1"/>
      <c r="W61" s="1"/>
      <c r="X61" s="1"/>
      <c r="Y61" s="1"/>
      <c r="Z61" s="1"/>
      <c r="AA61" s="10"/>
      <c r="AB61" s="1"/>
      <c r="AC61" s="1"/>
      <c r="AD61" s="1"/>
      <c r="AE61" s="9"/>
      <c r="AF61" s="1"/>
      <c r="AG61" s="1"/>
      <c r="AH61" s="1"/>
      <c r="AI61" s="1"/>
      <c r="AJ61" s="10"/>
      <c r="AK61" s="1"/>
      <c r="AL61" s="1"/>
      <c r="AM61" s="9"/>
      <c r="AN61" s="17"/>
    </row>
    <row r="62" spans="1:40" customFormat="1" x14ac:dyDescent="0.3"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0"/>
      <c r="R62" s="1"/>
      <c r="S62" s="1"/>
      <c r="T62" s="1"/>
      <c r="U62" s="9"/>
      <c r="V62" s="1"/>
      <c r="W62" s="1"/>
      <c r="X62" s="1"/>
      <c r="Y62" s="1"/>
      <c r="Z62" s="1"/>
      <c r="AA62" s="10"/>
      <c r="AB62" s="1"/>
      <c r="AC62" s="1"/>
      <c r="AD62" s="1"/>
      <c r="AE62" s="9"/>
      <c r="AF62" s="1"/>
      <c r="AG62" s="1"/>
      <c r="AH62" s="1"/>
      <c r="AI62" s="1"/>
      <c r="AJ62" s="10"/>
      <c r="AK62" s="1"/>
      <c r="AL62" s="1"/>
      <c r="AM62" s="9"/>
      <c r="AN62" s="17"/>
    </row>
    <row r="63" spans="1:40" customFormat="1" x14ac:dyDescent="0.3"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0"/>
      <c r="R63" s="1"/>
      <c r="S63" s="1"/>
      <c r="T63" s="1"/>
      <c r="U63" s="9"/>
      <c r="V63" s="1"/>
      <c r="W63" s="1"/>
      <c r="X63" s="1"/>
      <c r="Y63" s="1"/>
      <c r="Z63" s="1"/>
      <c r="AA63" s="10"/>
      <c r="AB63" s="1"/>
      <c r="AC63" s="1"/>
      <c r="AD63" s="1"/>
      <c r="AE63" s="9"/>
      <c r="AF63" s="1"/>
      <c r="AG63" s="1"/>
      <c r="AH63" s="1"/>
      <c r="AI63" s="1"/>
      <c r="AJ63" s="10"/>
      <c r="AK63" s="1"/>
      <c r="AL63" s="1"/>
      <c r="AM63" s="9"/>
      <c r="AN63" s="17"/>
    </row>
    <row r="64" spans="1:40" customFormat="1" x14ac:dyDescent="0.3">
      <c r="E64" s="17" t="s">
        <v>123</v>
      </c>
      <c r="F64" s="16"/>
      <c r="G64" s="16"/>
      <c r="H64" s="16"/>
      <c r="I64" s="16"/>
      <c r="J64" s="16">
        <f>COUNTIFS($J$18:$J$47,1,$F$18:$F$47,1)+COUNTIFS($J$18:$J$47,1,$F$18:$F$47,2)+COUNTIFS($J$18:$J$47,1,$F$18:$F$47,3)</f>
        <v>3</v>
      </c>
      <c r="K64" s="16"/>
      <c r="L64" s="16">
        <f>COUNTIFS($J$18:$J$47,1,L18:L47,"&gt;0")</f>
        <v>1</v>
      </c>
      <c r="M64" s="16">
        <f>COUNTIFS($J$18:$J$47,1,M18:M47,"&gt;0")</f>
        <v>1</v>
      </c>
      <c r="N64" s="16">
        <f>COUNTIFS($J$18:$J$47,1,N18:N47,"&gt;0")</f>
        <v>3</v>
      </c>
      <c r="O64" s="16">
        <f>COUNTIFS($J$18:$J$47,1,O18:O47,"&gt;0")</f>
        <v>3</v>
      </c>
      <c r="P64" s="16">
        <f>COUNTIFS($J$18:$J$47,1,P18:P47,"&gt;0")</f>
        <v>3</v>
      </c>
      <c r="Q64" s="10">
        <f t="shared" ref="Q64:AM64" si="36">SUMIF($J$18:$J$47,1,Q18:Q47)</f>
        <v>0</v>
      </c>
      <c r="R64" s="1">
        <f t="shared" si="36"/>
        <v>0.5</v>
      </c>
      <c r="S64" s="1">
        <f t="shared" si="36"/>
        <v>1</v>
      </c>
      <c r="T64" s="1">
        <f t="shared" si="36"/>
        <v>1</v>
      </c>
      <c r="U64" s="9">
        <f t="shared" si="36"/>
        <v>0</v>
      </c>
      <c r="V64" s="10">
        <f t="shared" si="36"/>
        <v>1</v>
      </c>
      <c r="W64" s="1">
        <f t="shared" si="36"/>
        <v>1</v>
      </c>
      <c r="X64" s="1">
        <f t="shared" si="36"/>
        <v>0</v>
      </c>
      <c r="Y64" s="1">
        <f t="shared" si="36"/>
        <v>0</v>
      </c>
      <c r="Z64" s="9">
        <f t="shared" si="36"/>
        <v>0</v>
      </c>
      <c r="AA64" s="10">
        <f t="shared" si="36"/>
        <v>3</v>
      </c>
      <c r="AB64" s="1">
        <f t="shared" si="36"/>
        <v>3</v>
      </c>
      <c r="AC64" s="1">
        <f t="shared" si="36"/>
        <v>2.5</v>
      </c>
      <c r="AD64" s="1">
        <f t="shared" si="36"/>
        <v>0</v>
      </c>
      <c r="AE64" s="9">
        <f t="shared" si="36"/>
        <v>0</v>
      </c>
      <c r="AF64" s="10">
        <f t="shared" si="36"/>
        <v>2</v>
      </c>
      <c r="AG64" s="1">
        <f t="shared" si="36"/>
        <v>1</v>
      </c>
      <c r="AH64" s="1">
        <f t="shared" si="36"/>
        <v>0</v>
      </c>
      <c r="AI64" s="1">
        <f t="shared" si="36"/>
        <v>0</v>
      </c>
      <c r="AJ64" s="10">
        <f t="shared" si="36"/>
        <v>2</v>
      </c>
      <c r="AK64" s="1">
        <f t="shared" si="36"/>
        <v>1</v>
      </c>
      <c r="AL64" s="1">
        <f t="shared" si="36"/>
        <v>0</v>
      </c>
      <c r="AM64" s="9">
        <f t="shared" si="36"/>
        <v>0</v>
      </c>
      <c r="AN64" s="17"/>
    </row>
    <row r="65" spans="5:39" customFormat="1" x14ac:dyDescent="0.3">
      <c r="F65" s="16"/>
      <c r="G65" s="16"/>
      <c r="H65" s="16"/>
      <c r="I65" s="16"/>
      <c r="J65" s="16"/>
      <c r="K65" s="16"/>
      <c r="L65" s="26"/>
      <c r="M65" s="26"/>
      <c r="N65" s="26"/>
      <c r="O65" s="26"/>
      <c r="P65" s="26"/>
      <c r="Q65" s="11">
        <f>+Q64/SUM($Q64:$U64)*100</f>
        <v>0</v>
      </c>
      <c r="R65" s="12">
        <f t="shared" ref="R65" si="37">+R64/SUM($Q64:$U64)*100</f>
        <v>20</v>
      </c>
      <c r="S65" s="12">
        <f t="shared" ref="S65:U65" si="38">+S64/SUM($Q64:$U64)*100</f>
        <v>40</v>
      </c>
      <c r="T65" s="12">
        <f t="shared" si="38"/>
        <v>40</v>
      </c>
      <c r="U65" s="13">
        <f t="shared" si="38"/>
        <v>0</v>
      </c>
      <c r="V65" s="11">
        <f>+V64/SUM($V64:$Z64)*100</f>
        <v>50</v>
      </c>
      <c r="W65" s="12">
        <f t="shared" ref="W65:Z65" si="39">+W64/SUM($V64:$Z64)*100</f>
        <v>50</v>
      </c>
      <c r="X65" s="12">
        <f t="shared" si="39"/>
        <v>0</v>
      </c>
      <c r="Y65" s="12">
        <f t="shared" si="39"/>
        <v>0</v>
      </c>
      <c r="Z65" s="13">
        <f t="shared" si="39"/>
        <v>0</v>
      </c>
      <c r="AA65" s="11">
        <f>+AA64/SUM($AA64:$AE64)*100</f>
        <v>35.294117647058826</v>
      </c>
      <c r="AB65" s="12">
        <f t="shared" ref="AB65:AE65" si="40">+AB64/SUM($AA64:$AE64)*100</f>
        <v>35.294117647058826</v>
      </c>
      <c r="AC65" s="12">
        <f t="shared" si="40"/>
        <v>29.411764705882355</v>
      </c>
      <c r="AD65" s="12">
        <f t="shared" si="40"/>
        <v>0</v>
      </c>
      <c r="AE65" s="13">
        <f t="shared" si="40"/>
        <v>0</v>
      </c>
      <c r="AF65" s="12">
        <f>+AF64/SUM($AF64:$AI64)*100</f>
        <v>66.666666666666657</v>
      </c>
      <c r="AG65" s="12">
        <f t="shared" ref="AG65:AI65" si="41">+AG64/SUM($AF64:$AI64)*100</f>
        <v>33.333333333333329</v>
      </c>
      <c r="AH65" s="12">
        <f t="shared" si="41"/>
        <v>0</v>
      </c>
      <c r="AI65" s="13">
        <f t="shared" si="41"/>
        <v>0</v>
      </c>
      <c r="AJ65" s="11">
        <f>+AJ64/SUM($AJ64:$AM64)*100</f>
        <v>66.666666666666657</v>
      </c>
      <c r="AK65" s="12">
        <f t="shared" ref="AK65:AM65" si="42">+AK64/SUM($AJ64:$AM64)*100</f>
        <v>33.333333333333329</v>
      </c>
      <c r="AL65" s="12">
        <f t="shared" si="42"/>
        <v>0</v>
      </c>
      <c r="AM65" s="13">
        <f t="shared" si="42"/>
        <v>0</v>
      </c>
    </row>
    <row r="66" spans="5:39" customFormat="1" x14ac:dyDescent="0.3">
      <c r="F66" s="16"/>
      <c r="G66" s="16"/>
      <c r="H66" s="16"/>
      <c r="I66" s="16"/>
      <c r="J66" s="16"/>
      <c r="K66" s="16"/>
      <c r="L66" s="26"/>
      <c r="M66" s="26"/>
      <c r="N66" s="26"/>
      <c r="O66" s="16"/>
      <c r="P66" s="16"/>
      <c r="Q66" s="39"/>
      <c r="R66" s="26"/>
      <c r="S66" s="61">
        <f>(Q64*1+R64*2+S64*3+T64*4+U64*5)/(SUM(Q64:U64))</f>
        <v>3.2</v>
      </c>
      <c r="T66" s="61"/>
      <c r="U66" s="62"/>
      <c r="V66" s="61"/>
      <c r="W66" s="61"/>
      <c r="X66" s="61">
        <f>(V64*1+W64*2+X64*3+Y64*4+Z64*5)/(SUM(V64:Z64))</f>
        <v>1.5</v>
      </c>
      <c r="Y66" s="61"/>
      <c r="Z66" s="62"/>
      <c r="AA66" s="63"/>
      <c r="AB66" s="61"/>
      <c r="AC66" s="61">
        <f>(AA64*1+AB64*2+AC64*3+AD64*4+AE64*5)/(SUM(AA64:AE64))</f>
        <v>1.9411764705882353</v>
      </c>
      <c r="AD66" s="1"/>
      <c r="AE66" s="13"/>
      <c r="AF66" s="1"/>
      <c r="AG66" s="1"/>
      <c r="AH66" s="1"/>
      <c r="AI66" s="1"/>
      <c r="AJ66" s="10"/>
      <c r="AK66" s="1"/>
      <c r="AL66" s="1"/>
      <c r="AM66" s="9"/>
    </row>
    <row r="67" spans="5:39" customFormat="1" x14ac:dyDescent="0.3"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0"/>
      <c r="R67" s="1"/>
      <c r="S67" s="1"/>
      <c r="T67" s="1"/>
      <c r="U67" s="9"/>
      <c r="V67" s="10"/>
      <c r="W67" s="1"/>
      <c r="X67" s="1"/>
      <c r="Y67" s="1"/>
      <c r="Z67" s="9"/>
      <c r="AA67" s="10"/>
      <c r="AB67" s="1"/>
      <c r="AC67" s="1"/>
      <c r="AD67" s="1"/>
      <c r="AE67" s="9"/>
      <c r="AF67" s="1"/>
      <c r="AG67" s="1"/>
      <c r="AH67" s="1"/>
      <c r="AI67" s="1"/>
      <c r="AJ67" s="10"/>
      <c r="AK67" s="1"/>
      <c r="AL67" s="1"/>
      <c r="AM67" s="9"/>
    </row>
    <row r="68" spans="5:39" customFormat="1" x14ac:dyDescent="0.3">
      <c r="E68" s="17" t="s">
        <v>120</v>
      </c>
      <c r="F68" s="16"/>
      <c r="G68" s="16"/>
      <c r="H68" s="16"/>
      <c r="I68" s="16"/>
      <c r="J68" s="16">
        <f>COUNTIFS($J$17:$J$46,-1,$F$17:$F$46,1)+COUNTIFS($J$17:$J$46,-1,$F$17:$F$46,2)+COUNTIFS($J$17:$J$46,-1,$F$17:$F$46,3)</f>
        <v>11</v>
      </c>
      <c r="K68" s="16"/>
      <c r="L68" s="16">
        <f>COUNTIFS($J$17:$J$46,-1,L$17:L$46,"&gt;0")</f>
        <v>3</v>
      </c>
      <c r="M68" s="16">
        <f>COUNTIFS($J$17:$J$46,-1,M$17:M$46,"&gt;0")</f>
        <v>2</v>
      </c>
      <c r="N68" s="16">
        <f>COUNTIFS($J$17:$J$46,-1,N$17:N$46,"&gt;0")</f>
        <v>11</v>
      </c>
      <c r="O68" s="16">
        <f>COUNTIFS($J$17:$J$46,-1,O$17:O$46,"&gt;0")</f>
        <v>10</v>
      </c>
      <c r="P68" s="16">
        <f>COUNTIFS($J$17:$J$46,-1,P$17:P$46,"&gt;0")</f>
        <v>8</v>
      </c>
      <c r="Q68" s="10">
        <f t="shared" ref="Q68:AM68" si="43">SUMIF($J$18:$J$47,-1,Q18:Q47)</f>
        <v>0</v>
      </c>
      <c r="R68" s="1">
        <f t="shared" si="43"/>
        <v>0</v>
      </c>
      <c r="S68" s="1">
        <f t="shared" si="43"/>
        <v>2</v>
      </c>
      <c r="T68" s="1">
        <f t="shared" si="43"/>
        <v>3</v>
      </c>
      <c r="U68" s="9">
        <f t="shared" si="43"/>
        <v>2</v>
      </c>
      <c r="V68" s="10">
        <f t="shared" si="43"/>
        <v>0.5</v>
      </c>
      <c r="W68" s="1">
        <f t="shared" si="43"/>
        <v>2</v>
      </c>
      <c r="X68" s="1">
        <f t="shared" si="43"/>
        <v>1.5</v>
      </c>
      <c r="Y68" s="1">
        <f t="shared" si="43"/>
        <v>0.5</v>
      </c>
      <c r="Z68" s="9">
        <f t="shared" si="43"/>
        <v>0</v>
      </c>
      <c r="AA68" s="10">
        <f t="shared" si="43"/>
        <v>3</v>
      </c>
      <c r="AB68" s="1">
        <f t="shared" si="43"/>
        <v>5.5</v>
      </c>
      <c r="AC68" s="1">
        <f t="shared" si="43"/>
        <v>7.5</v>
      </c>
      <c r="AD68" s="1">
        <f t="shared" si="43"/>
        <v>7.5</v>
      </c>
      <c r="AE68" s="9">
        <f t="shared" si="43"/>
        <v>3</v>
      </c>
      <c r="AF68" s="10">
        <f t="shared" si="43"/>
        <v>6</v>
      </c>
      <c r="AG68" s="1">
        <f t="shared" si="43"/>
        <v>3</v>
      </c>
      <c r="AH68" s="1">
        <f t="shared" si="43"/>
        <v>1</v>
      </c>
      <c r="AI68" s="1">
        <f t="shared" si="43"/>
        <v>0</v>
      </c>
      <c r="AJ68" s="10">
        <f t="shared" si="43"/>
        <v>2</v>
      </c>
      <c r="AK68" s="1">
        <f t="shared" si="43"/>
        <v>2</v>
      </c>
      <c r="AL68" s="1">
        <f t="shared" si="43"/>
        <v>2</v>
      </c>
      <c r="AM68" s="9">
        <f t="shared" si="43"/>
        <v>2</v>
      </c>
    </row>
    <row r="69" spans="5:39" customFormat="1" x14ac:dyDescent="0.3">
      <c r="E69" s="17" t="s">
        <v>121</v>
      </c>
      <c r="F69" s="16"/>
      <c r="G69" s="16"/>
      <c r="H69" s="16"/>
      <c r="I69" s="16"/>
      <c r="J69" s="16"/>
      <c r="K69" s="16"/>
      <c r="L69" s="12"/>
      <c r="M69" s="12"/>
      <c r="N69" s="12"/>
      <c r="O69" s="12"/>
      <c r="P69" s="12"/>
      <c r="Q69" s="11">
        <f>+Q68/SUM($Q68:$U68)*100</f>
        <v>0</v>
      </c>
      <c r="R69" s="12">
        <f t="shared" ref="R69" si="44">+R68/SUM($Q68:$U68)*100</f>
        <v>0</v>
      </c>
      <c r="S69" s="12">
        <f t="shared" ref="S69:U69" si="45">+S68/SUM($Q68:$U68)*100</f>
        <v>28.571428571428569</v>
      </c>
      <c r="T69" s="12">
        <f t="shared" si="45"/>
        <v>42.857142857142854</v>
      </c>
      <c r="U69" s="13">
        <f t="shared" si="45"/>
        <v>28.571428571428569</v>
      </c>
      <c r="V69" s="11">
        <f>+V68/SUM($V68:$Z68)*100</f>
        <v>11.111111111111111</v>
      </c>
      <c r="W69" s="12">
        <f t="shared" ref="W69:Z69" si="46">+W68/SUM($V68:$Z68)*100</f>
        <v>44.444444444444443</v>
      </c>
      <c r="X69" s="12">
        <f t="shared" si="46"/>
        <v>33.333333333333329</v>
      </c>
      <c r="Y69" s="12">
        <f t="shared" si="46"/>
        <v>11.111111111111111</v>
      </c>
      <c r="Z69" s="13">
        <f t="shared" si="46"/>
        <v>0</v>
      </c>
      <c r="AA69" s="11">
        <f>+AA68/SUM($AA68:$AE68)*100</f>
        <v>11.320754716981133</v>
      </c>
      <c r="AB69" s="12">
        <f t="shared" ref="AB69:AE69" si="47">+AB68/SUM($AA68:$AE68)*100</f>
        <v>20.754716981132077</v>
      </c>
      <c r="AC69" s="12">
        <f t="shared" si="47"/>
        <v>28.30188679245283</v>
      </c>
      <c r="AD69" s="12">
        <f t="shared" si="47"/>
        <v>28.30188679245283</v>
      </c>
      <c r="AE69" s="13">
        <f t="shared" si="47"/>
        <v>11.320754716981133</v>
      </c>
      <c r="AF69" s="12">
        <f>+AF68/SUM($AF68:$AI68)*100</f>
        <v>60</v>
      </c>
      <c r="AG69" s="12">
        <f t="shared" ref="AG69:AI69" si="48">+AG68/SUM($AF68:$AI68)*100</f>
        <v>30</v>
      </c>
      <c r="AH69" s="12">
        <f t="shared" si="48"/>
        <v>10</v>
      </c>
      <c r="AI69" s="13">
        <f t="shared" si="48"/>
        <v>0</v>
      </c>
      <c r="AJ69" s="11">
        <f>+AJ68/SUM($AJ68:$AM68)*100</f>
        <v>25</v>
      </c>
      <c r="AK69" s="12">
        <f t="shared" ref="AK69:AM69" si="49">+AK68/SUM($AJ68:$AM68)*100</f>
        <v>25</v>
      </c>
      <c r="AL69" s="12">
        <f t="shared" si="49"/>
        <v>25</v>
      </c>
      <c r="AM69" s="13">
        <f t="shared" si="49"/>
        <v>25</v>
      </c>
    </row>
    <row r="70" spans="5:39" customFormat="1" x14ac:dyDescent="0.3">
      <c r="E70" s="17" t="s">
        <v>122</v>
      </c>
      <c r="F70" s="16"/>
      <c r="G70" s="16"/>
      <c r="H70" s="16"/>
      <c r="I70" s="16"/>
      <c r="J70" s="16"/>
      <c r="K70" s="16"/>
      <c r="L70" s="26"/>
      <c r="M70" s="26"/>
      <c r="N70" s="26"/>
      <c r="O70" s="16"/>
      <c r="P70" s="16"/>
      <c r="Q70" s="39"/>
      <c r="R70" s="26"/>
      <c r="S70" s="61">
        <f>(Q68*1+R68*2+S68*3+T68*4+U68*5)/(SUM(Q68:U68))</f>
        <v>4</v>
      </c>
      <c r="T70" s="61"/>
      <c r="U70" s="62"/>
      <c r="V70" s="61"/>
      <c r="W70" s="61"/>
      <c r="X70" s="61">
        <f>(V68*1+W68*2+X68*3+Y68*4+Z68*5)/(SUM(V68:Z68))</f>
        <v>2.4444444444444446</v>
      </c>
      <c r="Y70" s="61"/>
      <c r="Z70" s="62"/>
      <c r="AA70" s="63"/>
      <c r="AB70" s="61"/>
      <c r="AC70" s="61">
        <f>(AA68*1+AB68*2+AC68*3+AD68*4+AE68*5)/(SUM(AA68:AE68))</f>
        <v>3.0754716981132075</v>
      </c>
      <c r="AD70" s="1"/>
      <c r="AE70" s="13"/>
      <c r="AF70" s="1"/>
      <c r="AG70" s="1"/>
      <c r="AH70" s="1"/>
      <c r="AI70" s="1"/>
      <c r="AJ70" s="10"/>
      <c r="AK70" s="1"/>
      <c r="AL70" s="1"/>
      <c r="AM70" s="9"/>
    </row>
    <row r="71" spans="5:39" customFormat="1" x14ac:dyDescent="0.3">
      <c r="F71" s="16"/>
      <c r="G71" s="16"/>
      <c r="H71" s="16"/>
      <c r="I71" s="16"/>
      <c r="J71" s="16"/>
      <c r="K71" s="16"/>
      <c r="L71" s="26"/>
      <c r="M71" s="26"/>
      <c r="N71" s="26"/>
      <c r="O71" s="16"/>
      <c r="P71" s="16"/>
      <c r="Q71" s="39"/>
      <c r="R71" s="26"/>
      <c r="S71" s="61"/>
      <c r="T71" s="61"/>
      <c r="U71" s="62"/>
      <c r="V71" s="61"/>
      <c r="W71" s="61"/>
      <c r="X71" s="61"/>
      <c r="Y71" s="61"/>
      <c r="Z71" s="61"/>
      <c r="AA71" s="63"/>
      <c r="AB71" s="61"/>
      <c r="AC71" s="61"/>
      <c r="AD71" s="1"/>
      <c r="AE71" s="13"/>
      <c r="AF71" s="1"/>
      <c r="AG71" s="1"/>
      <c r="AH71" s="1"/>
      <c r="AI71" s="1"/>
      <c r="AJ71" s="10"/>
      <c r="AK71" s="1"/>
      <c r="AL71" s="1"/>
      <c r="AM71" s="9"/>
    </row>
    <row r="72" spans="5:39" customFormat="1" x14ac:dyDescent="0.3">
      <c r="E72" s="17" t="s">
        <v>134</v>
      </c>
      <c r="F72" s="16"/>
      <c r="G72" s="16"/>
      <c r="H72" s="16"/>
      <c r="I72" s="16"/>
      <c r="J72" s="16"/>
      <c r="K72" s="16">
        <f>K48</f>
        <v>1</v>
      </c>
      <c r="L72" s="16">
        <f>COUNTIFS($K$18:$K$47,-1,L$18:L$47,"&gt;0")</f>
        <v>0</v>
      </c>
      <c r="M72" s="16">
        <f>COUNTIFS($K$18:$K$47,-1,M$18:M$47,"&gt;0")</f>
        <v>0</v>
      </c>
      <c r="N72" s="16">
        <f>COUNTIFS($K$18:$K$47,-1,N$18:N$47,"&gt;0")</f>
        <v>1</v>
      </c>
      <c r="O72" s="16">
        <f>COUNTIFS($K$18:$K$47,-1,O$18:O$47,"&gt;0")</f>
        <v>1</v>
      </c>
      <c r="P72" s="16">
        <f>COUNTIFS($K$18:$K$47,-1,P$18:P$47,"&gt;0")</f>
        <v>1</v>
      </c>
      <c r="Q72" s="10">
        <f t="shared" ref="Q72:AM72" si="50">SUMIF($K$18:$K$47,-1,Q18:Q47)</f>
        <v>0</v>
      </c>
      <c r="R72" s="1">
        <f t="shared" si="50"/>
        <v>0</v>
      </c>
      <c r="S72" s="1">
        <f t="shared" si="50"/>
        <v>0</v>
      </c>
      <c r="T72" s="1">
        <f t="shared" si="50"/>
        <v>0</v>
      </c>
      <c r="U72" s="9">
        <f t="shared" si="50"/>
        <v>0</v>
      </c>
      <c r="V72" s="1">
        <f t="shared" si="50"/>
        <v>0</v>
      </c>
      <c r="W72" s="1">
        <f t="shared" si="50"/>
        <v>0</v>
      </c>
      <c r="X72" s="1">
        <f t="shared" si="50"/>
        <v>0</v>
      </c>
      <c r="Y72" s="1">
        <f t="shared" si="50"/>
        <v>0</v>
      </c>
      <c r="Z72" s="1">
        <f t="shared" si="50"/>
        <v>0</v>
      </c>
      <c r="AA72" s="10">
        <f t="shared" si="50"/>
        <v>0</v>
      </c>
      <c r="AB72" s="1">
        <f t="shared" si="50"/>
        <v>0</v>
      </c>
      <c r="AC72" s="1">
        <f t="shared" si="50"/>
        <v>0</v>
      </c>
      <c r="AD72" s="1">
        <f t="shared" si="50"/>
        <v>2</v>
      </c>
      <c r="AE72" s="9">
        <f t="shared" si="50"/>
        <v>0</v>
      </c>
      <c r="AF72" s="1">
        <f t="shared" si="50"/>
        <v>1</v>
      </c>
      <c r="AG72" s="1">
        <f t="shared" si="50"/>
        <v>0</v>
      </c>
      <c r="AH72" s="1">
        <f t="shared" si="50"/>
        <v>0</v>
      </c>
      <c r="AI72" s="1">
        <f t="shared" si="50"/>
        <v>0</v>
      </c>
      <c r="AJ72" s="10">
        <f t="shared" si="50"/>
        <v>0</v>
      </c>
      <c r="AK72" s="1">
        <f t="shared" si="50"/>
        <v>0</v>
      </c>
      <c r="AL72" s="1">
        <f t="shared" si="50"/>
        <v>1</v>
      </c>
      <c r="AM72" s="9">
        <f t="shared" si="50"/>
        <v>0</v>
      </c>
    </row>
    <row r="73" spans="5:39" customFormat="1" x14ac:dyDescent="0.3">
      <c r="E73" s="17" t="s">
        <v>135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1" t="e">
        <f>+Q72/SUM($Q72:$U72)*100</f>
        <v>#DIV/0!</v>
      </c>
      <c r="R73" s="12" t="e">
        <f t="shared" ref="R73" si="51">+R72/SUM($Q72:$U72)*100</f>
        <v>#DIV/0!</v>
      </c>
      <c r="S73" s="12" t="e">
        <f t="shared" ref="S73:U73" si="52">+S72/SUM($Q72:$U72)*100</f>
        <v>#DIV/0!</v>
      </c>
      <c r="T73" s="12" t="e">
        <f t="shared" si="52"/>
        <v>#DIV/0!</v>
      </c>
      <c r="U73" s="13" t="e">
        <f t="shared" si="52"/>
        <v>#DIV/0!</v>
      </c>
      <c r="V73" s="11" t="e">
        <f>+V72/SUM($V72:$Z72)*100</f>
        <v>#DIV/0!</v>
      </c>
      <c r="W73" s="12" t="e">
        <f t="shared" ref="W73:Z73" si="53">+W72/SUM($V72:$Z72)*100</f>
        <v>#DIV/0!</v>
      </c>
      <c r="X73" s="12" t="e">
        <f t="shared" si="53"/>
        <v>#DIV/0!</v>
      </c>
      <c r="Y73" s="12" t="e">
        <f t="shared" si="53"/>
        <v>#DIV/0!</v>
      </c>
      <c r="Z73" s="13" t="e">
        <f t="shared" si="53"/>
        <v>#DIV/0!</v>
      </c>
      <c r="AA73" s="11">
        <f>+AA72/SUM($AA72:$AE72)*100</f>
        <v>0</v>
      </c>
      <c r="AB73" s="12">
        <f t="shared" ref="AB73:AE73" si="54">+AB72/SUM($AA72:$AE72)*100</f>
        <v>0</v>
      </c>
      <c r="AC73" s="12">
        <f t="shared" si="54"/>
        <v>0</v>
      </c>
      <c r="AD73" s="12">
        <f t="shared" si="54"/>
        <v>100</v>
      </c>
      <c r="AE73" s="13">
        <f t="shared" si="54"/>
        <v>0</v>
      </c>
      <c r="AF73" s="12">
        <f>+AF72/SUM($AF72:$AI72)*100</f>
        <v>100</v>
      </c>
      <c r="AG73" s="12">
        <f t="shared" ref="AG73:AI73" si="55">+AG72/SUM($AF72:$AI72)*100</f>
        <v>0</v>
      </c>
      <c r="AH73" s="12">
        <f t="shared" si="55"/>
        <v>0</v>
      </c>
      <c r="AI73" s="13">
        <f t="shared" si="55"/>
        <v>0</v>
      </c>
      <c r="AJ73" s="11">
        <f>+AJ72/SUM($AJ72:$AM72)*100</f>
        <v>0</v>
      </c>
      <c r="AK73" s="12">
        <f t="shared" ref="AK73:AM73" si="56">+AK72/SUM($AJ72:$AM72)*100</f>
        <v>0</v>
      </c>
      <c r="AL73" s="12">
        <f t="shared" si="56"/>
        <v>100</v>
      </c>
      <c r="AM73" s="13">
        <f t="shared" si="56"/>
        <v>0</v>
      </c>
    </row>
    <row r="74" spans="5:39" customFormat="1" x14ac:dyDescent="0.3">
      <c r="F74" s="16"/>
      <c r="G74" s="16"/>
      <c r="H74" s="16"/>
      <c r="I74" s="16"/>
      <c r="J74" s="16"/>
      <c r="K74" s="16"/>
      <c r="L74" s="26"/>
      <c r="M74" s="26"/>
      <c r="N74" s="26"/>
      <c r="O74" s="16"/>
      <c r="P74" s="16"/>
      <c r="Q74" s="39"/>
      <c r="R74" s="26"/>
      <c r="S74" s="61" t="e">
        <f>(Q72*1+R72*2+S72*3+T72*4+U72*5)/(SUM(Q72:U72))</f>
        <v>#DIV/0!</v>
      </c>
      <c r="T74" s="61"/>
      <c r="U74" s="62"/>
      <c r="V74" s="61"/>
      <c r="W74" s="61"/>
      <c r="X74" s="61" t="e">
        <f>(V72*1+W72*2+X72*3+Y72*4+Z72*5)/(SUM(V72:Z72))</f>
        <v>#DIV/0!</v>
      </c>
      <c r="Y74" s="61"/>
      <c r="Z74" s="62"/>
      <c r="AA74" s="63"/>
      <c r="AB74" s="61"/>
      <c r="AC74" s="61">
        <f>(AA72*1+AB72*2+AC72*3+AD72*4+AE72*5)/(SUM(AA72:AE72))</f>
        <v>4</v>
      </c>
      <c r="AD74" s="1"/>
      <c r="AE74" s="13"/>
      <c r="AF74" s="1"/>
      <c r="AG74" s="1"/>
      <c r="AH74" s="1"/>
      <c r="AI74" s="12"/>
      <c r="AJ74" s="10"/>
      <c r="AK74" s="1"/>
      <c r="AL74" s="1"/>
      <c r="AM74" s="13"/>
    </row>
    <row r="75" spans="5:39" customFormat="1" x14ac:dyDescent="0.3"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0"/>
      <c r="R75" s="1"/>
      <c r="S75" s="1">
        <v>5</v>
      </c>
      <c r="T75" s="1"/>
      <c r="U75" s="9"/>
      <c r="V75" s="1"/>
      <c r="W75" s="1"/>
      <c r="X75" s="1">
        <v>5</v>
      </c>
      <c r="Y75" s="1"/>
      <c r="Z75" s="1"/>
      <c r="AA75" s="10"/>
      <c r="AB75" s="1"/>
      <c r="AC75" s="1">
        <v>5</v>
      </c>
      <c r="AD75" s="1"/>
      <c r="AE75" s="9"/>
      <c r="AF75" s="1"/>
      <c r="AG75" s="1"/>
      <c r="AH75" s="1"/>
      <c r="AI75" s="1"/>
      <c r="AJ75" s="10"/>
      <c r="AK75" s="1"/>
      <c r="AL75" s="1"/>
      <c r="AM75" s="9"/>
    </row>
    <row r="76" spans="5:39" customFormat="1" x14ac:dyDescent="0.3"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0"/>
      <c r="R76" s="1"/>
      <c r="S76" s="1"/>
      <c r="T76" s="1"/>
      <c r="U76" s="9"/>
      <c r="V76" s="1"/>
      <c r="W76" s="1"/>
      <c r="X76" s="1"/>
      <c r="Y76" s="1"/>
      <c r="Z76" s="1"/>
      <c r="AA76" s="10"/>
      <c r="AB76" s="1"/>
      <c r="AC76" s="1"/>
      <c r="AD76" s="1"/>
      <c r="AE76" s="9"/>
      <c r="AF76" s="1"/>
      <c r="AG76" s="1"/>
      <c r="AH76" s="1"/>
      <c r="AI76" s="1"/>
      <c r="AJ76" s="10"/>
      <c r="AK76" s="1"/>
      <c r="AL76" s="1"/>
      <c r="AM76" s="9"/>
    </row>
    <row r="77" spans="5:39" customFormat="1" x14ac:dyDescent="0.3">
      <c r="F77" s="16"/>
      <c r="G77" s="16"/>
      <c r="H77" s="16"/>
      <c r="I77" s="16"/>
      <c r="J77" s="16"/>
      <c r="K77" s="16"/>
      <c r="L77" s="30"/>
      <c r="M77" s="16"/>
      <c r="N77" s="30"/>
      <c r="O77" s="16"/>
      <c r="P77" s="16"/>
      <c r="Q77" s="10"/>
      <c r="R77" s="1"/>
      <c r="S77" s="1"/>
      <c r="T77" s="1"/>
      <c r="U77" s="9"/>
      <c r="V77" s="1"/>
      <c r="W77" s="1"/>
      <c r="X77" s="1"/>
      <c r="Y77" s="1"/>
      <c r="Z77" s="1"/>
      <c r="AA77" s="10"/>
      <c r="AB77" s="1"/>
      <c r="AC77" s="1"/>
      <c r="AD77" s="1"/>
      <c r="AE77" s="9"/>
      <c r="AF77" s="1"/>
      <c r="AG77" s="1"/>
      <c r="AH77" s="1"/>
      <c r="AI77" s="1"/>
      <c r="AJ77" s="10"/>
      <c r="AK77" s="1"/>
      <c r="AL77" s="1"/>
      <c r="AM77" s="9"/>
    </row>
    <row r="78" spans="5:39" customFormat="1" x14ac:dyDescent="0.3"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0"/>
      <c r="R78" s="1"/>
      <c r="S78" s="1"/>
      <c r="T78" s="1"/>
      <c r="U78" s="9"/>
      <c r="V78" s="1"/>
      <c r="W78" s="1"/>
      <c r="X78" s="1"/>
      <c r="Y78" s="1"/>
      <c r="Z78" s="1"/>
      <c r="AA78" s="10"/>
      <c r="AB78" s="1"/>
      <c r="AC78" s="1"/>
      <c r="AD78" s="1"/>
      <c r="AE78" s="9"/>
      <c r="AF78" s="1"/>
      <c r="AG78" s="1"/>
      <c r="AH78" s="1"/>
      <c r="AI78" s="1"/>
      <c r="AJ78" s="10"/>
      <c r="AK78" s="1"/>
      <c r="AL78" s="1"/>
      <c r="AM78" s="9"/>
    </row>
    <row r="79" spans="5:39" customFormat="1" x14ac:dyDescent="0.3"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0"/>
      <c r="R79" s="1"/>
      <c r="S79" s="1"/>
      <c r="T79" s="1"/>
      <c r="U79" s="9"/>
      <c r="V79" s="1"/>
      <c r="W79" s="1"/>
      <c r="X79" s="1"/>
      <c r="Y79" s="1"/>
      <c r="Z79" s="1"/>
      <c r="AA79" s="10"/>
      <c r="AB79" s="1"/>
      <c r="AC79" s="1"/>
      <c r="AD79" s="1"/>
      <c r="AE79" s="9"/>
      <c r="AF79" s="1"/>
      <c r="AG79" s="1"/>
      <c r="AH79" s="1"/>
      <c r="AI79" s="1"/>
      <c r="AJ79" s="10"/>
      <c r="AK79" s="1"/>
      <c r="AL79" s="1"/>
      <c r="AM79" s="9"/>
    </row>
    <row r="80" spans="5:39" customFormat="1" x14ac:dyDescent="0.3"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0"/>
      <c r="R80" s="1"/>
      <c r="S80" s="1"/>
      <c r="T80" s="1"/>
      <c r="U80" s="9"/>
      <c r="V80" s="1"/>
      <c r="W80" s="1"/>
      <c r="X80" s="1"/>
      <c r="Y80" s="1"/>
      <c r="Z80" s="1"/>
      <c r="AA80" s="10"/>
      <c r="AB80" s="1"/>
      <c r="AC80" s="1"/>
      <c r="AD80" s="1"/>
      <c r="AE80" s="9"/>
      <c r="AF80" s="1"/>
      <c r="AG80" s="1"/>
      <c r="AH80" s="1"/>
      <c r="AI80" s="1"/>
      <c r="AJ80" s="10"/>
      <c r="AK80" s="1"/>
      <c r="AL80" s="1"/>
      <c r="AM80" s="9"/>
    </row>
    <row r="81" spans="5:39" customFormat="1" x14ac:dyDescent="0.3"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0"/>
      <c r="R81" s="1"/>
      <c r="S81" s="1"/>
      <c r="T81" s="1"/>
      <c r="U81" s="9"/>
      <c r="V81" s="1"/>
      <c r="W81" s="1"/>
      <c r="X81" s="1"/>
      <c r="Y81" s="1"/>
      <c r="Z81" s="1"/>
      <c r="AA81" s="10"/>
      <c r="AB81" s="1"/>
      <c r="AC81" s="1"/>
      <c r="AD81" s="1"/>
      <c r="AE81" s="9"/>
      <c r="AF81" s="1"/>
      <c r="AG81" s="1"/>
      <c r="AH81" s="1"/>
      <c r="AI81" s="1"/>
      <c r="AJ81" s="10"/>
      <c r="AK81" s="1"/>
      <c r="AL81" s="1"/>
      <c r="AM81" s="9"/>
    </row>
    <row r="82" spans="5:39" customFormat="1" x14ac:dyDescent="0.3"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0"/>
      <c r="R82" s="1"/>
      <c r="S82" s="1"/>
      <c r="T82" s="1"/>
      <c r="U82" s="9"/>
      <c r="V82" s="1"/>
      <c r="W82" s="1"/>
      <c r="X82" s="1"/>
      <c r="Y82" s="1"/>
      <c r="Z82" s="1"/>
      <c r="AA82" s="10"/>
      <c r="AB82" s="1"/>
      <c r="AC82" s="1"/>
      <c r="AD82" s="1"/>
      <c r="AE82" s="9"/>
      <c r="AF82" s="1"/>
      <c r="AG82" s="1"/>
      <c r="AH82" s="1"/>
      <c r="AI82" s="1"/>
      <c r="AJ82" s="10"/>
      <c r="AK82" s="1"/>
      <c r="AL82" s="1"/>
      <c r="AM82" s="9"/>
    </row>
    <row r="83" spans="5:39" customFormat="1" x14ac:dyDescent="0.3"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0"/>
      <c r="R83" s="1"/>
      <c r="S83" s="1"/>
      <c r="T83" s="1"/>
      <c r="U83" s="9"/>
      <c r="V83" s="1"/>
      <c r="W83" s="1"/>
      <c r="X83" s="1"/>
      <c r="Y83" s="1"/>
      <c r="Z83" s="1"/>
      <c r="AA83" s="10"/>
      <c r="AB83" s="1"/>
      <c r="AC83" s="1"/>
      <c r="AD83" s="1"/>
      <c r="AE83" s="9"/>
      <c r="AF83" s="1"/>
      <c r="AG83" s="1"/>
      <c r="AH83" s="1"/>
      <c r="AI83" s="1"/>
      <c r="AJ83" s="10"/>
      <c r="AK83" s="1"/>
      <c r="AL83" s="1"/>
      <c r="AM83" s="9"/>
    </row>
    <row r="84" spans="5:39" customFormat="1" x14ac:dyDescent="0.3"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0"/>
      <c r="R84" s="1"/>
      <c r="S84" s="1"/>
      <c r="T84" s="1"/>
      <c r="U84" s="9"/>
      <c r="V84" s="1"/>
      <c r="W84" s="1"/>
      <c r="X84" s="1"/>
      <c r="Y84" s="1"/>
      <c r="Z84" s="1"/>
      <c r="AA84" s="10"/>
      <c r="AB84" s="1"/>
      <c r="AC84" s="1"/>
      <c r="AD84" s="1"/>
      <c r="AE84" s="9"/>
      <c r="AF84" s="1"/>
      <c r="AG84" s="1"/>
      <c r="AH84" s="1"/>
      <c r="AI84" s="1"/>
      <c r="AJ84" s="10"/>
      <c r="AK84" s="1"/>
      <c r="AL84" s="1"/>
      <c r="AM84" s="9"/>
    </row>
    <row r="85" spans="5:39" customFormat="1" x14ac:dyDescent="0.3"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0"/>
      <c r="R85" s="1"/>
      <c r="S85" s="1"/>
      <c r="T85" s="1"/>
      <c r="U85" s="9"/>
      <c r="V85" s="1"/>
      <c r="W85" s="1"/>
      <c r="X85" s="1"/>
      <c r="Y85" s="1"/>
      <c r="Z85" s="1"/>
      <c r="AA85" s="10"/>
      <c r="AB85" s="1"/>
      <c r="AC85" s="1"/>
      <c r="AD85" s="1"/>
      <c r="AE85" s="9"/>
      <c r="AF85" s="1"/>
      <c r="AG85" s="1"/>
      <c r="AH85" s="1"/>
      <c r="AI85" s="1"/>
      <c r="AJ85" s="10"/>
      <c r="AK85" s="1"/>
      <c r="AL85" s="1"/>
      <c r="AM85" s="9"/>
    </row>
    <row r="86" spans="5:39" customFormat="1" x14ac:dyDescent="0.3"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0"/>
      <c r="R86" s="1"/>
      <c r="S86" s="1"/>
      <c r="T86" s="1"/>
      <c r="U86" s="9"/>
      <c r="V86" s="1"/>
      <c r="W86" s="1"/>
      <c r="X86" s="1"/>
      <c r="Y86" s="1"/>
      <c r="Z86" s="1"/>
      <c r="AA86" s="10"/>
      <c r="AB86" s="1"/>
      <c r="AC86" s="1"/>
      <c r="AD86" s="1"/>
      <c r="AE86" s="9"/>
      <c r="AF86" s="1"/>
      <c r="AG86" s="1"/>
      <c r="AH86" s="1"/>
      <c r="AI86" s="1"/>
      <c r="AJ86" s="10"/>
      <c r="AK86" s="1"/>
      <c r="AL86" s="1"/>
      <c r="AM86" s="9"/>
    </row>
    <row r="87" spans="5:39" customFormat="1" x14ac:dyDescent="0.3">
      <c r="E87" s="17" t="s">
        <v>136</v>
      </c>
      <c r="F87" s="16"/>
      <c r="G87" s="16"/>
      <c r="H87" s="16">
        <f>COUNTIF(H18:H47,1)</f>
        <v>1</v>
      </c>
      <c r="I87" s="16"/>
      <c r="J87" s="16"/>
      <c r="K87" s="16"/>
      <c r="L87" s="16">
        <f>COUNTIFS($H$18:$H$47,1,L18:L47,"&gt;0")</f>
        <v>0</v>
      </c>
      <c r="M87" s="16">
        <f>COUNTIFS($H$18:$H$47,1,M18:M47,"&gt;0")</f>
        <v>0</v>
      </c>
      <c r="N87" s="16">
        <f>COUNTIFS($H$18:$H$47,1,N18:N47,"&gt;0")</f>
        <v>1</v>
      </c>
      <c r="O87" s="16">
        <f>COUNTIFS($H$18:$H$47,1,O18:O47,"&gt;0")</f>
        <v>1</v>
      </c>
      <c r="P87" s="16">
        <f>COUNTIFS($H$18:$H$47,1,P18:P47,"&gt;0")</f>
        <v>1</v>
      </c>
      <c r="Q87" s="10">
        <f t="shared" ref="Q87:AM87" si="57">SUMIF($H$18:$H$47,1,Q18:Q47)</f>
        <v>0</v>
      </c>
      <c r="R87" s="1">
        <f t="shared" si="57"/>
        <v>0</v>
      </c>
      <c r="S87" s="1">
        <f t="shared" si="57"/>
        <v>0</v>
      </c>
      <c r="T87" s="1">
        <f t="shared" si="57"/>
        <v>0</v>
      </c>
      <c r="U87" s="9">
        <f t="shared" si="57"/>
        <v>0</v>
      </c>
      <c r="V87" s="1">
        <f t="shared" si="57"/>
        <v>0</v>
      </c>
      <c r="W87" s="1">
        <f t="shared" si="57"/>
        <v>0</v>
      </c>
      <c r="X87" s="1">
        <f t="shared" si="57"/>
        <v>0</v>
      </c>
      <c r="Y87" s="1">
        <f t="shared" si="57"/>
        <v>0</v>
      </c>
      <c r="Z87" s="1">
        <f t="shared" si="57"/>
        <v>0</v>
      </c>
      <c r="AA87" s="10">
        <f t="shared" si="57"/>
        <v>0</v>
      </c>
      <c r="AB87" s="1">
        <f t="shared" si="57"/>
        <v>0</v>
      </c>
      <c r="AC87" s="1">
        <f t="shared" si="57"/>
        <v>0</v>
      </c>
      <c r="AD87" s="1">
        <f t="shared" si="57"/>
        <v>2</v>
      </c>
      <c r="AE87" s="9">
        <f t="shared" si="57"/>
        <v>0</v>
      </c>
      <c r="AF87" s="1">
        <f t="shared" si="57"/>
        <v>1</v>
      </c>
      <c r="AG87" s="1">
        <f t="shared" si="57"/>
        <v>0</v>
      </c>
      <c r="AH87" s="1">
        <f t="shared" si="57"/>
        <v>0</v>
      </c>
      <c r="AI87" s="1">
        <f t="shared" si="57"/>
        <v>0</v>
      </c>
      <c r="AJ87" s="10">
        <f t="shared" si="57"/>
        <v>0</v>
      </c>
      <c r="AK87" s="1">
        <f t="shared" si="57"/>
        <v>0</v>
      </c>
      <c r="AL87" s="1">
        <f t="shared" si="57"/>
        <v>1</v>
      </c>
      <c r="AM87" s="9">
        <f t="shared" si="57"/>
        <v>0</v>
      </c>
    </row>
    <row r="88" spans="5:39" customFormat="1" x14ac:dyDescent="0.3"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1" t="e">
        <f>+Q87/SUM($Q87:$U87)*100</f>
        <v>#DIV/0!</v>
      </c>
      <c r="R88" s="12" t="e">
        <f t="shared" ref="R88:U88" si="58">+R87/SUM($Q87:$U87)*100</f>
        <v>#DIV/0!</v>
      </c>
      <c r="S88" s="12" t="e">
        <f t="shared" si="58"/>
        <v>#DIV/0!</v>
      </c>
      <c r="T88" s="12" t="e">
        <f t="shared" si="58"/>
        <v>#DIV/0!</v>
      </c>
      <c r="U88" s="13" t="e">
        <f t="shared" si="58"/>
        <v>#DIV/0!</v>
      </c>
      <c r="V88" s="11" t="e">
        <f>+V87/SUM($V87:$Z87)*100</f>
        <v>#DIV/0!</v>
      </c>
      <c r="W88" s="12" t="e">
        <f t="shared" ref="W88:Z88" si="59">+W87/SUM($V87:$Z87)*100</f>
        <v>#DIV/0!</v>
      </c>
      <c r="X88" s="12" t="e">
        <f t="shared" si="59"/>
        <v>#DIV/0!</v>
      </c>
      <c r="Y88" s="12" t="e">
        <f t="shared" si="59"/>
        <v>#DIV/0!</v>
      </c>
      <c r="Z88" s="13" t="e">
        <f t="shared" si="59"/>
        <v>#DIV/0!</v>
      </c>
      <c r="AA88" s="11">
        <f>+AA87/SUM($AA87:$AE87)*100</f>
        <v>0</v>
      </c>
      <c r="AB88" s="12">
        <f t="shared" ref="AB88:AE88" si="60">+AB87/SUM($AA87:$AE87)*100</f>
        <v>0</v>
      </c>
      <c r="AC88" s="12">
        <f t="shared" si="60"/>
        <v>0</v>
      </c>
      <c r="AD88" s="12">
        <f t="shared" si="60"/>
        <v>100</v>
      </c>
      <c r="AE88" s="13">
        <f t="shared" si="60"/>
        <v>0</v>
      </c>
      <c r="AF88" s="12">
        <f>+AF87/SUM($AF87:$AI87)*100</f>
        <v>100</v>
      </c>
      <c r="AG88" s="12">
        <f t="shared" ref="AG88:AI88" si="61">+AG87/SUM($AF87:$AI87)*100</f>
        <v>0</v>
      </c>
      <c r="AH88" s="12">
        <f t="shared" si="61"/>
        <v>0</v>
      </c>
      <c r="AI88" s="13">
        <f t="shared" si="61"/>
        <v>0</v>
      </c>
      <c r="AJ88" s="11">
        <f>+AJ87/SUM($AJ87:$AM87)*100</f>
        <v>0</v>
      </c>
      <c r="AK88" s="12">
        <f t="shared" ref="AK88:AM88" si="62">+AK87/SUM($AJ87:$AM87)*100</f>
        <v>0</v>
      </c>
      <c r="AL88" s="12">
        <f t="shared" si="62"/>
        <v>100</v>
      </c>
      <c r="AM88" s="13">
        <f t="shared" si="62"/>
        <v>0</v>
      </c>
    </row>
    <row r="89" spans="5:39" customFormat="1" x14ac:dyDescent="0.3">
      <c r="F89" s="16"/>
      <c r="G89" s="16"/>
      <c r="H89" s="16"/>
      <c r="I89" s="16"/>
      <c r="J89" s="16"/>
      <c r="K89" s="16"/>
      <c r="L89" s="26"/>
      <c r="M89" s="26"/>
      <c r="N89" s="26"/>
      <c r="O89" s="16"/>
      <c r="P89" s="16"/>
      <c r="Q89" s="10"/>
      <c r="R89" s="1"/>
      <c r="S89" s="1" t="e">
        <f>(Q87*1+R87*2+S87*3+T87*4+U87*5)/SUM(Q87:U87)</f>
        <v>#DIV/0!</v>
      </c>
      <c r="T89" s="1"/>
      <c r="U89" s="13"/>
      <c r="V89" s="1"/>
      <c r="W89" s="1"/>
      <c r="X89" s="31" t="e">
        <f>(V87*1+W87*2+X87*3+Y87*4+Z87*5)/SUM(V87:Z87)</f>
        <v>#DIV/0!</v>
      </c>
      <c r="Y89" s="1"/>
      <c r="Z89" s="13"/>
      <c r="AA89" s="10"/>
      <c r="AB89" s="1"/>
      <c r="AC89" s="1">
        <f>(AA87*1+AB87*2+AC87*3+AD87*4+AE87*5)/SUM(AA87:AE87)</f>
        <v>4</v>
      </c>
      <c r="AD89" s="1"/>
      <c r="AE89" s="13"/>
      <c r="AF89" s="1"/>
      <c r="AG89" s="1"/>
      <c r="AH89" s="1"/>
      <c r="AI89" s="12"/>
      <c r="AJ89" s="10"/>
      <c r="AK89" s="1"/>
      <c r="AL89" s="1"/>
      <c r="AM89" s="13"/>
    </row>
    <row r="90" spans="5:39" customFormat="1" x14ac:dyDescent="0.3"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0"/>
      <c r="R90" s="1"/>
      <c r="S90" s="1">
        <v>5</v>
      </c>
      <c r="T90" s="1"/>
      <c r="U90" s="9"/>
      <c r="V90" s="1"/>
      <c r="W90" s="1"/>
      <c r="X90" s="1">
        <v>5</v>
      </c>
      <c r="Y90" s="1"/>
      <c r="Z90" s="1"/>
      <c r="AA90" s="10"/>
      <c r="AB90" s="1"/>
      <c r="AC90" s="1">
        <v>5</v>
      </c>
      <c r="AD90" s="1"/>
      <c r="AE90" s="9"/>
      <c r="AF90" s="1"/>
      <c r="AG90" s="1"/>
      <c r="AH90" s="1"/>
      <c r="AI90" s="1"/>
      <c r="AJ90" s="10"/>
      <c r="AK90" s="1"/>
      <c r="AL90" s="1"/>
      <c r="AM90" s="9"/>
    </row>
    <row r="91" spans="5:39" customFormat="1" x14ac:dyDescent="0.3"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0"/>
      <c r="R91" s="1"/>
      <c r="S91" s="1"/>
      <c r="T91" s="1"/>
      <c r="U91" s="9"/>
      <c r="V91" s="1"/>
      <c r="W91" s="1"/>
      <c r="X91" s="1"/>
      <c r="Y91" s="1"/>
      <c r="Z91" s="1"/>
      <c r="AA91" s="10"/>
      <c r="AB91" s="1"/>
      <c r="AC91" s="1"/>
      <c r="AD91" s="1"/>
      <c r="AE91" s="9"/>
      <c r="AF91" s="1"/>
      <c r="AG91" s="1"/>
      <c r="AH91" s="1"/>
      <c r="AI91" s="1"/>
      <c r="AJ91" s="10"/>
      <c r="AK91" s="1"/>
      <c r="AL91" s="1"/>
      <c r="AM91" s="9"/>
    </row>
    <row r="92" spans="5:39" customFormat="1" x14ac:dyDescent="0.3">
      <c r="F92" s="16"/>
      <c r="G92" s="16"/>
      <c r="H92" s="16"/>
      <c r="I92" s="16"/>
      <c r="J92" s="16"/>
      <c r="K92" s="16"/>
      <c r="L92" s="30"/>
      <c r="M92" s="16"/>
      <c r="N92" s="30"/>
      <c r="O92" s="16"/>
      <c r="P92" s="16"/>
      <c r="Q92" s="10"/>
      <c r="R92" s="1"/>
      <c r="S92" s="1"/>
      <c r="T92" s="1"/>
      <c r="U92" s="9"/>
      <c r="V92" s="1"/>
      <c r="W92" s="1"/>
      <c r="X92" s="1"/>
      <c r="Y92" s="1"/>
      <c r="Z92" s="1"/>
      <c r="AA92" s="10"/>
      <c r="AB92" s="1"/>
      <c r="AC92" s="1"/>
      <c r="AD92" s="1"/>
      <c r="AE92" s="9"/>
      <c r="AF92" s="1"/>
      <c r="AG92" s="1"/>
      <c r="AH92" s="1"/>
      <c r="AI92" s="1"/>
      <c r="AJ92" s="10"/>
      <c r="AK92" s="1"/>
      <c r="AL92" s="1"/>
      <c r="AM92" s="9"/>
    </row>
    <row r="93" spans="5:39" customFormat="1" x14ac:dyDescent="0.3"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0"/>
      <c r="R93" s="1"/>
      <c r="S93" s="1"/>
      <c r="T93" s="1"/>
      <c r="U93" s="9"/>
      <c r="V93" s="1"/>
      <c r="W93" s="1"/>
      <c r="X93" s="1"/>
      <c r="Y93" s="1"/>
      <c r="Z93" s="1"/>
      <c r="AA93" s="10"/>
      <c r="AB93" s="1"/>
      <c r="AC93" s="1"/>
      <c r="AD93" s="1"/>
      <c r="AE93" s="9"/>
      <c r="AF93" s="1"/>
      <c r="AG93" s="1"/>
      <c r="AH93" s="1"/>
      <c r="AI93" s="1"/>
      <c r="AJ93" s="10"/>
      <c r="AK93" s="1"/>
      <c r="AL93" s="1"/>
      <c r="AM93" s="9"/>
    </row>
    <row r="94" spans="5:39" customFormat="1" x14ac:dyDescent="0.3"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0"/>
      <c r="R94" s="1"/>
      <c r="S94" s="1"/>
      <c r="T94" s="1"/>
      <c r="U94" s="9"/>
      <c r="V94" s="1"/>
      <c r="W94" s="1"/>
      <c r="X94" s="1"/>
      <c r="Y94" s="1"/>
      <c r="Z94" s="1"/>
      <c r="AA94" s="10"/>
      <c r="AB94" s="1"/>
      <c r="AC94" s="1"/>
      <c r="AD94" s="1"/>
      <c r="AE94" s="9"/>
      <c r="AF94" s="1"/>
      <c r="AG94" s="1"/>
      <c r="AH94" s="1"/>
      <c r="AI94" s="1"/>
      <c r="AJ94" s="10"/>
      <c r="AK94" s="1"/>
      <c r="AL94" s="1"/>
      <c r="AM94" s="9"/>
    </row>
    <row r="95" spans="5:39" customFormat="1" x14ac:dyDescent="0.3"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0"/>
      <c r="R95" s="1"/>
      <c r="S95" s="1"/>
      <c r="T95" s="1"/>
      <c r="U95" s="9"/>
      <c r="V95" s="1"/>
      <c r="W95" s="1"/>
      <c r="X95" s="1"/>
      <c r="Y95" s="1"/>
      <c r="Z95" s="1"/>
      <c r="AA95" s="10"/>
      <c r="AB95" s="1"/>
      <c r="AC95" s="1"/>
      <c r="AD95" s="1"/>
      <c r="AE95" s="9"/>
      <c r="AF95" s="1"/>
      <c r="AG95" s="1"/>
      <c r="AH95" s="1"/>
      <c r="AI95" s="1"/>
      <c r="AJ95" s="10"/>
      <c r="AK95" s="1"/>
      <c r="AL95" s="1"/>
      <c r="AM95" s="9"/>
    </row>
    <row r="96" spans="5:39" customFormat="1" x14ac:dyDescent="0.3"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0"/>
      <c r="R96" s="1"/>
      <c r="S96" s="1"/>
      <c r="T96" s="1"/>
      <c r="U96" s="9"/>
      <c r="V96" s="1"/>
      <c r="W96" s="1"/>
      <c r="X96" s="1"/>
      <c r="Y96" s="1"/>
      <c r="Z96" s="1"/>
      <c r="AA96" s="10"/>
      <c r="AB96" s="1"/>
      <c r="AC96" s="1"/>
      <c r="AD96" s="1"/>
      <c r="AE96" s="9"/>
      <c r="AF96" s="1"/>
      <c r="AG96" s="1"/>
      <c r="AH96" s="1"/>
      <c r="AI96" s="1"/>
      <c r="AJ96" s="10"/>
      <c r="AK96" s="1"/>
      <c r="AL96" s="1"/>
      <c r="AM96" s="9"/>
    </row>
    <row r="97" spans="5:39" customFormat="1" x14ac:dyDescent="0.3"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0"/>
      <c r="R97" s="1"/>
      <c r="S97" s="1"/>
      <c r="T97" s="1"/>
      <c r="U97" s="9"/>
      <c r="V97" s="1"/>
      <c r="W97" s="1"/>
      <c r="X97" s="1"/>
      <c r="Y97" s="1"/>
      <c r="Z97" s="1"/>
      <c r="AA97" s="10"/>
      <c r="AB97" s="1"/>
      <c r="AC97" s="1"/>
      <c r="AD97" s="1"/>
      <c r="AE97" s="9"/>
      <c r="AF97" s="1"/>
      <c r="AG97" s="1"/>
      <c r="AH97" s="1"/>
      <c r="AI97" s="1"/>
      <c r="AJ97" s="10"/>
      <c r="AK97" s="1"/>
      <c r="AL97" s="1"/>
      <c r="AM97" s="9"/>
    </row>
    <row r="98" spans="5:39" customFormat="1" x14ac:dyDescent="0.3"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0"/>
      <c r="R98" s="1"/>
      <c r="S98" s="1"/>
      <c r="T98" s="1"/>
      <c r="U98" s="9"/>
      <c r="V98" s="1"/>
      <c r="W98" s="1"/>
      <c r="X98" s="1"/>
      <c r="Y98" s="1"/>
      <c r="Z98" s="1"/>
      <c r="AA98" s="10"/>
      <c r="AB98" s="1"/>
      <c r="AC98" s="1"/>
      <c r="AD98" s="1"/>
      <c r="AE98" s="9"/>
      <c r="AF98" s="1"/>
      <c r="AG98" s="1"/>
      <c r="AH98" s="1"/>
      <c r="AI98" s="1"/>
      <c r="AJ98" s="10"/>
      <c r="AK98" s="1"/>
      <c r="AL98" s="1"/>
      <c r="AM98" s="9"/>
    </row>
    <row r="99" spans="5:39" customFormat="1" x14ac:dyDescent="0.3"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0"/>
      <c r="R99" s="1"/>
      <c r="S99" s="1"/>
      <c r="T99" s="1"/>
      <c r="U99" s="9"/>
      <c r="V99" s="1"/>
      <c r="W99" s="1"/>
      <c r="X99" s="1"/>
      <c r="Y99" s="1"/>
      <c r="Z99" s="1"/>
      <c r="AA99" s="10"/>
      <c r="AB99" s="1"/>
      <c r="AC99" s="1"/>
      <c r="AD99" s="1"/>
      <c r="AE99" s="9"/>
      <c r="AF99" s="1"/>
      <c r="AG99" s="1"/>
      <c r="AH99" s="1"/>
      <c r="AI99" s="1"/>
      <c r="AJ99" s="10"/>
      <c r="AK99" s="1"/>
      <c r="AL99" s="1"/>
      <c r="AM99" s="9"/>
    </row>
    <row r="100" spans="5:39" customFormat="1" x14ac:dyDescent="0.3"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0"/>
      <c r="R100" s="1"/>
      <c r="S100" s="1"/>
      <c r="T100" s="1"/>
      <c r="U100" s="9"/>
      <c r="V100" s="1"/>
      <c r="W100" s="1"/>
      <c r="X100" s="1"/>
      <c r="Y100" s="1"/>
      <c r="Z100" s="1"/>
      <c r="AA100" s="10"/>
      <c r="AB100" s="1"/>
      <c r="AC100" s="1"/>
      <c r="AD100" s="1"/>
      <c r="AE100" s="9"/>
      <c r="AF100" s="1"/>
      <c r="AG100" s="1"/>
      <c r="AH100" s="1"/>
      <c r="AI100" s="1"/>
      <c r="AJ100" s="10"/>
      <c r="AK100" s="1"/>
      <c r="AL100" s="1"/>
      <c r="AM100" s="9"/>
    </row>
    <row r="101" spans="5:39" customFormat="1" x14ac:dyDescent="0.3">
      <c r="E101" s="131" t="s">
        <v>141</v>
      </c>
      <c r="F101" s="133"/>
      <c r="G101" s="133"/>
      <c r="H101" s="140" t="s">
        <v>140</v>
      </c>
      <c r="I101" s="141"/>
      <c r="J101" s="141"/>
      <c r="K101" s="133"/>
      <c r="L101" s="140" t="s">
        <v>71</v>
      </c>
      <c r="M101" s="141"/>
      <c r="N101" s="141"/>
      <c r="O101" s="133"/>
      <c r="P101" s="133"/>
      <c r="Q101" s="93"/>
      <c r="R101" s="73"/>
      <c r="S101" s="73"/>
      <c r="T101" s="73"/>
      <c r="U101" s="132"/>
      <c r="V101" s="73"/>
      <c r="W101" s="73"/>
      <c r="X101" s="73"/>
      <c r="Y101" s="73"/>
      <c r="Z101" s="73"/>
      <c r="AA101" s="93"/>
      <c r="AB101" s="73"/>
      <c r="AC101" s="73"/>
      <c r="AD101" s="73"/>
      <c r="AE101" s="132"/>
      <c r="AF101" s="73"/>
      <c r="AG101" s="73"/>
      <c r="AH101" s="73"/>
      <c r="AI101" s="73"/>
      <c r="AJ101" s="93"/>
      <c r="AK101" s="73"/>
      <c r="AL101" s="73"/>
      <c r="AM101" s="132"/>
    </row>
    <row r="102" spans="5:39" customFormat="1" x14ac:dyDescent="0.3">
      <c r="E102" s="64" t="s">
        <v>142</v>
      </c>
      <c r="F102" s="64"/>
      <c r="G102" s="133"/>
      <c r="H102" s="74"/>
      <c r="I102" s="74"/>
      <c r="J102" s="74">
        <f>AVERAGEIFS(N$18:N$47,$O$18:$O$47,"&gt;2",$K$18:$K$47,1)</f>
        <v>4.2</v>
      </c>
      <c r="K102" s="133"/>
      <c r="L102" s="74"/>
      <c r="M102" s="74"/>
      <c r="N102" s="74"/>
      <c r="O102" s="133"/>
      <c r="P102" s="133"/>
      <c r="Q102" s="93"/>
      <c r="R102" s="73"/>
      <c r="S102" s="73"/>
      <c r="T102" s="73"/>
      <c r="U102" s="132"/>
      <c r="V102" s="73"/>
      <c r="W102" s="73"/>
      <c r="X102" s="73"/>
      <c r="Y102" s="73"/>
      <c r="Z102" s="73"/>
      <c r="AA102" s="93"/>
      <c r="AB102" s="73"/>
      <c r="AC102" s="73"/>
      <c r="AD102" s="73"/>
      <c r="AE102" s="132"/>
      <c r="AF102" s="73"/>
      <c r="AG102" s="73"/>
      <c r="AH102" s="73"/>
      <c r="AI102" s="73"/>
      <c r="AJ102" s="93"/>
      <c r="AK102" s="73"/>
      <c r="AL102" s="73"/>
      <c r="AM102" s="132"/>
    </row>
    <row r="103" spans="5:39" customFormat="1" x14ac:dyDescent="0.3">
      <c r="E103" s="64" t="s">
        <v>143</v>
      </c>
      <c r="F103" s="64"/>
      <c r="G103" s="133"/>
      <c r="H103" s="74">
        <f>AVERAGEIFS(L$18:L$47,$O$18:$O$47,1,$K$18:$K$47,1)</f>
        <v>3.8</v>
      </c>
      <c r="I103" s="74">
        <f>AVERAGEIFS(M$18:M$47,$O$18:$O$47,1,$K$18:$K$47,1)</f>
        <v>2.15</v>
      </c>
      <c r="J103" s="74">
        <f>AVERAGEIFS(N$18:N$47,$O$18:$O$47,1,$K$18:$K$47,1)</f>
        <v>2.3714285714285714</v>
      </c>
      <c r="K103" s="133"/>
      <c r="L103" s="74"/>
      <c r="M103" s="74"/>
      <c r="N103" s="74">
        <f>AVERAGEIFS(N$18:N$47,$O$18:$O$47,1,$K$18:$K$47,-1)</f>
        <v>4</v>
      </c>
      <c r="O103" s="133"/>
      <c r="P103" s="133"/>
      <c r="Q103" s="93"/>
      <c r="R103" s="73"/>
      <c r="S103" s="73"/>
      <c r="T103" s="73"/>
      <c r="U103" s="132"/>
      <c r="V103" s="73"/>
      <c r="W103" s="73"/>
      <c r="X103" s="73"/>
      <c r="Y103" s="73"/>
      <c r="Z103" s="73"/>
      <c r="AA103" s="93"/>
      <c r="AB103" s="73"/>
      <c r="AC103" s="73"/>
      <c r="AD103" s="73"/>
      <c r="AE103" s="132"/>
      <c r="AF103" s="73"/>
      <c r="AG103" s="73"/>
      <c r="AH103" s="73"/>
      <c r="AI103" s="73"/>
      <c r="AJ103" s="93"/>
      <c r="AK103" s="73"/>
      <c r="AL103" s="73"/>
      <c r="AM103" s="132"/>
    </row>
    <row r="104" spans="5:39" customFormat="1" x14ac:dyDescent="0.3">
      <c r="E104" s="64" t="s">
        <v>124</v>
      </c>
      <c r="F104" s="64"/>
      <c r="G104" s="133"/>
      <c r="H104" s="121">
        <f>COUNTIFS($O$18:$O$47,"&gt;2",L$18:L$47,"&gt;0",$K$18:$K$47,1)</f>
        <v>0</v>
      </c>
      <c r="I104" s="121">
        <f>COUNTIFS($O$18:$O$47,"&gt;2",M$18:M$47,"&gt;0",$K$18:$K$47,1)</f>
        <v>0</v>
      </c>
      <c r="J104" s="121">
        <f>COUNTIFS($O$18:$O$47,"&gt;2",N$18:N$47,"&gt;0",$K$18:$K$47,1)</f>
        <v>1</v>
      </c>
      <c r="K104" s="133"/>
      <c r="L104" s="121">
        <f>COUNTIFS($O$18:$O$47,"&gt;2",L$18:L$47,"&gt;0",$K$18:$K$47,-1)</f>
        <v>0</v>
      </c>
      <c r="M104" s="121">
        <f>COUNTIFS($O$18:$O$47,"&gt;2",M$18:M$47,"&gt;0",$K$18:$K$47,-1)</f>
        <v>0</v>
      </c>
      <c r="N104" s="121">
        <f>COUNTIFS($O$18:$O$47,"&gt;2",N$18:N$47,"&gt;0",$K$18:$K$47,-1)</f>
        <v>0</v>
      </c>
      <c r="O104" s="133"/>
      <c r="P104" s="133"/>
      <c r="Q104" s="93"/>
      <c r="R104" s="73"/>
      <c r="S104" s="73"/>
      <c r="T104" s="73"/>
      <c r="U104" s="132"/>
      <c r="V104" s="73"/>
      <c r="W104" s="73"/>
      <c r="X104" s="73"/>
      <c r="Y104" s="73"/>
      <c r="Z104" s="73"/>
      <c r="AA104" s="93"/>
      <c r="AB104" s="73"/>
      <c r="AC104" s="73"/>
      <c r="AD104" s="73"/>
      <c r="AE104" s="132"/>
      <c r="AF104" s="73"/>
      <c r="AG104" s="73"/>
      <c r="AH104" s="73"/>
      <c r="AI104" s="73"/>
      <c r="AJ104" s="93"/>
      <c r="AK104" s="73"/>
      <c r="AL104" s="73"/>
      <c r="AM104" s="132"/>
    </row>
    <row r="105" spans="5:39" customFormat="1" x14ac:dyDescent="0.3">
      <c r="E105" s="64" t="s">
        <v>125</v>
      </c>
      <c r="F105" s="64"/>
      <c r="G105" s="133"/>
      <c r="H105" s="121">
        <f>COUNTIFS($O$18:$O$47,1,L$18:L$47,"&gt;0",$K$18:$K$47,1)</f>
        <v>4</v>
      </c>
      <c r="I105" s="121">
        <f>COUNTIFS($O$18:$O$47,1,M$18:M$47,"&gt;0",$K$18:$K$47,1)</f>
        <v>2</v>
      </c>
      <c r="J105" s="121">
        <f>COUNTIFS($O$18:$O$47,1,N$18:N$47,"&gt;0",$K$18:$K$47,1)</f>
        <v>7</v>
      </c>
      <c r="K105" s="133"/>
      <c r="L105" s="121">
        <f>COUNTIFS($O$18:$O$47,1,L$18:L$47,"&gt;0",$K$18:$K$47,-1)</f>
        <v>0</v>
      </c>
      <c r="M105" s="121">
        <f>COUNTIFS($O$18:$O$47,1,M$18:M$47,"&gt;0",$K$18:$K$47,-1)</f>
        <v>0</v>
      </c>
      <c r="N105" s="121">
        <f>COUNTIFS($O$18:$O$47,1,N$18:N$47,"&gt;0",$K$18:$K$47,-1)</f>
        <v>1</v>
      </c>
      <c r="O105" s="133"/>
      <c r="P105" s="133"/>
      <c r="Q105" s="93"/>
      <c r="R105" s="73"/>
      <c r="S105" s="73"/>
      <c r="T105" s="73"/>
      <c r="U105" s="132"/>
      <c r="V105" s="73"/>
      <c r="W105" s="73"/>
      <c r="X105" s="73"/>
      <c r="Y105" s="73"/>
      <c r="Z105" s="73"/>
      <c r="AA105" s="93"/>
      <c r="AB105" s="73"/>
      <c r="AC105" s="73"/>
      <c r="AD105" s="73"/>
      <c r="AE105" s="132"/>
      <c r="AF105" s="73"/>
      <c r="AG105" s="73"/>
      <c r="AH105" s="73"/>
      <c r="AI105" s="73"/>
      <c r="AJ105" s="93"/>
      <c r="AK105" s="73"/>
      <c r="AL105" s="73"/>
      <c r="AM105" s="132"/>
    </row>
    <row r="106" spans="5:39" customFormat="1" x14ac:dyDescent="0.3">
      <c r="E106" s="64"/>
      <c r="F106" s="64"/>
      <c r="G106" s="74"/>
      <c r="H106" s="74"/>
      <c r="I106" s="74"/>
      <c r="J106" s="74"/>
      <c r="K106" s="74"/>
      <c r="L106" s="133"/>
      <c r="M106" s="133"/>
      <c r="N106" s="133"/>
      <c r="O106" s="133"/>
      <c r="P106" s="133"/>
      <c r="Q106" s="93"/>
      <c r="R106" s="73"/>
      <c r="S106" s="73"/>
      <c r="T106" s="73"/>
      <c r="U106" s="132"/>
      <c r="V106" s="73"/>
      <c r="W106" s="73"/>
      <c r="X106" s="73"/>
      <c r="Y106" s="73"/>
      <c r="Z106" s="73"/>
      <c r="AA106" s="93"/>
      <c r="AB106" s="73"/>
      <c r="AC106" s="73"/>
      <c r="AD106" s="73"/>
      <c r="AE106" s="132"/>
      <c r="AF106" s="73"/>
      <c r="AG106" s="73"/>
      <c r="AH106" s="73"/>
      <c r="AI106" s="73"/>
      <c r="AJ106" s="93"/>
      <c r="AK106" s="73"/>
      <c r="AL106" s="73"/>
      <c r="AM106" s="132"/>
    </row>
    <row r="107" spans="5:39" customFormat="1" x14ac:dyDescent="0.3">
      <c r="E107" s="131" t="s">
        <v>151</v>
      </c>
      <c r="F107" s="64"/>
      <c r="G107" s="73"/>
      <c r="H107" s="140" t="s">
        <v>140</v>
      </c>
      <c r="I107" s="141"/>
      <c r="J107" s="141"/>
      <c r="K107" s="133"/>
      <c r="L107" s="140" t="s">
        <v>71</v>
      </c>
      <c r="M107" s="141"/>
      <c r="N107" s="141"/>
      <c r="O107" s="133"/>
      <c r="P107" s="133"/>
      <c r="Q107" s="93"/>
      <c r="R107" s="73"/>
      <c r="S107" s="73"/>
      <c r="T107" s="73"/>
      <c r="U107" s="132"/>
      <c r="V107" s="73"/>
      <c r="W107" s="73"/>
      <c r="X107" s="73"/>
      <c r="Y107" s="73"/>
      <c r="Z107" s="73"/>
      <c r="AA107" s="93"/>
      <c r="AB107" s="73"/>
      <c r="AC107" s="73"/>
      <c r="AD107" s="73"/>
      <c r="AE107" s="132"/>
      <c r="AF107" s="73"/>
      <c r="AG107" s="73"/>
      <c r="AH107" s="73"/>
      <c r="AI107" s="73"/>
      <c r="AJ107" s="93"/>
      <c r="AK107" s="73"/>
      <c r="AL107" s="73"/>
      <c r="AM107" s="132"/>
    </row>
    <row r="108" spans="5:39" customFormat="1" x14ac:dyDescent="0.3">
      <c r="E108" s="64" t="s">
        <v>144</v>
      </c>
      <c r="F108" s="64"/>
      <c r="G108" s="74"/>
      <c r="H108" s="74">
        <f>AVERAGEIFS(L$18:L$47,$P$18:$P$47,1,$K$18:$K$47,1)</f>
        <v>3.5</v>
      </c>
      <c r="I108" s="74">
        <f>AVERAGEIFS(M$18:M$47,$P$18:$P$47,1,$K$18:$K$47,1)</f>
        <v>1.5</v>
      </c>
      <c r="J108" s="74">
        <f>AVERAGEIFS(N$18:N$47,$P$18:$P$47,1,$K$18:$K$47,1)</f>
        <v>2.4</v>
      </c>
      <c r="K108" s="74"/>
      <c r="L108" s="74"/>
      <c r="M108" s="74"/>
      <c r="N108" s="74"/>
      <c r="O108" s="133"/>
      <c r="P108" s="133"/>
      <c r="Q108" s="93"/>
      <c r="R108" s="73"/>
      <c r="S108" s="73"/>
      <c r="T108" s="73"/>
      <c r="U108" s="132"/>
      <c r="V108" s="73"/>
      <c r="W108" s="73"/>
      <c r="X108" s="73"/>
      <c r="Y108" s="73"/>
      <c r="Z108" s="73"/>
      <c r="AA108" s="93"/>
      <c r="AB108" s="73"/>
      <c r="AC108" s="73"/>
      <c r="AD108" s="73"/>
      <c r="AE108" s="132"/>
      <c r="AF108" s="73"/>
      <c r="AG108" s="73"/>
      <c r="AH108" s="73"/>
      <c r="AI108" s="73"/>
      <c r="AJ108" s="93"/>
      <c r="AK108" s="73"/>
      <c r="AL108" s="73"/>
      <c r="AM108" s="132"/>
    </row>
    <row r="109" spans="5:39" customFormat="1" x14ac:dyDescent="0.3">
      <c r="E109" s="64" t="s">
        <v>145</v>
      </c>
      <c r="F109" s="64"/>
      <c r="G109" s="74"/>
      <c r="H109" s="74"/>
      <c r="I109" s="74"/>
      <c r="J109" s="74">
        <f>AVERAGEIFS(N$18:N$47,$P$18:$P$47,"&gt;2",$K$18:$K$47,1)</f>
        <v>3.8000000000000003</v>
      </c>
      <c r="K109" s="74"/>
      <c r="L109" s="74"/>
      <c r="M109" s="74"/>
      <c r="N109" s="74">
        <f>AVERAGEIFS(N$18:N$47,$P$18:$P$47,"&gt;2",$K$18:$K$47,-1)</f>
        <v>4</v>
      </c>
      <c r="O109" s="133"/>
      <c r="P109" s="133"/>
      <c r="Q109" s="93"/>
      <c r="R109" s="73"/>
      <c r="S109" s="73"/>
      <c r="T109" s="73"/>
      <c r="U109" s="132"/>
      <c r="V109" s="73"/>
      <c r="W109" s="73"/>
      <c r="X109" s="73"/>
      <c r="Y109" s="73"/>
      <c r="Z109" s="73"/>
      <c r="AA109" s="93"/>
      <c r="AB109" s="73"/>
      <c r="AC109" s="73"/>
      <c r="AD109" s="73"/>
      <c r="AE109" s="132"/>
      <c r="AF109" s="73"/>
      <c r="AG109" s="73"/>
      <c r="AH109" s="73"/>
      <c r="AI109" s="73"/>
      <c r="AJ109" s="93"/>
      <c r="AK109" s="73"/>
      <c r="AL109" s="73"/>
      <c r="AM109" s="132"/>
    </row>
    <row r="110" spans="5:39" customFormat="1" x14ac:dyDescent="0.3">
      <c r="E110" s="64" t="s">
        <v>126</v>
      </c>
      <c r="F110" s="64"/>
      <c r="G110" s="121"/>
      <c r="H110" s="121">
        <f>COUNTIFS($P$18:$P$47,1,L$18:L$47,"&gt;0",$K$18:$K$47,1)</f>
        <v>1</v>
      </c>
      <c r="I110" s="121">
        <f>COUNTIFS($P$18:$P$47,1,M$18:M$47,"&gt;0",$K$18:$K$47,1)</f>
        <v>1</v>
      </c>
      <c r="J110" s="121">
        <f>COUNTIFS($P$18:$P$47,1,N$18:N$47,"&gt;0",$K$18:$K$47,1)</f>
        <v>4</v>
      </c>
      <c r="K110" s="121"/>
      <c r="L110" s="121">
        <f>COUNTIFS($P$18:$P$47,1,L$18:L$47,"&gt;0",$K$18:$K$47,-1)</f>
        <v>0</v>
      </c>
      <c r="M110" s="121">
        <f>COUNTIFS($P$18:$P$47,1,M$18:M$47,"&gt;0",$K$18:$K$47,-1)</f>
        <v>0</v>
      </c>
      <c r="N110" s="121">
        <f>COUNTIFS($P$18:$P$47,1,N$18:N$47,"&gt;0",$K$18:$K$47,-1)</f>
        <v>0</v>
      </c>
      <c r="O110" s="133"/>
      <c r="P110" s="133"/>
      <c r="Q110" s="93"/>
      <c r="R110" s="73"/>
      <c r="S110" s="73"/>
      <c r="T110" s="73"/>
      <c r="U110" s="132"/>
      <c r="V110" s="73"/>
      <c r="W110" s="73"/>
      <c r="X110" s="73"/>
      <c r="Y110" s="73"/>
      <c r="Z110" s="73"/>
      <c r="AA110" s="93"/>
      <c r="AB110" s="73"/>
      <c r="AC110" s="73"/>
      <c r="AD110" s="73"/>
      <c r="AE110" s="132"/>
      <c r="AF110" s="73"/>
      <c r="AG110" s="73"/>
      <c r="AH110" s="73"/>
      <c r="AI110" s="73"/>
      <c r="AJ110" s="93"/>
      <c r="AK110" s="73"/>
      <c r="AL110" s="73"/>
      <c r="AM110" s="132"/>
    </row>
    <row r="111" spans="5:39" customFormat="1" x14ac:dyDescent="0.3">
      <c r="E111" s="64" t="s">
        <v>127</v>
      </c>
      <c r="F111" s="64"/>
      <c r="G111" s="121"/>
      <c r="H111" s="121">
        <f>COUNTIFS($P$18:$P$47,"&gt;2",L$18:L$47,"&gt;0",$K$18:$K$47,1)</f>
        <v>0</v>
      </c>
      <c r="I111" s="121">
        <f>COUNTIFS($P$18:$P$47,"&gt;2",M$18:M$47,"&gt;0",$K$18:$K$47,1)</f>
        <v>0</v>
      </c>
      <c r="J111" s="121">
        <f>COUNTIFS($P$18:$P$47,"&gt;2",N$18:N$47,"&gt;0",$K$18:$K$47,1)</f>
        <v>3</v>
      </c>
      <c r="K111" s="121"/>
      <c r="L111" s="121">
        <f>COUNTIFS($P$18:$P$47,"&gt;2",L$18:L$47,"&gt;0",$K$18:$K$47,-1)</f>
        <v>0</v>
      </c>
      <c r="M111" s="121">
        <f>COUNTIFS($P$18:$P$47,"&gt;2",M$18:M$47,"&gt;0",$K$18:$K$47,-1)</f>
        <v>0</v>
      </c>
      <c r="N111" s="121">
        <f>COUNTIFS($P$18:$P$47,"&gt;2",N$18:N$47,"&gt;0",$K$18:$K$47,-1)</f>
        <v>1</v>
      </c>
      <c r="O111" s="133"/>
      <c r="P111" s="133"/>
      <c r="Q111" s="93"/>
      <c r="R111" s="73"/>
      <c r="S111" s="73"/>
      <c r="T111" s="73"/>
      <c r="U111" s="132"/>
      <c r="V111" s="73"/>
      <c r="W111" s="73"/>
      <c r="X111" s="73"/>
      <c r="Y111" s="73"/>
      <c r="Z111" s="73"/>
      <c r="AA111" s="93"/>
      <c r="AB111" s="73"/>
      <c r="AC111" s="73"/>
      <c r="AD111" s="73"/>
      <c r="AE111" s="132"/>
      <c r="AF111" s="73"/>
      <c r="AG111" s="73"/>
      <c r="AH111" s="73"/>
      <c r="AI111" s="73"/>
      <c r="AJ111" s="93"/>
      <c r="AK111" s="73"/>
      <c r="AL111" s="73"/>
      <c r="AM111" s="132"/>
    </row>
    <row r="112" spans="5:39" customFormat="1" x14ac:dyDescent="0.3">
      <c r="E112" s="64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93"/>
      <c r="R112" s="73"/>
      <c r="S112" s="73"/>
      <c r="T112" s="73"/>
      <c r="U112" s="132"/>
      <c r="V112" s="73"/>
      <c r="W112" s="73"/>
      <c r="X112" s="73"/>
      <c r="Y112" s="73"/>
      <c r="Z112" s="73"/>
      <c r="AA112" s="93"/>
      <c r="AB112" s="73"/>
      <c r="AC112" s="73"/>
      <c r="AD112" s="73"/>
      <c r="AE112" s="132"/>
      <c r="AF112" s="73"/>
      <c r="AG112" s="73"/>
      <c r="AH112" s="73"/>
      <c r="AI112" s="73"/>
      <c r="AJ112" s="93"/>
      <c r="AK112" s="73"/>
      <c r="AL112" s="73"/>
      <c r="AM112" s="132"/>
    </row>
    <row r="113" spans="5:39" customFormat="1" x14ac:dyDescent="0.3">
      <c r="E113" s="64" t="s">
        <v>137</v>
      </c>
      <c r="F113" s="210"/>
      <c r="G113" s="71"/>
      <c r="H113" s="210" t="s">
        <v>314</v>
      </c>
      <c r="I113" s="210"/>
      <c r="J113" s="71"/>
      <c r="K113" s="71"/>
      <c r="L113" s="211"/>
      <c r="M113" s="133"/>
      <c r="N113" s="133"/>
      <c r="O113" s="133"/>
      <c r="P113" s="133"/>
      <c r="Q113" s="93"/>
      <c r="R113" s="73"/>
      <c r="S113" s="73"/>
      <c r="T113" s="73"/>
      <c r="U113" s="132"/>
      <c r="V113" s="73"/>
      <c r="W113" s="73"/>
      <c r="X113" s="73"/>
      <c r="Y113" s="73"/>
      <c r="Z113" s="73"/>
      <c r="AA113" s="93"/>
      <c r="AB113" s="73"/>
      <c r="AC113" s="73"/>
      <c r="AD113" s="73"/>
      <c r="AE113" s="132"/>
      <c r="AF113" s="73">
        <f t="shared" ref="AF113:AM113" si="63">SUMIF($K$18:$K$47,1,AF$18:AF$47)</f>
        <v>7</v>
      </c>
      <c r="AG113" s="73">
        <f t="shared" si="63"/>
        <v>4</v>
      </c>
      <c r="AH113" s="73">
        <f t="shared" si="63"/>
        <v>1</v>
      </c>
      <c r="AI113" s="73">
        <f t="shared" si="63"/>
        <v>0</v>
      </c>
      <c r="AJ113" s="93">
        <f t="shared" si="63"/>
        <v>4</v>
      </c>
      <c r="AK113" s="73">
        <f t="shared" si="63"/>
        <v>3</v>
      </c>
      <c r="AL113" s="73">
        <f t="shared" si="63"/>
        <v>1</v>
      </c>
      <c r="AM113" s="132">
        <f t="shared" si="63"/>
        <v>2</v>
      </c>
    </row>
    <row r="114" spans="5:39" customFormat="1" x14ac:dyDescent="0.3">
      <c r="E114" s="64"/>
      <c r="F114" s="210"/>
      <c r="G114" s="71"/>
      <c r="H114" s="210" t="s">
        <v>315</v>
      </c>
      <c r="I114" s="71"/>
      <c r="J114" s="71"/>
      <c r="K114" s="71"/>
      <c r="L114" s="211"/>
      <c r="M114" s="133"/>
      <c r="N114" s="133"/>
      <c r="O114" s="133"/>
      <c r="P114" s="133"/>
      <c r="Q114" s="93"/>
      <c r="R114" s="73"/>
      <c r="S114" s="73"/>
      <c r="T114" s="73"/>
      <c r="U114" s="132"/>
      <c r="V114" s="73"/>
      <c r="W114" s="73"/>
      <c r="X114" s="73"/>
      <c r="Y114" s="73"/>
      <c r="Z114" s="73"/>
      <c r="AA114" s="93"/>
      <c r="AB114" s="73"/>
      <c r="AC114" s="73"/>
      <c r="AD114" s="73"/>
      <c r="AE114" s="132"/>
      <c r="AF114" s="73">
        <f t="shared" ref="AF114:AM114" si="64">SUMIF($K$18:$K$47,-1,AF$18:AF$47)</f>
        <v>1</v>
      </c>
      <c r="AG114" s="73">
        <f t="shared" si="64"/>
        <v>0</v>
      </c>
      <c r="AH114" s="73">
        <f t="shared" si="64"/>
        <v>0</v>
      </c>
      <c r="AI114" s="73">
        <f t="shared" si="64"/>
        <v>0</v>
      </c>
      <c r="AJ114" s="93">
        <f t="shared" si="64"/>
        <v>0</v>
      </c>
      <c r="AK114" s="73">
        <f t="shared" si="64"/>
        <v>0</v>
      </c>
      <c r="AL114" s="73">
        <f t="shared" si="64"/>
        <v>1</v>
      </c>
      <c r="AM114" s="132">
        <f t="shared" si="64"/>
        <v>0</v>
      </c>
    </row>
    <row r="115" spans="5:39" customFormat="1" x14ac:dyDescent="0.3">
      <c r="E115" s="64"/>
      <c r="F115" s="83"/>
      <c r="G115" s="71"/>
      <c r="H115" s="212" t="s">
        <v>138</v>
      </c>
      <c r="I115" s="213"/>
      <c r="J115" s="213"/>
      <c r="K115" s="213"/>
      <c r="L115" s="214"/>
      <c r="M115" s="214"/>
      <c r="N115" s="214"/>
      <c r="O115" s="214"/>
      <c r="P115" s="214"/>
      <c r="Q115" s="93"/>
      <c r="R115" s="73"/>
      <c r="S115" s="73"/>
      <c r="T115" s="73"/>
      <c r="U115" s="132"/>
      <c r="V115" s="73"/>
      <c r="W115" s="73"/>
      <c r="X115" s="73"/>
      <c r="Y115" s="73"/>
      <c r="Z115" s="73"/>
      <c r="AA115" s="93"/>
      <c r="AB115" s="73"/>
      <c r="AC115" s="73"/>
      <c r="AD115" s="73"/>
      <c r="AE115" s="132"/>
      <c r="AF115" s="143">
        <f>AF114/(AF114+AF113)*100</f>
        <v>12.5</v>
      </c>
      <c r="AG115" s="143">
        <f t="shared" ref="AG115:AM115" si="65">AG114/(AG114+AG113)*100</f>
        <v>0</v>
      </c>
      <c r="AH115" s="143">
        <f t="shared" si="65"/>
        <v>0</v>
      </c>
      <c r="AI115" s="143" t="e">
        <f t="shared" si="65"/>
        <v>#DIV/0!</v>
      </c>
      <c r="AJ115" s="144">
        <f t="shared" si="65"/>
        <v>0</v>
      </c>
      <c r="AK115" s="143">
        <f t="shared" si="65"/>
        <v>0</v>
      </c>
      <c r="AL115" s="143">
        <f t="shared" si="65"/>
        <v>50</v>
      </c>
      <c r="AM115" s="145">
        <f t="shared" si="65"/>
        <v>0</v>
      </c>
    </row>
    <row r="116" spans="5:39" customFormat="1" x14ac:dyDescent="0.3">
      <c r="E116" s="64"/>
      <c r="F116" s="83"/>
      <c r="G116" s="71"/>
      <c r="H116" s="210" t="s">
        <v>33</v>
      </c>
      <c r="I116" s="71"/>
      <c r="J116" s="71"/>
      <c r="K116" s="71"/>
      <c r="L116" s="211"/>
      <c r="M116" s="133"/>
      <c r="N116" s="133"/>
      <c r="O116" s="133"/>
      <c r="P116" s="133"/>
      <c r="Q116" s="93"/>
      <c r="R116" s="73"/>
      <c r="S116" s="73"/>
      <c r="T116" s="73"/>
      <c r="U116" s="132"/>
      <c r="V116" s="73"/>
      <c r="W116" s="73"/>
      <c r="X116" s="73"/>
      <c r="Y116" s="73"/>
      <c r="Z116" s="73"/>
      <c r="AA116" s="93"/>
      <c r="AB116" s="73"/>
      <c r="AC116" s="73"/>
      <c r="AD116" s="73"/>
      <c r="AE116" s="132"/>
      <c r="AF116" s="73">
        <f>AF48-AF113-AF114</f>
        <v>0</v>
      </c>
      <c r="AG116" s="73">
        <f t="shared" ref="AG116:AM116" si="66">AG48-AG113-AG114</f>
        <v>0</v>
      </c>
      <c r="AH116" s="73">
        <f t="shared" si="66"/>
        <v>0</v>
      </c>
      <c r="AI116" s="73">
        <f t="shared" si="66"/>
        <v>0</v>
      </c>
      <c r="AJ116" s="93">
        <f t="shared" si="66"/>
        <v>0</v>
      </c>
      <c r="AK116" s="73">
        <f t="shared" si="66"/>
        <v>0</v>
      </c>
      <c r="AL116" s="73">
        <f t="shared" si="66"/>
        <v>0</v>
      </c>
      <c r="AM116" s="132">
        <f t="shared" si="66"/>
        <v>0</v>
      </c>
    </row>
    <row r="117" spans="5:39" customFormat="1" x14ac:dyDescent="0.3"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0"/>
      <c r="R117" s="1"/>
      <c r="S117" s="1"/>
      <c r="T117" s="1"/>
      <c r="U117" s="9"/>
      <c r="V117" s="1"/>
      <c r="W117" s="1"/>
      <c r="X117" s="1"/>
      <c r="Y117" s="1"/>
      <c r="Z117" s="1"/>
      <c r="AA117" s="10"/>
      <c r="AB117" s="1"/>
      <c r="AC117" s="1"/>
      <c r="AD117" s="1"/>
      <c r="AE117" s="9"/>
      <c r="AF117" s="73"/>
      <c r="AG117" s="73"/>
      <c r="AH117" s="73"/>
      <c r="AI117" s="73"/>
      <c r="AJ117" s="93"/>
      <c r="AK117" s="73"/>
      <c r="AL117" s="73"/>
      <c r="AM117" s="132"/>
    </row>
    <row r="118" spans="5:39" customFormat="1" x14ac:dyDescent="0.3"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0"/>
      <c r="R118" s="1"/>
      <c r="S118" s="1"/>
      <c r="T118" s="1"/>
      <c r="U118" s="9"/>
      <c r="V118" s="1"/>
      <c r="W118" s="1"/>
      <c r="X118" s="1"/>
      <c r="Y118" s="1"/>
      <c r="Z118" s="1"/>
      <c r="AA118" s="10"/>
      <c r="AB118" s="1"/>
      <c r="AC118" s="1"/>
      <c r="AD118" s="1"/>
      <c r="AE118" s="9"/>
      <c r="AF118" s="147"/>
      <c r="AG118" s="73"/>
      <c r="AH118" s="73"/>
      <c r="AI118" s="73"/>
      <c r="AJ118" s="93"/>
      <c r="AK118" s="73"/>
      <c r="AL118" s="73"/>
      <c r="AM118" s="132"/>
    </row>
    <row r="119" spans="5:39" customFormat="1" x14ac:dyDescent="0.3"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0"/>
      <c r="R119" s="1"/>
      <c r="S119" s="1"/>
      <c r="T119" s="1"/>
      <c r="U119" s="9"/>
      <c r="V119" s="1"/>
      <c r="W119" s="1"/>
      <c r="X119" s="1"/>
      <c r="Y119" s="1"/>
      <c r="Z119" s="1"/>
      <c r="AA119" s="10"/>
      <c r="AB119" s="1"/>
      <c r="AC119" s="1"/>
      <c r="AD119" s="1"/>
      <c r="AE119" s="9"/>
      <c r="AF119" s="73"/>
      <c r="AG119" s="73"/>
      <c r="AH119" s="73"/>
      <c r="AI119" s="73"/>
      <c r="AJ119" s="148" t="s">
        <v>152</v>
      </c>
      <c r="AK119" s="73"/>
      <c r="AL119" s="73"/>
      <c r="AM119" s="132"/>
    </row>
    <row r="120" spans="5:39" customFormat="1" x14ac:dyDescent="0.3"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0"/>
      <c r="R120" s="1"/>
      <c r="S120" s="1"/>
      <c r="T120" s="1"/>
      <c r="U120" s="9"/>
      <c r="V120" s="1"/>
      <c r="W120" s="1"/>
      <c r="X120" s="1"/>
      <c r="Y120" s="1"/>
      <c r="Z120" s="1"/>
      <c r="AA120" s="10"/>
      <c r="AB120" s="1"/>
      <c r="AC120" s="1"/>
      <c r="AD120" s="1"/>
      <c r="AE120" s="9"/>
      <c r="AF120" s="1"/>
      <c r="AG120" s="1"/>
      <c r="AH120" s="1"/>
      <c r="AI120" s="1"/>
      <c r="AJ120" s="10"/>
      <c r="AK120" s="1"/>
      <c r="AL120" s="1"/>
      <c r="AM120" s="9"/>
    </row>
    <row r="121" spans="5:39" customFormat="1" x14ac:dyDescent="0.3"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0"/>
      <c r="R121" s="1"/>
      <c r="S121" s="1"/>
      <c r="T121" s="1"/>
      <c r="U121" s="9"/>
      <c r="V121" s="1"/>
      <c r="W121" s="1"/>
      <c r="X121" s="1"/>
      <c r="Y121" s="1"/>
      <c r="Z121" s="1"/>
      <c r="AA121" s="10"/>
      <c r="AB121" s="1"/>
      <c r="AC121" s="1"/>
      <c r="AD121" s="1"/>
      <c r="AE121" s="9"/>
      <c r="AF121" s="1"/>
      <c r="AG121" s="1"/>
      <c r="AH121" s="1"/>
      <c r="AI121" s="1"/>
      <c r="AJ121" s="10"/>
      <c r="AK121" s="1"/>
      <c r="AL121" s="1"/>
      <c r="AM121" s="9"/>
    </row>
    <row r="122" spans="5:39" customFormat="1" x14ac:dyDescent="0.3"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0"/>
      <c r="R122" s="1"/>
      <c r="S122" s="1"/>
      <c r="T122" s="1"/>
      <c r="U122" s="9"/>
      <c r="V122" s="1"/>
      <c r="W122" s="1"/>
      <c r="X122" s="1"/>
      <c r="Y122" s="1"/>
      <c r="Z122" s="1"/>
      <c r="AA122" s="10"/>
      <c r="AB122" s="1"/>
      <c r="AC122" s="1"/>
      <c r="AD122" s="1"/>
      <c r="AE122" s="9"/>
      <c r="AF122" s="1"/>
      <c r="AG122" s="1"/>
      <c r="AH122" s="1"/>
      <c r="AI122" s="1"/>
      <c r="AJ122" s="10"/>
      <c r="AK122" s="1"/>
      <c r="AL122" s="1"/>
      <c r="AM122" s="9"/>
    </row>
    <row r="123" spans="5:39" customFormat="1" x14ac:dyDescent="0.3"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0"/>
      <c r="R123" s="1"/>
      <c r="S123" s="1"/>
      <c r="T123" s="1"/>
      <c r="U123" s="9"/>
      <c r="V123" s="1"/>
      <c r="W123" s="1"/>
      <c r="X123" s="1"/>
      <c r="Y123" s="1"/>
      <c r="Z123" s="1"/>
      <c r="AA123" s="10"/>
      <c r="AB123" s="1"/>
      <c r="AC123" s="1"/>
      <c r="AD123" s="1"/>
      <c r="AE123" s="9"/>
      <c r="AF123" s="1"/>
      <c r="AG123" s="1"/>
      <c r="AH123" s="1"/>
      <c r="AI123" s="1"/>
      <c r="AJ123" s="10"/>
      <c r="AK123" s="1"/>
      <c r="AL123" s="1"/>
      <c r="AM123" s="9"/>
    </row>
    <row r="124" spans="5:39" customFormat="1" x14ac:dyDescent="0.3"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0"/>
      <c r="R124" s="1"/>
      <c r="S124" s="1"/>
      <c r="T124" s="1"/>
      <c r="U124" s="9"/>
      <c r="V124" s="1"/>
      <c r="W124" s="1"/>
      <c r="X124" s="1"/>
      <c r="Y124" s="1"/>
      <c r="Z124" s="1"/>
      <c r="AA124" s="10"/>
      <c r="AB124" s="1"/>
      <c r="AC124" s="1"/>
      <c r="AD124" s="1"/>
      <c r="AE124" s="9"/>
      <c r="AF124" s="1"/>
      <c r="AG124" s="1"/>
      <c r="AH124" s="1"/>
      <c r="AI124" s="1"/>
      <c r="AJ124" s="10"/>
      <c r="AK124" s="1"/>
      <c r="AL124" s="1"/>
      <c r="AM124" s="9"/>
    </row>
    <row r="125" spans="5:39" customFormat="1" x14ac:dyDescent="0.3"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0"/>
      <c r="R125" s="1"/>
      <c r="S125" s="1"/>
      <c r="T125" s="1"/>
      <c r="U125" s="9"/>
      <c r="V125" s="1"/>
      <c r="W125" s="1"/>
      <c r="X125" s="1"/>
      <c r="Y125" s="1"/>
      <c r="Z125" s="1"/>
      <c r="AA125" s="10"/>
      <c r="AB125" s="1"/>
      <c r="AC125" s="1"/>
      <c r="AD125" s="1"/>
      <c r="AE125" s="9"/>
      <c r="AF125" s="1"/>
      <c r="AG125" s="1"/>
      <c r="AH125" s="1"/>
      <c r="AI125" s="1"/>
      <c r="AJ125" s="10"/>
      <c r="AK125" s="1"/>
      <c r="AL125" s="1"/>
      <c r="AM125" s="9"/>
    </row>
    <row r="126" spans="5:39" customFormat="1" x14ac:dyDescent="0.3"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0"/>
      <c r="R126" s="1"/>
      <c r="S126" s="1"/>
      <c r="T126" s="1"/>
      <c r="U126" s="9"/>
      <c r="V126" s="1"/>
      <c r="W126" s="1"/>
      <c r="X126" s="1"/>
      <c r="Y126" s="1"/>
      <c r="Z126" s="1"/>
      <c r="AA126" s="10"/>
      <c r="AB126" s="1"/>
      <c r="AC126" s="1"/>
      <c r="AD126" s="1"/>
      <c r="AE126" s="9"/>
      <c r="AF126" s="1"/>
      <c r="AG126" s="1"/>
      <c r="AH126" s="1"/>
      <c r="AI126" s="1"/>
      <c r="AJ126" s="10"/>
      <c r="AK126" s="1"/>
      <c r="AL126" s="1"/>
      <c r="AM126" s="9"/>
    </row>
    <row r="127" spans="5:39" customFormat="1" x14ac:dyDescent="0.3"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0"/>
      <c r="R127" s="1"/>
      <c r="S127" s="1"/>
      <c r="T127" s="1"/>
      <c r="U127" s="9"/>
      <c r="V127" s="1"/>
      <c r="W127" s="1"/>
      <c r="X127" s="1"/>
      <c r="Y127" s="1"/>
      <c r="Z127" s="1"/>
      <c r="AA127" s="10"/>
      <c r="AB127" s="1"/>
      <c r="AC127" s="1"/>
      <c r="AD127" s="1"/>
      <c r="AE127" s="9"/>
      <c r="AF127" s="1"/>
      <c r="AG127" s="1"/>
      <c r="AH127" s="1"/>
      <c r="AI127" s="1"/>
      <c r="AJ127" s="10"/>
      <c r="AK127" s="1"/>
      <c r="AL127" s="1"/>
      <c r="AM127" s="9"/>
    </row>
    <row r="128" spans="5:39" customForma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0"/>
      <c r="R128" s="1"/>
      <c r="S128" s="1"/>
      <c r="T128" s="1"/>
      <c r="U128" s="9"/>
      <c r="V128" s="1"/>
      <c r="W128" s="1"/>
      <c r="X128" s="1"/>
      <c r="Y128" s="1"/>
      <c r="Z128" s="1"/>
      <c r="AA128" s="10"/>
      <c r="AB128" s="1"/>
      <c r="AC128" s="1"/>
      <c r="AD128" s="1"/>
      <c r="AE128" s="9"/>
      <c r="AF128" s="1"/>
      <c r="AG128" s="1"/>
      <c r="AH128" s="1"/>
      <c r="AI128" s="1"/>
      <c r="AJ128" s="10"/>
      <c r="AK128" s="1"/>
      <c r="AL128" s="1"/>
      <c r="AM128" s="9"/>
    </row>
    <row r="129" spans="36:36" customFormat="1" x14ac:dyDescent="0.3">
      <c r="AJ129" s="10"/>
    </row>
    <row r="130" spans="36:36" customFormat="1" x14ac:dyDescent="0.3">
      <c r="AJ130" s="10"/>
    </row>
    <row r="131" spans="36:36" customFormat="1" x14ac:dyDescent="0.3">
      <c r="AJ131" s="10"/>
    </row>
    <row r="132" spans="36:36" customFormat="1" x14ac:dyDescent="0.3">
      <c r="AJ132" s="10"/>
    </row>
    <row r="133" spans="36:36" customFormat="1" x14ac:dyDescent="0.3">
      <c r="AJ133" s="10"/>
    </row>
    <row r="134" spans="36:36" customFormat="1" x14ac:dyDescent="0.3">
      <c r="AJ134" s="10"/>
    </row>
    <row r="135" spans="36:36" customFormat="1" x14ac:dyDescent="0.3">
      <c r="AJ135" s="10"/>
    </row>
    <row r="136" spans="36:36" customFormat="1" x14ac:dyDescent="0.3">
      <c r="AJ136" s="10"/>
    </row>
    <row r="137" spans="36:36" customFormat="1" x14ac:dyDescent="0.3">
      <c r="AJ137" s="10"/>
    </row>
    <row r="138" spans="36:36" customFormat="1" x14ac:dyDescent="0.3">
      <c r="AJ138" s="10"/>
    </row>
    <row r="139" spans="36:36" customFormat="1" x14ac:dyDescent="0.3">
      <c r="AJ139" s="10"/>
    </row>
    <row r="140" spans="36:36" customFormat="1" x14ac:dyDescent="0.3">
      <c r="AJ140" s="10"/>
    </row>
    <row r="141" spans="36:36" customFormat="1" x14ac:dyDescent="0.3">
      <c r="AJ141" s="10"/>
    </row>
    <row r="142" spans="36:36" customFormat="1" x14ac:dyDescent="0.3">
      <c r="AJ142" s="10"/>
    </row>
    <row r="143" spans="36:36" customFormat="1" x14ac:dyDescent="0.3">
      <c r="AJ143" s="10"/>
    </row>
    <row r="144" spans="36:36" customFormat="1" x14ac:dyDescent="0.3">
      <c r="AJ144" s="10"/>
    </row>
    <row r="145" spans="36:36" customFormat="1" x14ac:dyDescent="0.3">
      <c r="AJ145" s="10"/>
    </row>
    <row r="146" spans="36:36" customFormat="1" x14ac:dyDescent="0.3">
      <c r="AJ146" s="10"/>
    </row>
    <row r="147" spans="36:36" customFormat="1" x14ac:dyDescent="0.3">
      <c r="AJ147" s="10"/>
    </row>
    <row r="148" spans="36:36" customFormat="1" x14ac:dyDescent="0.3">
      <c r="AJ148" s="10"/>
    </row>
    <row r="149" spans="36:36" customFormat="1" x14ac:dyDescent="0.3">
      <c r="AJ149" s="10"/>
    </row>
    <row r="150" spans="36:36" customFormat="1" x14ac:dyDescent="0.3">
      <c r="AJ150" s="10"/>
    </row>
    <row r="151" spans="36:36" customFormat="1" x14ac:dyDescent="0.3">
      <c r="AJ151" s="10"/>
    </row>
    <row r="152" spans="36:36" customFormat="1" x14ac:dyDescent="0.3">
      <c r="AJ152" s="10"/>
    </row>
    <row r="153" spans="36:36" customFormat="1" x14ac:dyDescent="0.3">
      <c r="AJ153" s="10"/>
    </row>
    <row r="154" spans="36:36" customFormat="1" x14ac:dyDescent="0.3">
      <c r="AJ154" s="10"/>
    </row>
    <row r="155" spans="36:36" customFormat="1" x14ac:dyDescent="0.3">
      <c r="AJ155" s="10"/>
    </row>
    <row r="156" spans="36:36" customFormat="1" x14ac:dyDescent="0.3">
      <c r="AJ156" s="10"/>
    </row>
    <row r="157" spans="36:36" customFormat="1" x14ac:dyDescent="0.3">
      <c r="AJ157" s="10"/>
    </row>
    <row r="158" spans="36:36" customFormat="1" x14ac:dyDescent="0.3">
      <c r="AJ158" s="10"/>
    </row>
    <row r="159" spans="36:36" customFormat="1" x14ac:dyDescent="0.3">
      <c r="AJ159" s="10"/>
    </row>
    <row r="160" spans="36:36" customFormat="1" x14ac:dyDescent="0.3">
      <c r="AJ160" s="10"/>
    </row>
    <row r="161" spans="36:36" customFormat="1" x14ac:dyDescent="0.3">
      <c r="AJ161" s="10"/>
    </row>
    <row r="162" spans="36:36" customFormat="1" x14ac:dyDescent="0.3">
      <c r="AJ162" s="10"/>
    </row>
    <row r="163" spans="36:36" customFormat="1" x14ac:dyDescent="0.3">
      <c r="AJ163" s="10"/>
    </row>
    <row r="164" spans="36:36" customFormat="1" x14ac:dyDescent="0.3">
      <c r="AJ164" s="10"/>
    </row>
    <row r="165" spans="36:36" customFormat="1" x14ac:dyDescent="0.3">
      <c r="AJ165" s="10"/>
    </row>
    <row r="166" spans="36:36" customFormat="1" x14ac:dyDescent="0.3">
      <c r="AJ166" s="10"/>
    </row>
    <row r="167" spans="36:36" customFormat="1" x14ac:dyDescent="0.3">
      <c r="AJ167" s="10"/>
    </row>
    <row r="168" spans="36:36" customFormat="1" x14ac:dyDescent="0.3">
      <c r="AJ168" s="10"/>
    </row>
    <row r="169" spans="36:36" customFormat="1" x14ac:dyDescent="0.3">
      <c r="AJ169" s="10"/>
    </row>
    <row r="170" spans="36:36" customFormat="1" x14ac:dyDescent="0.3">
      <c r="AJ170" s="10"/>
    </row>
    <row r="171" spans="36:36" customFormat="1" x14ac:dyDescent="0.3">
      <c r="AJ171" s="10"/>
    </row>
    <row r="172" spans="36:36" customFormat="1" x14ac:dyDescent="0.3">
      <c r="AJ172" s="10"/>
    </row>
    <row r="173" spans="36:36" customFormat="1" x14ac:dyDescent="0.3">
      <c r="AJ173" s="10"/>
    </row>
    <row r="174" spans="36:36" customFormat="1" x14ac:dyDescent="0.3">
      <c r="AJ174" s="10"/>
    </row>
    <row r="175" spans="36:36" customFormat="1" x14ac:dyDescent="0.3">
      <c r="AJ175" s="10"/>
    </row>
    <row r="176" spans="36:36" customFormat="1" x14ac:dyDescent="0.3">
      <c r="AJ176" s="10"/>
    </row>
    <row r="177" spans="36:36" customFormat="1" x14ac:dyDescent="0.3">
      <c r="AJ177" s="10"/>
    </row>
    <row r="178" spans="36:36" customFormat="1" x14ac:dyDescent="0.3">
      <c r="AJ178" s="10"/>
    </row>
    <row r="179" spans="36:36" customFormat="1" x14ac:dyDescent="0.3">
      <c r="AJ179" s="10"/>
    </row>
    <row r="180" spans="36:36" customFormat="1" x14ac:dyDescent="0.3">
      <c r="AJ180" s="10"/>
    </row>
    <row r="181" spans="36:36" customFormat="1" x14ac:dyDescent="0.3">
      <c r="AJ181" s="10"/>
    </row>
    <row r="182" spans="36:36" customFormat="1" x14ac:dyDescent="0.3">
      <c r="AJ182" s="10"/>
    </row>
    <row r="183" spans="36:36" customFormat="1" x14ac:dyDescent="0.3">
      <c r="AJ183" s="10"/>
    </row>
    <row r="184" spans="36:36" customFormat="1" x14ac:dyDescent="0.3">
      <c r="AJ184" s="10"/>
    </row>
    <row r="185" spans="36:36" customFormat="1" x14ac:dyDescent="0.3">
      <c r="AJ185" s="10"/>
    </row>
    <row r="186" spans="36:36" customFormat="1" x14ac:dyDescent="0.3">
      <c r="AJ186" s="10"/>
    </row>
    <row r="187" spans="36:36" customFormat="1" x14ac:dyDescent="0.3">
      <c r="AJ187" s="10"/>
    </row>
    <row r="188" spans="36:36" customFormat="1" x14ac:dyDescent="0.3">
      <c r="AJ188" s="10"/>
    </row>
    <row r="189" spans="36:36" customFormat="1" x14ac:dyDescent="0.3">
      <c r="AJ189" s="10"/>
    </row>
    <row r="190" spans="36:36" customFormat="1" x14ac:dyDescent="0.3">
      <c r="AJ190" s="10"/>
    </row>
    <row r="191" spans="36:36" customFormat="1" x14ac:dyDescent="0.3">
      <c r="AJ191" s="10"/>
    </row>
    <row r="192" spans="36:36" customFormat="1" x14ac:dyDescent="0.3">
      <c r="AJ192" s="10"/>
    </row>
    <row r="193" spans="36:36" customFormat="1" x14ac:dyDescent="0.3">
      <c r="AJ193" s="10"/>
    </row>
    <row r="194" spans="36:36" customFormat="1" x14ac:dyDescent="0.3">
      <c r="AJ194" s="10"/>
    </row>
    <row r="195" spans="36:36" customFormat="1" x14ac:dyDescent="0.3">
      <c r="AJ195" s="10"/>
    </row>
    <row r="196" spans="36:36" customFormat="1" x14ac:dyDescent="0.3">
      <c r="AJ196" s="10"/>
    </row>
    <row r="197" spans="36:36" customFormat="1" x14ac:dyDescent="0.3">
      <c r="AJ197" s="10"/>
    </row>
    <row r="198" spans="36:36" customFormat="1" x14ac:dyDescent="0.3">
      <c r="AJ198" s="10"/>
    </row>
    <row r="199" spans="36:36" customFormat="1" x14ac:dyDescent="0.3">
      <c r="AJ199" s="10"/>
    </row>
    <row r="200" spans="36:36" customFormat="1" x14ac:dyDescent="0.3">
      <c r="AJ200" s="10"/>
    </row>
    <row r="201" spans="36:36" customFormat="1" x14ac:dyDescent="0.3">
      <c r="AJ201" s="10"/>
    </row>
    <row r="202" spans="36:36" customFormat="1" x14ac:dyDescent="0.3">
      <c r="AJ202" s="10"/>
    </row>
    <row r="203" spans="36:36" customFormat="1" x14ac:dyDescent="0.3">
      <c r="AJ203" s="10"/>
    </row>
    <row r="204" spans="36:36" customFormat="1" x14ac:dyDescent="0.3">
      <c r="AJ204" s="10"/>
    </row>
    <row r="205" spans="36:36" customFormat="1" x14ac:dyDescent="0.3">
      <c r="AJ205" s="10"/>
    </row>
    <row r="206" spans="36:36" customFormat="1" x14ac:dyDescent="0.3">
      <c r="AJ206" s="10"/>
    </row>
    <row r="207" spans="36:36" customFormat="1" x14ac:dyDescent="0.3">
      <c r="AJ207" s="10"/>
    </row>
    <row r="208" spans="36:36" customFormat="1" x14ac:dyDescent="0.3">
      <c r="AJ208" s="10"/>
    </row>
    <row r="209" spans="36:36" customFormat="1" x14ac:dyDescent="0.3">
      <c r="AJ209" s="10"/>
    </row>
    <row r="210" spans="36:36" customFormat="1" x14ac:dyDescent="0.3">
      <c r="AJ210" s="10"/>
    </row>
    <row r="211" spans="36:36" customFormat="1" x14ac:dyDescent="0.3">
      <c r="AJ211" s="10"/>
    </row>
    <row r="212" spans="36:36" customFormat="1" x14ac:dyDescent="0.3">
      <c r="AJ212" s="10"/>
    </row>
    <row r="213" spans="36:36" customFormat="1" x14ac:dyDescent="0.3">
      <c r="AJ213" s="10"/>
    </row>
    <row r="214" spans="36:36" customFormat="1" x14ac:dyDescent="0.3">
      <c r="AJ214" s="10"/>
    </row>
    <row r="215" spans="36:36" customFormat="1" x14ac:dyDescent="0.3">
      <c r="AJ215" s="10"/>
    </row>
    <row r="216" spans="36:36" customFormat="1" x14ac:dyDescent="0.3">
      <c r="AJ216" s="10"/>
    </row>
    <row r="217" spans="36:36" customFormat="1" x14ac:dyDescent="0.3">
      <c r="AJ217" s="10"/>
    </row>
    <row r="218" spans="36:36" customFormat="1" x14ac:dyDescent="0.3">
      <c r="AJ218" s="10"/>
    </row>
    <row r="219" spans="36:36" customFormat="1" x14ac:dyDescent="0.3">
      <c r="AJ219" s="10"/>
    </row>
    <row r="220" spans="36:36" customFormat="1" x14ac:dyDescent="0.3">
      <c r="AJ220" s="10"/>
    </row>
    <row r="221" spans="36:36" customFormat="1" x14ac:dyDescent="0.3">
      <c r="AJ221" s="10"/>
    </row>
    <row r="222" spans="36:36" customFormat="1" x14ac:dyDescent="0.3">
      <c r="AJ222" s="10"/>
    </row>
    <row r="223" spans="36:36" customFormat="1" x14ac:dyDescent="0.3">
      <c r="AJ223" s="10"/>
    </row>
    <row r="224" spans="36:36" customFormat="1" x14ac:dyDescent="0.3">
      <c r="AJ224" s="10"/>
    </row>
    <row r="225" spans="36:36" customFormat="1" x14ac:dyDescent="0.3">
      <c r="AJ225" s="10"/>
    </row>
    <row r="226" spans="36:36" customFormat="1" x14ac:dyDescent="0.3">
      <c r="AJ226" s="10"/>
    </row>
    <row r="227" spans="36:36" customFormat="1" x14ac:dyDescent="0.3">
      <c r="AJ227" s="10"/>
    </row>
    <row r="228" spans="36:36" customFormat="1" x14ac:dyDescent="0.3">
      <c r="AJ228" s="10"/>
    </row>
    <row r="229" spans="36:36" customFormat="1" x14ac:dyDescent="0.3">
      <c r="AJ229" s="10"/>
    </row>
    <row r="230" spans="36:36" customFormat="1" x14ac:dyDescent="0.3">
      <c r="AJ230" s="10"/>
    </row>
    <row r="231" spans="36:36" customFormat="1" x14ac:dyDescent="0.3">
      <c r="AJ231" s="10"/>
    </row>
    <row r="232" spans="36:36" customFormat="1" x14ac:dyDescent="0.3">
      <c r="AJ232" s="10"/>
    </row>
    <row r="233" spans="36:36" customFormat="1" x14ac:dyDescent="0.3">
      <c r="AJ233" s="10"/>
    </row>
    <row r="234" spans="36:36" customFormat="1" x14ac:dyDescent="0.3">
      <c r="AJ234" s="10"/>
    </row>
    <row r="235" spans="36:36" customFormat="1" x14ac:dyDescent="0.3">
      <c r="AJ235" s="10"/>
    </row>
    <row r="236" spans="36:36" customFormat="1" x14ac:dyDescent="0.3">
      <c r="AJ236" s="10"/>
    </row>
    <row r="237" spans="36:36" customFormat="1" x14ac:dyDescent="0.3">
      <c r="AJ237" s="10"/>
    </row>
    <row r="238" spans="36:36" customFormat="1" x14ac:dyDescent="0.3">
      <c r="AJ238" s="10"/>
    </row>
    <row r="239" spans="36:36" customFormat="1" x14ac:dyDescent="0.3">
      <c r="AJ239" s="10"/>
    </row>
    <row r="240" spans="36:36" customFormat="1" x14ac:dyDescent="0.3">
      <c r="AJ240" s="10"/>
    </row>
    <row r="241" spans="36:36" customFormat="1" x14ac:dyDescent="0.3">
      <c r="AJ241" s="10"/>
    </row>
    <row r="242" spans="36:36" customFormat="1" x14ac:dyDescent="0.3">
      <c r="AJ242" s="10"/>
    </row>
    <row r="243" spans="36:36" customFormat="1" x14ac:dyDescent="0.3">
      <c r="AJ243" s="10"/>
    </row>
    <row r="244" spans="36:36" customFormat="1" x14ac:dyDescent="0.3">
      <c r="AJ244" s="10"/>
    </row>
    <row r="245" spans="36:36" customFormat="1" x14ac:dyDescent="0.3">
      <c r="AJ245" s="10"/>
    </row>
    <row r="246" spans="36:36" customFormat="1" x14ac:dyDescent="0.3">
      <c r="AJ246" s="10"/>
    </row>
    <row r="247" spans="36:36" customFormat="1" x14ac:dyDescent="0.3">
      <c r="AJ247" s="10"/>
    </row>
    <row r="248" spans="36:36" customFormat="1" x14ac:dyDescent="0.3">
      <c r="AJ248" s="10"/>
    </row>
    <row r="249" spans="36:36" customFormat="1" x14ac:dyDescent="0.3">
      <c r="AJ249" s="10"/>
    </row>
    <row r="250" spans="36:36" customFormat="1" x14ac:dyDescent="0.3">
      <c r="AJ250" s="10"/>
    </row>
    <row r="251" spans="36:36" customFormat="1" x14ac:dyDescent="0.3">
      <c r="AJ251" s="10"/>
    </row>
    <row r="252" spans="36:36" customFormat="1" x14ac:dyDescent="0.3">
      <c r="AJ252" s="10"/>
    </row>
    <row r="253" spans="36:36" customFormat="1" x14ac:dyDescent="0.3">
      <c r="AJ253" s="10"/>
    </row>
    <row r="254" spans="36:36" customFormat="1" x14ac:dyDescent="0.3">
      <c r="AJ254" s="10"/>
    </row>
    <row r="255" spans="36:36" customFormat="1" x14ac:dyDescent="0.3">
      <c r="AJ255" s="10"/>
    </row>
    <row r="256" spans="36:36" customFormat="1" x14ac:dyDescent="0.3">
      <c r="AJ256" s="10"/>
    </row>
    <row r="257" spans="36:36" customFormat="1" x14ac:dyDescent="0.3">
      <c r="AJ257" s="10"/>
    </row>
    <row r="258" spans="36:36" customFormat="1" x14ac:dyDescent="0.3">
      <c r="AJ258" s="10"/>
    </row>
    <row r="259" spans="36:36" customFormat="1" x14ac:dyDescent="0.3">
      <c r="AJ259" s="10"/>
    </row>
    <row r="260" spans="36:36" customFormat="1" x14ac:dyDescent="0.3">
      <c r="AJ260" s="10"/>
    </row>
    <row r="261" spans="36:36" customFormat="1" x14ac:dyDescent="0.3">
      <c r="AJ261" s="10"/>
    </row>
    <row r="262" spans="36:36" customFormat="1" x14ac:dyDescent="0.3">
      <c r="AJ262" s="10"/>
    </row>
    <row r="263" spans="36:36" customFormat="1" x14ac:dyDescent="0.3">
      <c r="AJ263" s="10"/>
    </row>
    <row r="264" spans="36:36" customFormat="1" x14ac:dyDescent="0.3">
      <c r="AJ264" s="10"/>
    </row>
    <row r="265" spans="36:36" customFormat="1" x14ac:dyDescent="0.3">
      <c r="AJ265" s="10"/>
    </row>
    <row r="266" spans="36:36" customFormat="1" x14ac:dyDescent="0.3">
      <c r="AJ266" s="10"/>
    </row>
    <row r="267" spans="36:36" customFormat="1" x14ac:dyDescent="0.3">
      <c r="AJ267" s="10"/>
    </row>
    <row r="268" spans="36:36" customFormat="1" x14ac:dyDescent="0.3">
      <c r="AJ268" s="10"/>
    </row>
    <row r="269" spans="36:36" customFormat="1" x14ac:dyDescent="0.3">
      <c r="AJ269" s="10"/>
    </row>
    <row r="270" spans="36:36" customFormat="1" x14ac:dyDescent="0.3">
      <c r="AJ270" s="10"/>
    </row>
    <row r="271" spans="36:36" customFormat="1" x14ac:dyDescent="0.3">
      <c r="AJ271" s="10"/>
    </row>
    <row r="272" spans="36:36" customFormat="1" x14ac:dyDescent="0.3">
      <c r="AJ272" s="10"/>
    </row>
    <row r="273" spans="36:36" customFormat="1" x14ac:dyDescent="0.3">
      <c r="AJ273" s="10"/>
    </row>
    <row r="274" spans="36:36" customFormat="1" x14ac:dyDescent="0.3">
      <c r="AJ274" s="10"/>
    </row>
    <row r="275" spans="36:36" customFormat="1" x14ac:dyDescent="0.3">
      <c r="AJ275" s="10"/>
    </row>
    <row r="276" spans="36:36" customFormat="1" x14ac:dyDescent="0.3">
      <c r="AJ276" s="10"/>
    </row>
    <row r="277" spans="36:36" customFormat="1" x14ac:dyDescent="0.3">
      <c r="AJ277" s="10"/>
    </row>
    <row r="278" spans="36:36" customFormat="1" x14ac:dyDescent="0.3">
      <c r="AJ278" s="10"/>
    </row>
    <row r="279" spans="36:36" customFormat="1" x14ac:dyDescent="0.3">
      <c r="AJ279" s="10"/>
    </row>
    <row r="280" spans="36:36" customFormat="1" x14ac:dyDescent="0.3">
      <c r="AJ280" s="10"/>
    </row>
    <row r="281" spans="36:36" customFormat="1" x14ac:dyDescent="0.3">
      <c r="AJ281" s="10"/>
    </row>
    <row r="282" spans="36:36" customFormat="1" x14ac:dyDescent="0.3">
      <c r="AJ282" s="10"/>
    </row>
    <row r="283" spans="36:36" customFormat="1" x14ac:dyDescent="0.3">
      <c r="AJ283" s="10"/>
    </row>
    <row r="284" spans="36:36" customFormat="1" x14ac:dyDescent="0.3">
      <c r="AJ284" s="10"/>
    </row>
    <row r="285" spans="36:36" customFormat="1" x14ac:dyDescent="0.3">
      <c r="AJ285" s="10"/>
    </row>
    <row r="286" spans="36:36" customFormat="1" x14ac:dyDescent="0.3">
      <c r="AJ286" s="10"/>
    </row>
    <row r="287" spans="36:36" customFormat="1" x14ac:dyDescent="0.3">
      <c r="AJ287" s="10"/>
    </row>
    <row r="288" spans="36:36" customFormat="1" x14ac:dyDescent="0.3">
      <c r="AJ288" s="10"/>
    </row>
    <row r="289" spans="36:36" customFormat="1" x14ac:dyDescent="0.3">
      <c r="AJ289" s="10"/>
    </row>
    <row r="290" spans="36:36" customFormat="1" x14ac:dyDescent="0.3">
      <c r="AJ290" s="10"/>
    </row>
    <row r="291" spans="36:36" customFormat="1" x14ac:dyDescent="0.3">
      <c r="AJ291" s="10"/>
    </row>
    <row r="292" spans="36:36" customFormat="1" x14ac:dyDescent="0.3">
      <c r="AJ292" s="10"/>
    </row>
    <row r="293" spans="36:36" customFormat="1" x14ac:dyDescent="0.3">
      <c r="AJ293" s="10"/>
    </row>
    <row r="294" spans="36:36" customFormat="1" x14ac:dyDescent="0.3">
      <c r="AJ294" s="10"/>
    </row>
    <row r="295" spans="36:36" customFormat="1" x14ac:dyDescent="0.3">
      <c r="AJ295" s="10"/>
    </row>
    <row r="296" spans="36:36" customFormat="1" x14ac:dyDescent="0.3">
      <c r="AJ296" s="10"/>
    </row>
    <row r="297" spans="36:36" customFormat="1" x14ac:dyDescent="0.3">
      <c r="AJ297" s="10"/>
    </row>
    <row r="298" spans="36:36" customFormat="1" x14ac:dyDescent="0.3">
      <c r="AJ298" s="10"/>
    </row>
    <row r="299" spans="36:36" customFormat="1" x14ac:dyDescent="0.3">
      <c r="AJ299" s="10"/>
    </row>
    <row r="300" spans="36:36" customFormat="1" x14ac:dyDescent="0.3">
      <c r="AJ300" s="10"/>
    </row>
    <row r="301" spans="36:36" customFormat="1" x14ac:dyDescent="0.3">
      <c r="AJ301" s="10"/>
    </row>
    <row r="302" spans="36:36" customFormat="1" x14ac:dyDescent="0.3">
      <c r="AJ302" s="10"/>
    </row>
    <row r="303" spans="36:36" customFormat="1" x14ac:dyDescent="0.3">
      <c r="AJ303" s="10"/>
    </row>
    <row r="304" spans="36:36" customFormat="1" x14ac:dyDescent="0.3">
      <c r="AJ304" s="10"/>
    </row>
    <row r="305" spans="36:36" customFormat="1" x14ac:dyDescent="0.3">
      <c r="AJ305" s="10"/>
    </row>
    <row r="306" spans="36:36" customFormat="1" x14ac:dyDescent="0.3">
      <c r="AJ306" s="10"/>
    </row>
    <row r="307" spans="36:36" customFormat="1" x14ac:dyDescent="0.3">
      <c r="AJ307" s="10"/>
    </row>
    <row r="308" spans="36:36" customFormat="1" x14ac:dyDescent="0.3">
      <c r="AJ308" s="10"/>
    </row>
    <row r="309" spans="36:36" customFormat="1" x14ac:dyDescent="0.3">
      <c r="AJ309" s="10"/>
    </row>
    <row r="310" spans="36:36" customFormat="1" x14ac:dyDescent="0.3">
      <c r="AJ310" s="10"/>
    </row>
    <row r="311" spans="36:36" customFormat="1" x14ac:dyDescent="0.3">
      <c r="AJ311" s="10"/>
    </row>
    <row r="312" spans="36:36" customFormat="1" x14ac:dyDescent="0.3">
      <c r="AJ312" s="10"/>
    </row>
    <row r="313" spans="36:36" customFormat="1" x14ac:dyDescent="0.3">
      <c r="AJ313" s="10"/>
    </row>
    <row r="314" spans="36:36" customFormat="1" x14ac:dyDescent="0.3">
      <c r="AJ314" s="10"/>
    </row>
    <row r="315" spans="36:36" customFormat="1" x14ac:dyDescent="0.3">
      <c r="AJ315" s="10"/>
    </row>
    <row r="316" spans="36:36" customFormat="1" x14ac:dyDescent="0.3">
      <c r="AJ316" s="10"/>
    </row>
    <row r="317" spans="36:36" customFormat="1" x14ac:dyDescent="0.3">
      <c r="AJ317" s="10"/>
    </row>
    <row r="318" spans="36:36" customFormat="1" x14ac:dyDescent="0.3">
      <c r="AJ318" s="10"/>
    </row>
    <row r="319" spans="36:36" customFormat="1" x14ac:dyDescent="0.3">
      <c r="AJ319" s="10"/>
    </row>
    <row r="320" spans="36:36" customFormat="1" x14ac:dyDescent="0.3">
      <c r="AJ320" s="10"/>
    </row>
    <row r="321" spans="36:36" customFormat="1" x14ac:dyDescent="0.3">
      <c r="AJ321" s="10"/>
    </row>
    <row r="322" spans="36:36" customFormat="1" x14ac:dyDescent="0.3">
      <c r="AJ322" s="10"/>
    </row>
    <row r="323" spans="36:36" customFormat="1" x14ac:dyDescent="0.3">
      <c r="AJ323" s="10"/>
    </row>
    <row r="324" spans="36:36" customFormat="1" x14ac:dyDescent="0.3">
      <c r="AJ324" s="10"/>
    </row>
    <row r="325" spans="36:36" customFormat="1" x14ac:dyDescent="0.3">
      <c r="AJ325" s="10"/>
    </row>
    <row r="326" spans="36:36" customFormat="1" x14ac:dyDescent="0.3">
      <c r="AJ326" s="10"/>
    </row>
    <row r="327" spans="36:36" customFormat="1" x14ac:dyDescent="0.3">
      <c r="AJ327" s="10"/>
    </row>
    <row r="328" spans="36:36" customFormat="1" x14ac:dyDescent="0.3">
      <c r="AJ328" s="10"/>
    </row>
    <row r="329" spans="36:36" customFormat="1" x14ac:dyDescent="0.3">
      <c r="AJ329" s="10"/>
    </row>
    <row r="330" spans="36:36" customFormat="1" x14ac:dyDescent="0.3">
      <c r="AJ330" s="10"/>
    </row>
    <row r="331" spans="36:36" customFormat="1" x14ac:dyDescent="0.3">
      <c r="AJ331" s="10"/>
    </row>
    <row r="332" spans="36:36" customFormat="1" x14ac:dyDescent="0.3">
      <c r="AJ332" s="10"/>
    </row>
    <row r="333" spans="36:36" customFormat="1" x14ac:dyDescent="0.3">
      <c r="AJ333" s="10"/>
    </row>
    <row r="334" spans="36:36" customFormat="1" x14ac:dyDescent="0.3">
      <c r="AJ334" s="10"/>
    </row>
    <row r="335" spans="36:36" customFormat="1" x14ac:dyDescent="0.3">
      <c r="AJ335" s="10"/>
    </row>
    <row r="336" spans="36:36" customFormat="1" x14ac:dyDescent="0.3">
      <c r="AJ336" s="10"/>
    </row>
    <row r="337" spans="36:36" customFormat="1" x14ac:dyDescent="0.3">
      <c r="AJ337" s="10"/>
    </row>
    <row r="338" spans="36:36" customFormat="1" x14ac:dyDescent="0.3">
      <c r="AJ338" s="10"/>
    </row>
    <row r="339" spans="36:36" customFormat="1" x14ac:dyDescent="0.3">
      <c r="AJ339" s="10"/>
    </row>
    <row r="340" spans="36:36" customFormat="1" x14ac:dyDescent="0.3">
      <c r="AJ340" s="10"/>
    </row>
    <row r="341" spans="36:36" customFormat="1" x14ac:dyDescent="0.3">
      <c r="AJ341" s="10"/>
    </row>
    <row r="342" spans="36:36" customFormat="1" x14ac:dyDescent="0.3">
      <c r="AJ342" s="10"/>
    </row>
    <row r="343" spans="36:36" customFormat="1" x14ac:dyDescent="0.3">
      <c r="AJ343" s="10"/>
    </row>
    <row r="344" spans="36:36" customFormat="1" x14ac:dyDescent="0.3">
      <c r="AJ344" s="10"/>
    </row>
    <row r="345" spans="36:36" customFormat="1" x14ac:dyDescent="0.3">
      <c r="AJ345" s="10"/>
    </row>
    <row r="346" spans="36:36" customFormat="1" x14ac:dyDescent="0.3">
      <c r="AJ346" s="10"/>
    </row>
    <row r="347" spans="36:36" customFormat="1" x14ac:dyDescent="0.3">
      <c r="AJ347" s="10"/>
    </row>
    <row r="348" spans="36:36" customFormat="1" x14ac:dyDescent="0.3">
      <c r="AJ348" s="10"/>
    </row>
    <row r="349" spans="36:36" customFormat="1" x14ac:dyDescent="0.3">
      <c r="AJ349" s="10"/>
    </row>
    <row r="350" spans="36:36" customFormat="1" x14ac:dyDescent="0.3">
      <c r="AJ350" s="10"/>
    </row>
    <row r="351" spans="36:36" customFormat="1" x14ac:dyDescent="0.3">
      <c r="AJ351" s="10"/>
    </row>
    <row r="352" spans="36:36" customFormat="1" x14ac:dyDescent="0.3">
      <c r="AJ352" s="10"/>
    </row>
    <row r="353" spans="36:36" customFormat="1" x14ac:dyDescent="0.3">
      <c r="AJ353" s="10"/>
    </row>
    <row r="354" spans="36:36" customFormat="1" x14ac:dyDescent="0.3">
      <c r="AJ354" s="10"/>
    </row>
    <row r="355" spans="36:36" customFormat="1" x14ac:dyDescent="0.3">
      <c r="AJ355" s="10"/>
    </row>
    <row r="356" spans="36:36" customFormat="1" x14ac:dyDescent="0.3">
      <c r="AJ356" s="10"/>
    </row>
    <row r="357" spans="36:36" customFormat="1" x14ac:dyDescent="0.3">
      <c r="AJ357" s="10"/>
    </row>
    <row r="358" spans="36:36" customFormat="1" x14ac:dyDescent="0.3">
      <c r="AJ358" s="10"/>
    </row>
    <row r="359" spans="36:36" customFormat="1" x14ac:dyDescent="0.3">
      <c r="AJ359" s="10"/>
    </row>
    <row r="360" spans="36:36" customFormat="1" x14ac:dyDescent="0.3">
      <c r="AJ360" s="10"/>
    </row>
    <row r="361" spans="36:36" customFormat="1" x14ac:dyDescent="0.3">
      <c r="AJ361" s="10"/>
    </row>
    <row r="362" spans="36:36" customFormat="1" x14ac:dyDescent="0.3">
      <c r="AJ362" s="10"/>
    </row>
    <row r="363" spans="36:36" customFormat="1" x14ac:dyDescent="0.3">
      <c r="AJ363" s="10"/>
    </row>
    <row r="364" spans="36:36" customFormat="1" x14ac:dyDescent="0.3">
      <c r="AJ364" s="10"/>
    </row>
    <row r="365" spans="36:36" customFormat="1" x14ac:dyDescent="0.3">
      <c r="AJ365" s="10"/>
    </row>
    <row r="366" spans="36:36" customFormat="1" x14ac:dyDescent="0.3">
      <c r="AJ366" s="10"/>
    </row>
    <row r="367" spans="36:36" customFormat="1" x14ac:dyDescent="0.3">
      <c r="AJ367" s="10"/>
    </row>
    <row r="368" spans="36:36" customFormat="1" x14ac:dyDescent="0.3">
      <c r="AJ368" s="10"/>
    </row>
    <row r="369" spans="36:36" customFormat="1" x14ac:dyDescent="0.3">
      <c r="AJ369" s="10"/>
    </row>
    <row r="370" spans="36:36" customFormat="1" x14ac:dyDescent="0.3">
      <c r="AJ370" s="10"/>
    </row>
    <row r="371" spans="36:36" customFormat="1" x14ac:dyDescent="0.3">
      <c r="AJ371" s="10"/>
    </row>
    <row r="372" spans="36:36" customFormat="1" x14ac:dyDescent="0.3">
      <c r="AJ372" s="10"/>
    </row>
    <row r="373" spans="36:36" customFormat="1" x14ac:dyDescent="0.3">
      <c r="AJ373" s="10"/>
    </row>
    <row r="374" spans="36:36" customFormat="1" x14ac:dyDescent="0.3">
      <c r="AJ374" s="10"/>
    </row>
    <row r="375" spans="36:36" customFormat="1" x14ac:dyDescent="0.3">
      <c r="AJ375" s="10"/>
    </row>
    <row r="376" spans="36:36" customFormat="1" x14ac:dyDescent="0.3">
      <c r="AJ376" s="10"/>
    </row>
    <row r="377" spans="36:36" customFormat="1" x14ac:dyDescent="0.3">
      <c r="AJ377" s="10"/>
    </row>
    <row r="378" spans="36:36" customFormat="1" x14ac:dyDescent="0.3">
      <c r="AJ378" s="10"/>
    </row>
    <row r="379" spans="36:36" customFormat="1" x14ac:dyDescent="0.3">
      <c r="AJ379" s="10"/>
    </row>
    <row r="380" spans="36:36" customFormat="1" x14ac:dyDescent="0.3">
      <c r="AJ380" s="10"/>
    </row>
    <row r="381" spans="36:36" customFormat="1" x14ac:dyDescent="0.3">
      <c r="AJ381" s="10"/>
    </row>
    <row r="382" spans="36:36" customFormat="1" x14ac:dyDescent="0.3">
      <c r="AJ382" s="10"/>
    </row>
    <row r="383" spans="36:36" customFormat="1" x14ac:dyDescent="0.3">
      <c r="AJ383" s="10"/>
    </row>
    <row r="384" spans="36:36" customFormat="1" x14ac:dyDescent="0.3">
      <c r="AJ384" s="10"/>
    </row>
    <row r="385" spans="36:36" customFormat="1" x14ac:dyDescent="0.3">
      <c r="AJ385" s="10"/>
    </row>
    <row r="386" spans="36:36" customFormat="1" x14ac:dyDescent="0.3">
      <c r="AJ386" s="10"/>
    </row>
    <row r="387" spans="36:36" customFormat="1" x14ac:dyDescent="0.3">
      <c r="AJ387" s="10"/>
    </row>
    <row r="388" spans="36:36" customFormat="1" x14ac:dyDescent="0.3">
      <c r="AJ388" s="10"/>
    </row>
    <row r="389" spans="36:36" customFormat="1" x14ac:dyDescent="0.3">
      <c r="AJ389" s="10"/>
    </row>
    <row r="390" spans="36:36" customFormat="1" x14ac:dyDescent="0.3">
      <c r="AJ390" s="10"/>
    </row>
    <row r="391" spans="36:36" customFormat="1" x14ac:dyDescent="0.3">
      <c r="AJ391" s="10"/>
    </row>
    <row r="392" spans="36:36" customFormat="1" x14ac:dyDescent="0.3">
      <c r="AJ392" s="10"/>
    </row>
    <row r="393" spans="36:36" customFormat="1" x14ac:dyDescent="0.3">
      <c r="AJ393" s="10"/>
    </row>
    <row r="394" spans="36:36" customFormat="1" x14ac:dyDescent="0.3">
      <c r="AJ394" s="10"/>
    </row>
    <row r="395" spans="36:36" customFormat="1" x14ac:dyDescent="0.3">
      <c r="AJ395" s="10"/>
    </row>
    <row r="396" spans="36:36" customFormat="1" x14ac:dyDescent="0.3">
      <c r="AJ396" s="10"/>
    </row>
    <row r="397" spans="36:36" customFormat="1" x14ac:dyDescent="0.3">
      <c r="AJ397" s="10"/>
    </row>
    <row r="398" spans="36:36" customFormat="1" x14ac:dyDescent="0.3">
      <c r="AJ398" s="10"/>
    </row>
    <row r="399" spans="36:36" customFormat="1" x14ac:dyDescent="0.3">
      <c r="AJ399" s="10"/>
    </row>
    <row r="400" spans="36:36" customFormat="1" x14ac:dyDescent="0.3">
      <c r="AJ400" s="10"/>
    </row>
    <row r="401" spans="36:36" customFormat="1" x14ac:dyDescent="0.3">
      <c r="AJ401" s="10"/>
    </row>
    <row r="402" spans="36:36" customFormat="1" x14ac:dyDescent="0.3">
      <c r="AJ402" s="10"/>
    </row>
    <row r="403" spans="36:36" customFormat="1" x14ac:dyDescent="0.3">
      <c r="AJ403" s="10"/>
    </row>
    <row r="404" spans="36:36" customFormat="1" x14ac:dyDescent="0.3">
      <c r="AJ404" s="10"/>
    </row>
    <row r="405" spans="36:36" customFormat="1" x14ac:dyDescent="0.3">
      <c r="AJ405" s="10"/>
    </row>
    <row r="406" spans="36:36" customFormat="1" x14ac:dyDescent="0.3">
      <c r="AJ406" s="10"/>
    </row>
    <row r="407" spans="36:36" customFormat="1" x14ac:dyDescent="0.3">
      <c r="AJ407" s="10"/>
    </row>
    <row r="408" spans="36:36" customFormat="1" x14ac:dyDescent="0.3">
      <c r="AJ408" s="10"/>
    </row>
    <row r="409" spans="36:36" customFormat="1" x14ac:dyDescent="0.3">
      <c r="AJ409" s="10"/>
    </row>
    <row r="410" spans="36:36" customFormat="1" x14ac:dyDescent="0.3">
      <c r="AJ410" s="10"/>
    </row>
    <row r="411" spans="36:36" customFormat="1" x14ac:dyDescent="0.3">
      <c r="AJ411" s="10"/>
    </row>
    <row r="412" spans="36:36" customFormat="1" x14ac:dyDescent="0.3">
      <c r="AJ412" s="10"/>
    </row>
    <row r="413" spans="36:36" customFormat="1" x14ac:dyDescent="0.3">
      <c r="AJ413" s="10"/>
    </row>
    <row r="414" spans="36:36" customFormat="1" x14ac:dyDescent="0.3">
      <c r="AJ414" s="10"/>
    </row>
    <row r="415" spans="36:36" customFormat="1" x14ac:dyDescent="0.3">
      <c r="AJ415" s="10"/>
    </row>
    <row r="416" spans="36:36" customFormat="1" x14ac:dyDescent="0.3">
      <c r="AJ416" s="10"/>
    </row>
    <row r="417" spans="36:36" customFormat="1" x14ac:dyDescent="0.3">
      <c r="AJ417" s="10"/>
    </row>
    <row r="418" spans="36:36" customFormat="1" x14ac:dyDescent="0.3">
      <c r="AJ418" s="10"/>
    </row>
    <row r="419" spans="36:36" customFormat="1" x14ac:dyDescent="0.3">
      <c r="AJ419" s="10"/>
    </row>
    <row r="420" spans="36:36" customFormat="1" x14ac:dyDescent="0.3">
      <c r="AJ420" s="10"/>
    </row>
    <row r="421" spans="36:36" customFormat="1" x14ac:dyDescent="0.3">
      <c r="AJ421" s="10"/>
    </row>
    <row r="422" spans="36:36" customFormat="1" x14ac:dyDescent="0.3">
      <c r="AJ422" s="10"/>
    </row>
    <row r="423" spans="36:36" customFormat="1" x14ac:dyDescent="0.3">
      <c r="AJ423" s="10"/>
    </row>
    <row r="424" spans="36:36" customFormat="1" x14ac:dyDescent="0.3">
      <c r="AJ424" s="10"/>
    </row>
    <row r="425" spans="36:36" customFormat="1" x14ac:dyDescent="0.3">
      <c r="AJ425" s="10"/>
    </row>
    <row r="426" spans="36:36" customFormat="1" x14ac:dyDescent="0.3">
      <c r="AJ426" s="10"/>
    </row>
    <row r="427" spans="36:36" customFormat="1" x14ac:dyDescent="0.3">
      <c r="AJ427" s="10"/>
    </row>
    <row r="428" spans="36:36" customFormat="1" x14ac:dyDescent="0.3">
      <c r="AJ428" s="10"/>
    </row>
    <row r="429" spans="36:36" customFormat="1" x14ac:dyDescent="0.3">
      <c r="AJ429" s="10"/>
    </row>
    <row r="430" spans="36:36" customFormat="1" x14ac:dyDescent="0.3">
      <c r="AJ430" s="10"/>
    </row>
    <row r="431" spans="36:36" customFormat="1" x14ac:dyDescent="0.3">
      <c r="AJ431" s="10"/>
    </row>
    <row r="432" spans="36:36" customFormat="1" x14ac:dyDescent="0.3">
      <c r="AJ432" s="10"/>
    </row>
    <row r="433" spans="36:36" customFormat="1" x14ac:dyDescent="0.3">
      <c r="AJ433" s="10"/>
    </row>
    <row r="434" spans="36:36" customFormat="1" x14ac:dyDescent="0.3">
      <c r="AJ434" s="10"/>
    </row>
    <row r="435" spans="36:36" customFormat="1" x14ac:dyDescent="0.3">
      <c r="AJ435" s="10"/>
    </row>
    <row r="436" spans="36:36" customFormat="1" x14ac:dyDescent="0.3">
      <c r="AJ436" s="10"/>
    </row>
    <row r="437" spans="36:36" customFormat="1" x14ac:dyDescent="0.3">
      <c r="AJ437" s="10"/>
    </row>
    <row r="438" spans="36:36" customFormat="1" x14ac:dyDescent="0.3">
      <c r="AJ438" s="10"/>
    </row>
    <row r="439" spans="36:36" customFormat="1" x14ac:dyDescent="0.3">
      <c r="AJ439" s="10"/>
    </row>
    <row r="440" spans="36:36" customFormat="1" x14ac:dyDescent="0.3">
      <c r="AJ440" s="10"/>
    </row>
    <row r="441" spans="36:36" customFormat="1" x14ac:dyDescent="0.3">
      <c r="AJ441" s="10"/>
    </row>
    <row r="442" spans="36:36" customFormat="1" x14ac:dyDescent="0.3">
      <c r="AJ442" s="10"/>
    </row>
    <row r="443" spans="36:36" customFormat="1" x14ac:dyDescent="0.3">
      <c r="AJ443" s="10"/>
    </row>
    <row r="444" spans="36:36" customFormat="1" x14ac:dyDescent="0.3">
      <c r="AJ444" s="10"/>
    </row>
    <row r="445" spans="36:36" customFormat="1" x14ac:dyDescent="0.3">
      <c r="AJ445" s="10"/>
    </row>
    <row r="446" spans="36:36" customFormat="1" x14ac:dyDescent="0.3">
      <c r="AJ446" s="10"/>
    </row>
    <row r="447" spans="36:36" customFormat="1" x14ac:dyDescent="0.3">
      <c r="AJ447" s="10"/>
    </row>
    <row r="448" spans="36:36" customFormat="1" x14ac:dyDescent="0.3">
      <c r="AJ448" s="10"/>
    </row>
    <row r="449" spans="36:36" customFormat="1" x14ac:dyDescent="0.3">
      <c r="AJ449" s="10"/>
    </row>
    <row r="450" spans="36:36" customFormat="1" x14ac:dyDescent="0.3">
      <c r="AJ450" s="10"/>
    </row>
    <row r="451" spans="36:36" customFormat="1" x14ac:dyDescent="0.3">
      <c r="AJ451" s="10"/>
    </row>
    <row r="452" spans="36:36" customFormat="1" x14ac:dyDescent="0.3">
      <c r="AJ452" s="10"/>
    </row>
    <row r="453" spans="36:36" customFormat="1" x14ac:dyDescent="0.3">
      <c r="AJ453" s="10"/>
    </row>
    <row r="454" spans="36:36" customFormat="1" x14ac:dyDescent="0.3">
      <c r="AJ454" s="10"/>
    </row>
    <row r="455" spans="36:36" customFormat="1" x14ac:dyDescent="0.3">
      <c r="AJ455" s="10"/>
    </row>
    <row r="456" spans="36:36" customFormat="1" x14ac:dyDescent="0.3">
      <c r="AJ456" s="10"/>
    </row>
    <row r="457" spans="36:36" customFormat="1" x14ac:dyDescent="0.3">
      <c r="AJ457" s="10"/>
    </row>
    <row r="458" spans="36:36" customFormat="1" x14ac:dyDescent="0.3">
      <c r="AJ458" s="10"/>
    </row>
    <row r="459" spans="36:36" customFormat="1" x14ac:dyDescent="0.3">
      <c r="AJ459" s="10"/>
    </row>
    <row r="460" spans="36:36" customFormat="1" x14ac:dyDescent="0.3">
      <c r="AJ460" s="10"/>
    </row>
    <row r="461" spans="36:36" customFormat="1" x14ac:dyDescent="0.3">
      <c r="AJ461" s="10"/>
    </row>
    <row r="462" spans="36:36" customFormat="1" x14ac:dyDescent="0.3">
      <c r="AJ462" s="10"/>
    </row>
    <row r="463" spans="36:36" customFormat="1" x14ac:dyDescent="0.3">
      <c r="AJ463" s="10"/>
    </row>
    <row r="464" spans="36:36" customFormat="1" x14ac:dyDescent="0.3">
      <c r="AJ464" s="10"/>
    </row>
    <row r="465" spans="36:36" customFormat="1" x14ac:dyDescent="0.3">
      <c r="AJ465" s="10"/>
    </row>
    <row r="466" spans="36:36" customFormat="1" x14ac:dyDescent="0.3">
      <c r="AJ466" s="10"/>
    </row>
    <row r="467" spans="36:36" customFormat="1" x14ac:dyDescent="0.3">
      <c r="AJ467" s="10"/>
    </row>
    <row r="468" spans="36:36" customFormat="1" x14ac:dyDescent="0.3">
      <c r="AJ468" s="10"/>
    </row>
    <row r="469" spans="36:36" customFormat="1" x14ac:dyDescent="0.3">
      <c r="AJ469" s="10"/>
    </row>
    <row r="470" spans="36:36" customFormat="1" x14ac:dyDescent="0.3">
      <c r="AJ470" s="10"/>
    </row>
    <row r="471" spans="36:36" customFormat="1" x14ac:dyDescent="0.3">
      <c r="AJ471" s="10"/>
    </row>
    <row r="472" spans="36:36" customFormat="1" x14ac:dyDescent="0.3">
      <c r="AJ472" s="10"/>
    </row>
    <row r="473" spans="36:36" customFormat="1" x14ac:dyDescent="0.3">
      <c r="AJ473" s="10"/>
    </row>
    <row r="474" spans="36:36" customFormat="1" x14ac:dyDescent="0.3">
      <c r="AJ474" s="10"/>
    </row>
    <row r="475" spans="36:36" customFormat="1" x14ac:dyDescent="0.3">
      <c r="AJ475" s="10"/>
    </row>
    <row r="476" spans="36:36" customFormat="1" x14ac:dyDescent="0.3">
      <c r="AJ476" s="10"/>
    </row>
    <row r="477" spans="36:36" customFormat="1" x14ac:dyDescent="0.3">
      <c r="AJ477" s="10"/>
    </row>
    <row r="478" spans="36:36" customFormat="1" x14ac:dyDescent="0.3">
      <c r="AJ478" s="10"/>
    </row>
    <row r="479" spans="36:36" customFormat="1" x14ac:dyDescent="0.3">
      <c r="AJ479" s="10"/>
    </row>
    <row r="480" spans="36:36" customFormat="1" x14ac:dyDescent="0.3">
      <c r="AJ480" s="10"/>
    </row>
    <row r="481" spans="36:36" customFormat="1" x14ac:dyDescent="0.3">
      <c r="AJ481" s="10"/>
    </row>
    <row r="482" spans="36:36" customFormat="1" x14ac:dyDescent="0.3">
      <c r="AJ482" s="10"/>
    </row>
    <row r="483" spans="36:36" customFormat="1" x14ac:dyDescent="0.3">
      <c r="AJ483" s="10"/>
    </row>
  </sheetData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481"/>
  <sheetViews>
    <sheetView zoomScaleNormal="100" workbookViewId="0">
      <pane ySplit="17" topLeftCell="A18" activePane="bottomLeft" state="frozen"/>
      <selection pane="bottomLeft" activeCell="A28" sqref="A28:XFD28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.77734375" customWidth="1"/>
    <col min="5" max="5" width="28.109375" customWidth="1"/>
    <col min="6" max="12" width="4.33203125" style="16" customWidth="1"/>
    <col min="13" max="13" width="4.44140625" style="16" customWidth="1"/>
    <col min="14" max="14" width="5.44140625" style="16" customWidth="1"/>
    <col min="15" max="16" width="4.33203125" style="16" customWidth="1"/>
    <col min="17" max="17" width="4.6640625" style="10" customWidth="1"/>
    <col min="18" max="18" width="4.6640625" style="1"/>
    <col min="19" max="19" width="5.109375" style="1" customWidth="1"/>
    <col min="20" max="20" width="4.6640625" style="1"/>
    <col min="21" max="21" width="4.6640625" style="9"/>
    <col min="22" max="23" width="4.6640625" style="1"/>
    <col min="24" max="24" width="5.33203125" style="1" customWidth="1"/>
    <col min="25" max="26" width="4.6640625" style="1"/>
    <col min="27" max="27" width="4.6640625" style="10"/>
    <col min="28" max="28" width="4.6640625" style="1"/>
    <col min="29" max="29" width="5.109375" style="1" customWidth="1"/>
    <col min="30" max="30" width="4.6640625" style="1"/>
    <col min="31" max="31" width="4.6640625" style="9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6.6640625" style="17" bestFit="1" customWidth="1"/>
    <col min="41" max="72" width="4.6640625" style="1"/>
  </cols>
  <sheetData>
    <row r="1" spans="1:80" hidden="1" x14ac:dyDescent="0.3">
      <c r="A1" s="64"/>
      <c r="B1" s="64"/>
      <c r="C1" s="64"/>
      <c r="D1" s="64"/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Q$46*1.5</f>
        <v>0</v>
      </c>
      <c r="R1" s="152">
        <f>R$46</f>
        <v>2.5</v>
      </c>
      <c r="S1" s="152">
        <f t="shared" ref="S1:T1" si="0">S$46</f>
        <v>2</v>
      </c>
      <c r="T1" s="152">
        <f t="shared" si="0"/>
        <v>3</v>
      </c>
      <c r="U1" s="153">
        <f>U$46*1.5</f>
        <v>4.5</v>
      </c>
      <c r="V1" s="151">
        <f>V$46*1.5</f>
        <v>2.25</v>
      </c>
      <c r="W1" s="152">
        <f>W$46</f>
        <v>3</v>
      </c>
      <c r="X1" s="152">
        <f t="shared" ref="X1:Y1" si="1">X$46</f>
        <v>1.5</v>
      </c>
      <c r="Y1" s="152">
        <f t="shared" si="1"/>
        <v>0.5</v>
      </c>
      <c r="Z1" s="153">
        <f>Z$46*1.5</f>
        <v>0</v>
      </c>
      <c r="AA1" s="151">
        <f>AA$46*1.5</f>
        <v>15</v>
      </c>
      <c r="AB1" s="152">
        <f>AB$46</f>
        <v>9</v>
      </c>
      <c r="AC1" s="152">
        <f t="shared" ref="AC1:AD1" si="2">AC$46</f>
        <v>8.5</v>
      </c>
      <c r="AD1" s="152">
        <f t="shared" si="2"/>
        <v>4</v>
      </c>
      <c r="AE1" s="153">
        <f>AE$46*1.5</f>
        <v>1.5</v>
      </c>
      <c r="AF1" s="60"/>
      <c r="AG1" s="60"/>
      <c r="AH1" s="60"/>
      <c r="AI1" s="60"/>
      <c r="AJ1" s="10"/>
      <c r="AK1" s="60"/>
      <c r="AL1" s="60"/>
      <c r="AN1" s="1"/>
      <c r="BU1" s="1"/>
      <c r="BV1" s="1"/>
      <c r="BW1" s="1"/>
      <c r="BX1" s="1"/>
      <c r="BY1" s="1"/>
      <c r="BZ1" s="1"/>
      <c r="CA1" s="1"/>
      <c r="CB1" s="1"/>
    </row>
    <row r="2" spans="1:80" x14ac:dyDescent="0.3">
      <c r="A2" s="64"/>
      <c r="B2" s="64"/>
      <c r="C2" s="64"/>
      <c r="D2" s="64"/>
      <c r="E2" s="149" t="s">
        <v>153</v>
      </c>
      <c r="F2" s="149"/>
      <c r="G2" s="155"/>
      <c r="H2" s="161"/>
      <c r="I2" s="161"/>
      <c r="J2" s="155"/>
      <c r="K2" s="155"/>
      <c r="L2" s="155">
        <f>L11</f>
        <v>5</v>
      </c>
      <c r="M2" s="155">
        <f>M11</f>
        <v>3</v>
      </c>
      <c r="N2" s="155">
        <f>N11</f>
        <v>14</v>
      </c>
      <c r="O2" s="149"/>
      <c r="P2" s="149"/>
      <c r="Q2" s="154"/>
      <c r="R2" s="155"/>
      <c r="S2" s="161">
        <f>(T1+U1+-R1-Q1)/SUM(Q1:U1)</f>
        <v>0.41666666666666669</v>
      </c>
      <c r="T2" s="155"/>
      <c r="U2" s="156"/>
      <c r="V2" s="154"/>
      <c r="W2" s="155"/>
      <c r="X2" s="161">
        <f>(Y1+Z1+-W1-V1)/SUM(V1:Z1)</f>
        <v>-0.65517241379310343</v>
      </c>
      <c r="Y2" s="155"/>
      <c r="Z2" s="156"/>
      <c r="AA2" s="154"/>
      <c r="AB2" s="155"/>
      <c r="AC2" s="161">
        <f>(AD1+AE1+-AB1-AA1)/SUM(AA1:AE1)</f>
        <v>-0.48684210526315791</v>
      </c>
      <c r="AD2" s="155"/>
      <c r="AE2" s="156"/>
      <c r="AF2" s="60"/>
      <c r="AG2" s="60"/>
      <c r="AH2" s="60"/>
      <c r="AI2" s="60"/>
      <c r="AJ2" s="10"/>
      <c r="AK2" s="60"/>
      <c r="AL2" s="60"/>
      <c r="AN2" s="1"/>
      <c r="BU2" s="1"/>
      <c r="BV2" s="1"/>
      <c r="BW2" s="1"/>
      <c r="BX2" s="1"/>
      <c r="BY2" s="1"/>
      <c r="BZ2" s="1"/>
      <c r="CA2" s="1"/>
      <c r="CB2" s="1"/>
    </row>
    <row r="3" spans="1:80" hidden="1" x14ac:dyDescent="0.3">
      <c r="A3" s="64"/>
      <c r="B3" s="64"/>
      <c r="C3" s="64"/>
      <c r="D3" s="64"/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Q62*1.5</f>
        <v>0</v>
      </c>
      <c r="R3" s="155">
        <f>R62</f>
        <v>0.5</v>
      </c>
      <c r="S3" s="155">
        <f t="shared" ref="S3:T3" si="3">S62</f>
        <v>1</v>
      </c>
      <c r="T3" s="155">
        <f t="shared" si="3"/>
        <v>1</v>
      </c>
      <c r="U3" s="156">
        <f>U62*1.5</f>
        <v>0</v>
      </c>
      <c r="V3" s="154">
        <f>V62*1.5</f>
        <v>1.5</v>
      </c>
      <c r="W3" s="155">
        <f>W62</f>
        <v>1</v>
      </c>
      <c r="X3" s="155">
        <f t="shared" ref="X3:Y3" si="4">X62</f>
        <v>0</v>
      </c>
      <c r="Y3" s="155">
        <f t="shared" si="4"/>
        <v>0</v>
      </c>
      <c r="Z3" s="156">
        <f>Z62*1.5</f>
        <v>0</v>
      </c>
      <c r="AA3" s="154">
        <f>AA62*1.5</f>
        <v>4.5</v>
      </c>
      <c r="AB3" s="155">
        <f>AB62</f>
        <v>3</v>
      </c>
      <c r="AC3" s="155">
        <f t="shared" ref="AC3:AD3" si="5">AC62</f>
        <v>2.5</v>
      </c>
      <c r="AD3" s="155">
        <f t="shared" si="5"/>
        <v>0</v>
      </c>
      <c r="AE3" s="156">
        <f>AE62*1.5</f>
        <v>0</v>
      </c>
      <c r="AF3" s="60"/>
      <c r="AG3" s="60"/>
      <c r="AH3" s="60"/>
      <c r="AI3" s="60"/>
      <c r="AJ3" s="10"/>
      <c r="AK3" s="60"/>
      <c r="AL3" s="60"/>
      <c r="AN3" s="1"/>
      <c r="BU3" s="1"/>
      <c r="BV3" s="1"/>
      <c r="BW3" s="1"/>
      <c r="BX3" s="1"/>
      <c r="BY3" s="1"/>
      <c r="BZ3" s="1"/>
      <c r="CA3" s="1"/>
      <c r="CB3" s="1"/>
    </row>
    <row r="4" spans="1:80" x14ac:dyDescent="0.3">
      <c r="A4" s="64"/>
      <c r="B4" s="64"/>
      <c r="C4" s="64"/>
      <c r="D4" s="64"/>
      <c r="E4" s="149" t="s">
        <v>156</v>
      </c>
      <c r="F4" s="149"/>
      <c r="G4" s="155"/>
      <c r="H4" s="161"/>
      <c r="I4" s="161"/>
      <c r="J4" s="155"/>
      <c r="K4" s="155"/>
      <c r="L4" s="155">
        <f>L12</f>
        <v>1</v>
      </c>
      <c r="M4" s="155">
        <f t="shared" ref="M4:N4" si="6">M12</f>
        <v>1</v>
      </c>
      <c r="N4" s="155">
        <f t="shared" si="6"/>
        <v>3</v>
      </c>
      <c r="O4" s="149"/>
      <c r="P4" s="149"/>
      <c r="Q4" s="154"/>
      <c r="R4" s="155"/>
      <c r="S4" s="161">
        <f>(T3+U3+-R3-Q3)/SUM(Q3:U3)</f>
        <v>0.2</v>
      </c>
      <c r="T4" s="155"/>
      <c r="U4" s="156"/>
      <c r="V4" s="154"/>
      <c r="W4" s="155"/>
      <c r="X4" s="161">
        <f>(Y3+Z3+-W3-V3)/SUM(V3:Z3)</f>
        <v>-1</v>
      </c>
      <c r="Y4" s="155"/>
      <c r="Z4" s="156"/>
      <c r="AA4" s="154"/>
      <c r="AB4" s="155"/>
      <c r="AC4" s="161">
        <f>(AD3+AE3+-AB3-AA3)/SUM(AA3:AE3)</f>
        <v>-0.75</v>
      </c>
      <c r="AD4" s="155"/>
      <c r="AE4" s="156"/>
      <c r="AF4" s="60"/>
      <c r="AG4" s="60"/>
      <c r="AH4" s="60"/>
      <c r="AI4" s="60"/>
      <c r="AJ4" s="10"/>
      <c r="AK4" s="60"/>
      <c r="AL4" s="60"/>
      <c r="AN4" s="1"/>
      <c r="BU4" s="1"/>
      <c r="BV4" s="1"/>
      <c r="BW4" s="1"/>
      <c r="BX4" s="1"/>
      <c r="BY4" s="1"/>
      <c r="BZ4" s="1"/>
      <c r="CA4" s="1"/>
      <c r="CB4" s="1"/>
    </row>
    <row r="5" spans="1:80" hidden="1" x14ac:dyDescent="0.3">
      <c r="A5" s="64"/>
      <c r="B5" s="64"/>
      <c r="C5" s="64"/>
      <c r="D5" s="64"/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Q66*1.5</f>
        <v>0</v>
      </c>
      <c r="R5" s="152">
        <f>R66</f>
        <v>2</v>
      </c>
      <c r="S5" s="152">
        <f t="shared" ref="S5:T5" si="7">S66</f>
        <v>1</v>
      </c>
      <c r="T5" s="152">
        <f t="shared" si="7"/>
        <v>2</v>
      </c>
      <c r="U5" s="153">
        <f>U66*1.5</f>
        <v>4.5</v>
      </c>
      <c r="V5" s="151">
        <f>V66*1.5</f>
        <v>0.75</v>
      </c>
      <c r="W5" s="152">
        <f>W66</f>
        <v>2</v>
      </c>
      <c r="X5" s="152">
        <f t="shared" ref="X5:Y5" si="8">X66</f>
        <v>1.5</v>
      </c>
      <c r="Y5" s="152">
        <f t="shared" si="8"/>
        <v>0.5</v>
      </c>
      <c r="Z5" s="153">
        <f>Z66*1.5</f>
        <v>0</v>
      </c>
      <c r="AA5" s="151">
        <f>AA66*1.5</f>
        <v>10.5</v>
      </c>
      <c r="AB5" s="152">
        <f>AB66</f>
        <v>6</v>
      </c>
      <c r="AC5" s="152">
        <f t="shared" ref="AC5:AD5" si="9">AC66</f>
        <v>6</v>
      </c>
      <c r="AD5" s="152">
        <f t="shared" si="9"/>
        <v>4</v>
      </c>
      <c r="AE5" s="153">
        <f>AE66*1.5</f>
        <v>1.5</v>
      </c>
      <c r="AF5" s="60"/>
      <c r="AG5" s="60"/>
      <c r="AH5" s="60"/>
      <c r="AI5" s="60"/>
      <c r="AJ5" s="10"/>
      <c r="AN5" s="60"/>
      <c r="AO5" s="60"/>
      <c r="AP5" s="9"/>
      <c r="BU5" s="1"/>
      <c r="BV5" s="1"/>
      <c r="BW5" s="1"/>
      <c r="BX5" s="1"/>
      <c r="BY5" s="1"/>
      <c r="BZ5" s="1"/>
    </row>
    <row r="6" spans="1:80" x14ac:dyDescent="0.3">
      <c r="A6" s="64"/>
      <c r="B6" s="64"/>
      <c r="C6" s="64"/>
      <c r="D6" s="64"/>
      <c r="E6" s="149" t="s">
        <v>155</v>
      </c>
      <c r="F6" s="149"/>
      <c r="G6" s="155"/>
      <c r="H6" s="161"/>
      <c r="I6" s="155"/>
      <c r="J6" s="155"/>
      <c r="K6" s="155"/>
      <c r="L6" s="162">
        <f>L13</f>
        <v>4</v>
      </c>
      <c r="M6" s="162">
        <f t="shared" ref="M6:N6" si="10">M13</f>
        <v>2</v>
      </c>
      <c r="N6" s="162">
        <f t="shared" si="10"/>
        <v>11</v>
      </c>
      <c r="O6" s="163"/>
      <c r="P6" s="164"/>
      <c r="Q6" s="154"/>
      <c r="R6" s="155"/>
      <c r="S6" s="161">
        <f>(T5+U5+-R5-Q5)/SUM(Q5:U5)</f>
        <v>0.47368421052631576</v>
      </c>
      <c r="T6" s="155"/>
      <c r="U6" s="156"/>
      <c r="V6" s="154"/>
      <c r="W6" s="155"/>
      <c r="X6" s="161">
        <f>(Y5+Z5+-W5-V5)/SUM(V5:Z5)</f>
        <v>-0.47368421052631576</v>
      </c>
      <c r="Y6" s="155"/>
      <c r="Z6" s="156"/>
      <c r="AA6" s="154"/>
      <c r="AB6" s="155"/>
      <c r="AC6" s="161">
        <f>(AD5+AE5+-AB5-AA5)/SUM(AA5:AE5)</f>
        <v>-0.39285714285714285</v>
      </c>
      <c r="AD6" s="155"/>
      <c r="AE6" s="156"/>
      <c r="AF6" s="60"/>
      <c r="AG6" s="60"/>
      <c r="AH6" s="60"/>
      <c r="AI6" s="60"/>
      <c r="AJ6" s="10"/>
      <c r="AK6" s="60"/>
      <c r="AL6" s="60"/>
      <c r="AN6" s="69"/>
      <c r="AP6" s="17"/>
      <c r="BU6" s="1"/>
      <c r="BV6" s="1"/>
      <c r="BW6" s="1"/>
      <c r="BX6" s="1"/>
      <c r="BY6" s="1"/>
      <c r="BZ6" s="1"/>
    </row>
    <row r="7" spans="1:80" hidden="1" x14ac:dyDescent="0.3">
      <c r="A7" s="64"/>
      <c r="B7" s="64"/>
      <c r="C7" s="64"/>
      <c r="D7" s="64"/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Q70*1.5</f>
        <v>0</v>
      </c>
      <c r="R7" s="152">
        <f>R70</f>
        <v>2</v>
      </c>
      <c r="S7" s="152">
        <f t="shared" ref="S7:T7" si="11">S70</f>
        <v>0</v>
      </c>
      <c r="T7" s="152">
        <f t="shared" si="11"/>
        <v>0</v>
      </c>
      <c r="U7" s="153">
        <f>U70*1.5</f>
        <v>3</v>
      </c>
      <c r="V7" s="151">
        <f>V70*1.5</f>
        <v>0</v>
      </c>
      <c r="W7" s="152">
        <f>W70</f>
        <v>0</v>
      </c>
      <c r="X7" s="152">
        <f t="shared" ref="X7:Y7" si="12">X70</f>
        <v>0</v>
      </c>
      <c r="Y7" s="152">
        <f t="shared" si="12"/>
        <v>0</v>
      </c>
      <c r="Z7" s="153">
        <f>Z70*1.5</f>
        <v>0</v>
      </c>
      <c r="AA7" s="151">
        <f>AA70*1.5</f>
        <v>6</v>
      </c>
      <c r="AB7" s="152">
        <f>AB70</f>
        <v>2</v>
      </c>
      <c r="AC7" s="152">
        <f t="shared" ref="AC7:AD7" si="13">AC70</f>
        <v>2</v>
      </c>
      <c r="AD7" s="152">
        <f t="shared" si="13"/>
        <v>2</v>
      </c>
      <c r="AE7" s="153">
        <f>AE70*1.5</f>
        <v>0</v>
      </c>
      <c r="AF7" s="60"/>
      <c r="AG7" s="60"/>
      <c r="AH7" s="60"/>
      <c r="AI7" s="60"/>
      <c r="AJ7" s="10"/>
      <c r="AK7" s="60"/>
      <c r="AL7" s="60"/>
      <c r="AN7" s="1"/>
      <c r="BU7" s="1"/>
      <c r="BV7" s="1"/>
      <c r="BW7" s="1"/>
      <c r="BX7" s="1"/>
      <c r="BY7" s="1"/>
      <c r="BZ7" s="1"/>
      <c r="CA7" s="1"/>
      <c r="CB7" s="1"/>
    </row>
    <row r="8" spans="1:80" x14ac:dyDescent="0.3">
      <c r="A8" s="64"/>
      <c r="B8" s="64"/>
      <c r="C8" s="64"/>
      <c r="D8" s="64"/>
      <c r="E8" s="149" t="s">
        <v>157</v>
      </c>
      <c r="F8" s="149"/>
      <c r="G8" s="155"/>
      <c r="H8" s="161"/>
      <c r="I8" s="161"/>
      <c r="J8" s="155"/>
      <c r="K8" s="155"/>
      <c r="L8" s="155">
        <f>L14</f>
        <v>2</v>
      </c>
      <c r="M8" s="155">
        <f t="shared" ref="M8:N8" si="14">M14</f>
        <v>0</v>
      </c>
      <c r="N8" s="155">
        <f t="shared" si="14"/>
        <v>5</v>
      </c>
      <c r="O8" s="149"/>
      <c r="P8" s="149"/>
      <c r="Q8" s="154"/>
      <c r="R8" s="155"/>
      <c r="S8" s="161">
        <f>(T7+U7+-R7-Q7)/SUM(Q7:U7)</f>
        <v>0.2</v>
      </c>
      <c r="T8" s="155"/>
      <c r="U8" s="156"/>
      <c r="V8" s="154"/>
      <c r="W8" s="155"/>
      <c r="X8" s="161" t="e">
        <f>(Y7+Z7+-W7-V7)/SUM(V7:Z7)</f>
        <v>#DIV/0!</v>
      </c>
      <c r="Y8" s="155"/>
      <c r="Z8" s="156"/>
      <c r="AA8" s="154"/>
      <c r="AB8" s="155"/>
      <c r="AC8" s="161">
        <f>(AD7+AE7+-AB7-AA7)/SUM(AA7:AE7)</f>
        <v>-0.5</v>
      </c>
      <c r="AD8" s="155"/>
      <c r="AE8" s="156"/>
      <c r="AF8" s="60"/>
      <c r="AG8" s="60"/>
      <c r="AH8" s="60"/>
      <c r="AI8" s="60"/>
      <c r="AJ8" s="10"/>
      <c r="AK8" s="60"/>
      <c r="AL8" s="60"/>
      <c r="AN8" s="1"/>
      <c r="BU8" s="1"/>
      <c r="BV8" s="1"/>
      <c r="BW8" s="1"/>
      <c r="BX8" s="1"/>
      <c r="BY8" s="1"/>
      <c r="BZ8" s="1"/>
      <c r="CA8" s="1"/>
      <c r="CB8" s="1"/>
    </row>
    <row r="9" spans="1:80" hidden="1" x14ac:dyDescent="0.3">
      <c r="A9" s="64"/>
      <c r="B9" s="64"/>
      <c r="C9" s="64"/>
      <c r="D9" s="64"/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Q85*1.5</f>
        <v>0</v>
      </c>
      <c r="R9" s="152">
        <f>R85</f>
        <v>2</v>
      </c>
      <c r="S9" s="152">
        <f t="shared" ref="S9:T9" si="15">S85</f>
        <v>0</v>
      </c>
      <c r="T9" s="152">
        <f t="shared" si="15"/>
        <v>0</v>
      </c>
      <c r="U9" s="153">
        <f>U85*1.5</f>
        <v>0</v>
      </c>
      <c r="V9" s="151">
        <f>V85*1.5</f>
        <v>0</v>
      </c>
      <c r="W9" s="152">
        <f>W85</f>
        <v>0</v>
      </c>
      <c r="X9" s="152">
        <f t="shared" ref="X9:Y9" si="16">X85</f>
        <v>0</v>
      </c>
      <c r="Y9" s="152">
        <f t="shared" si="16"/>
        <v>0</v>
      </c>
      <c r="Z9" s="153">
        <f>Z85*1.5</f>
        <v>0</v>
      </c>
      <c r="AA9" s="151">
        <f>AA85*1.5</f>
        <v>6</v>
      </c>
      <c r="AB9" s="152">
        <f>AB85</f>
        <v>2</v>
      </c>
      <c r="AC9" s="152">
        <f t="shared" ref="AC9:AD9" si="17">AC85</f>
        <v>0</v>
      </c>
      <c r="AD9" s="152">
        <f t="shared" si="17"/>
        <v>2</v>
      </c>
      <c r="AE9" s="153">
        <f>AE85*1.5</f>
        <v>0</v>
      </c>
      <c r="AF9" s="60"/>
      <c r="AG9" s="60"/>
      <c r="AH9" s="60"/>
      <c r="AI9" s="60"/>
      <c r="AJ9" s="10"/>
      <c r="AK9" s="60"/>
      <c r="AL9" s="60"/>
      <c r="AN9" s="1"/>
      <c r="BU9" s="1"/>
      <c r="BV9" s="1"/>
      <c r="BW9" s="1"/>
      <c r="BX9" s="1"/>
      <c r="BY9" s="1"/>
      <c r="BZ9" s="1"/>
      <c r="CA9" s="1"/>
      <c r="CB9" s="1"/>
    </row>
    <row r="10" spans="1:80" ht="15" thickBot="1" x14ac:dyDescent="0.35">
      <c r="A10" s="64"/>
      <c r="B10" s="64"/>
      <c r="C10" s="64"/>
      <c r="D10" s="64"/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1</v>
      </c>
      <c r="M10" s="157">
        <f t="shared" ref="M10:N10" si="18">M15</f>
        <v>0</v>
      </c>
      <c r="N10" s="157">
        <f t="shared" si="18"/>
        <v>4</v>
      </c>
      <c r="O10" s="150"/>
      <c r="P10" s="150"/>
      <c r="Q10" s="159"/>
      <c r="R10" s="157"/>
      <c r="S10" s="158">
        <f>(T9+U9+-R9-Q9)/SUM(Q9:U9)</f>
        <v>-1</v>
      </c>
      <c r="T10" s="157"/>
      <c r="U10" s="160"/>
      <c r="V10" s="159"/>
      <c r="W10" s="157"/>
      <c r="X10" s="158" t="e">
        <f>(Y9+Z9+-W9-V9)/SUM(V9:Z9)</f>
        <v>#DIV/0!</v>
      </c>
      <c r="Y10" s="157"/>
      <c r="Z10" s="160"/>
      <c r="AA10" s="159"/>
      <c r="AB10" s="157"/>
      <c r="AC10" s="165">
        <f>(AD9+AE9+-AB9-AA9)/SUM(AA9:AE9)</f>
        <v>-0.6</v>
      </c>
      <c r="AD10" s="157"/>
      <c r="AE10" s="160"/>
      <c r="AF10" s="60"/>
      <c r="AG10" s="60"/>
      <c r="AH10" s="60"/>
      <c r="AI10" s="60"/>
      <c r="AJ10" s="10"/>
      <c r="AK10" s="60"/>
      <c r="AL10" s="60"/>
      <c r="AN10" s="1"/>
      <c r="BU10" s="1"/>
      <c r="BV10" s="1"/>
      <c r="BW10" s="1"/>
      <c r="BX10" s="1"/>
      <c r="BY10" s="1"/>
      <c r="BZ10" s="1"/>
      <c r="CA10" s="1"/>
      <c r="CB10" s="1"/>
    </row>
    <row r="11" spans="1:80" x14ac:dyDescent="0.3">
      <c r="A11" s="64"/>
      <c r="B11" s="64"/>
      <c r="C11" s="64"/>
      <c r="D11" s="64"/>
      <c r="E11" s="67" t="s">
        <v>26</v>
      </c>
      <c r="F11" s="83"/>
      <c r="G11" s="71"/>
      <c r="H11" s="88"/>
      <c r="I11" s="88"/>
      <c r="J11" s="71"/>
      <c r="K11" s="71"/>
      <c r="L11" s="71">
        <f>L46</f>
        <v>5</v>
      </c>
      <c r="M11" s="71">
        <f t="shared" ref="M11:N11" si="19">M46</f>
        <v>3</v>
      </c>
      <c r="N11" s="71">
        <f t="shared" si="19"/>
        <v>14</v>
      </c>
      <c r="O11" s="83"/>
      <c r="P11" s="83"/>
      <c r="Q11" s="93"/>
      <c r="R11" s="71"/>
      <c r="S11" s="88">
        <f>S48</f>
        <v>3.6190476190476191</v>
      </c>
      <c r="T11" s="71"/>
      <c r="U11" s="132"/>
      <c r="V11" s="93"/>
      <c r="W11" s="71"/>
      <c r="X11" s="88">
        <f>X48</f>
        <v>2.1538461538461537</v>
      </c>
      <c r="Y11" s="71"/>
      <c r="Z11" s="132"/>
      <c r="AA11" s="93"/>
      <c r="AB11" s="71"/>
      <c r="AC11" s="88">
        <f>AC48</f>
        <v>2.2923076923076922</v>
      </c>
      <c r="AD11" s="71"/>
      <c r="AE11" s="132"/>
      <c r="AF11" s="60"/>
      <c r="AG11" s="60"/>
      <c r="AH11" s="60"/>
      <c r="AI11" s="60"/>
      <c r="AJ11" s="10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64"/>
      <c r="B12" s="64"/>
      <c r="C12" s="64"/>
      <c r="D12" s="64"/>
      <c r="E12" s="67" t="s">
        <v>67</v>
      </c>
      <c r="F12" s="83"/>
      <c r="G12" s="71"/>
      <c r="H12" s="88"/>
      <c r="I12" s="88"/>
      <c r="J12" s="71"/>
      <c r="K12" s="71"/>
      <c r="L12" s="71">
        <f>L62</f>
        <v>1</v>
      </c>
      <c r="M12" s="71">
        <f t="shared" ref="M12:N12" si="20">M62</f>
        <v>1</v>
      </c>
      <c r="N12" s="71">
        <f t="shared" si="20"/>
        <v>3</v>
      </c>
      <c r="O12" s="83"/>
      <c r="P12" s="83"/>
      <c r="Q12" s="93"/>
      <c r="R12" s="71"/>
      <c r="S12" s="124">
        <f>S64</f>
        <v>3.2</v>
      </c>
      <c r="T12" s="71"/>
      <c r="U12" s="132"/>
      <c r="V12" s="93"/>
      <c r="W12" s="71"/>
      <c r="X12" s="88">
        <f>X64</f>
        <v>1.5</v>
      </c>
      <c r="Y12" s="71"/>
      <c r="Z12" s="132"/>
      <c r="AA12" s="93"/>
      <c r="AB12" s="71"/>
      <c r="AC12" s="88">
        <f>AC64</f>
        <v>1.9411764705882353</v>
      </c>
      <c r="AD12" s="71"/>
      <c r="AE12" s="132"/>
      <c r="AF12" s="60"/>
      <c r="AG12" s="60"/>
      <c r="AH12" s="60"/>
      <c r="AI12" s="60"/>
      <c r="AJ12" s="10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64"/>
      <c r="B13" s="64"/>
      <c r="C13" s="64"/>
      <c r="D13" s="64"/>
      <c r="E13" s="67" t="s">
        <v>66</v>
      </c>
      <c r="F13" s="83"/>
      <c r="G13" s="71"/>
      <c r="H13" s="88"/>
      <c r="I13" s="88"/>
      <c r="J13" s="71"/>
      <c r="K13" s="71"/>
      <c r="L13" s="71">
        <f>L66</f>
        <v>4</v>
      </c>
      <c r="M13" s="71">
        <f t="shared" ref="M13:N13" si="21">M66</f>
        <v>2</v>
      </c>
      <c r="N13" s="71">
        <f t="shared" si="21"/>
        <v>11</v>
      </c>
      <c r="O13" s="83"/>
      <c r="P13" s="83"/>
      <c r="Q13" s="93"/>
      <c r="R13" s="71"/>
      <c r="S13" s="124">
        <f>S68</f>
        <v>3.75</v>
      </c>
      <c r="T13" s="71"/>
      <c r="U13" s="132"/>
      <c r="V13" s="93"/>
      <c r="W13" s="71"/>
      <c r="X13" s="88">
        <f>X68</f>
        <v>2.4444444444444446</v>
      </c>
      <c r="Y13" s="71"/>
      <c r="Z13" s="132"/>
      <c r="AA13" s="93"/>
      <c r="AB13" s="71"/>
      <c r="AC13" s="88">
        <f>AC68</f>
        <v>2.4166666666666665</v>
      </c>
      <c r="AD13" s="71"/>
      <c r="AE13" s="132"/>
      <c r="AF13" s="60"/>
      <c r="AG13" s="60"/>
      <c r="AH13" s="60"/>
      <c r="AI13" s="60"/>
      <c r="AJ13" s="10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64"/>
      <c r="B14" s="64"/>
      <c r="C14" s="64"/>
      <c r="D14" s="64"/>
      <c r="E14" s="83" t="s">
        <v>70</v>
      </c>
      <c r="F14" s="83"/>
      <c r="G14" s="71"/>
      <c r="H14" s="88"/>
      <c r="I14" s="88"/>
      <c r="J14" s="71"/>
      <c r="K14" s="71"/>
      <c r="L14" s="71">
        <f>+L70</f>
        <v>2</v>
      </c>
      <c r="M14" s="71">
        <f t="shared" ref="M14:N14" si="22">+M70</f>
        <v>0</v>
      </c>
      <c r="N14" s="71">
        <f t="shared" si="22"/>
        <v>5</v>
      </c>
      <c r="O14" s="83"/>
      <c r="P14" s="83"/>
      <c r="Q14" s="93"/>
      <c r="R14" s="71"/>
      <c r="S14" s="88">
        <f>S72</f>
        <v>3.5</v>
      </c>
      <c r="T14" s="71"/>
      <c r="U14" s="132"/>
      <c r="V14" s="93"/>
      <c r="W14" s="71"/>
      <c r="X14" s="88"/>
      <c r="Y14" s="71"/>
      <c r="Z14" s="132"/>
      <c r="AA14" s="93"/>
      <c r="AB14" s="71"/>
      <c r="AC14" s="88">
        <f>AC72</f>
        <v>2.2000000000000002</v>
      </c>
      <c r="AD14" s="71"/>
      <c r="AE14" s="132"/>
      <c r="AF14" s="60"/>
      <c r="AG14" s="60"/>
      <c r="AH14" s="60"/>
      <c r="AI14" s="60"/>
      <c r="AJ14" s="10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91"/>
      <c r="B15" s="91"/>
      <c r="C15" s="91"/>
      <c r="D15" s="91"/>
      <c r="E15" s="91" t="s">
        <v>159</v>
      </c>
      <c r="F15" s="91"/>
      <c r="G15" s="134"/>
      <c r="H15" s="135"/>
      <c r="I15" s="135"/>
      <c r="J15" s="134"/>
      <c r="K15" s="134"/>
      <c r="L15" s="134">
        <f>L85</f>
        <v>1</v>
      </c>
      <c r="M15" s="134">
        <f>M85</f>
        <v>0</v>
      </c>
      <c r="N15" s="134">
        <f>N85</f>
        <v>4</v>
      </c>
      <c r="O15" s="91"/>
      <c r="P15" s="91"/>
      <c r="Q15" s="136"/>
      <c r="R15" s="134"/>
      <c r="S15" s="135">
        <f>S87</f>
        <v>2</v>
      </c>
      <c r="T15" s="135"/>
      <c r="U15" s="138"/>
      <c r="V15" s="139"/>
      <c r="W15" s="135"/>
      <c r="X15" s="135"/>
      <c r="Y15" s="135"/>
      <c r="Z15" s="138"/>
      <c r="AA15" s="139"/>
      <c r="AB15" s="135"/>
      <c r="AC15" s="135">
        <f>AC87</f>
        <v>2</v>
      </c>
      <c r="AD15" s="134"/>
      <c r="AE15" s="137"/>
      <c r="AF15" s="24"/>
      <c r="AG15" s="24"/>
      <c r="AH15" s="24"/>
      <c r="AI15" s="24"/>
      <c r="AJ15" s="37"/>
      <c r="AK15" s="24"/>
      <c r="AL15" s="24"/>
      <c r="AM15" s="36"/>
      <c r="AN15" s="24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2" t="s">
        <v>3</v>
      </c>
      <c r="R16" s="232"/>
      <c r="S16" s="232"/>
      <c r="T16" s="232"/>
      <c r="U16" s="232"/>
      <c r="V16" s="232" t="s">
        <v>4</v>
      </c>
      <c r="W16" s="232"/>
      <c r="X16" s="232"/>
      <c r="Y16" s="232"/>
      <c r="Z16" s="232"/>
      <c r="AA16" s="232" t="s">
        <v>5</v>
      </c>
      <c r="AB16" s="232"/>
      <c r="AC16" s="232"/>
      <c r="AD16" s="232"/>
      <c r="AE16" s="232"/>
      <c r="AF16" s="233" t="s">
        <v>6</v>
      </c>
      <c r="AG16" s="234"/>
      <c r="AH16" s="234"/>
      <c r="AI16" s="235"/>
      <c r="AJ16" s="233" t="s">
        <v>7</v>
      </c>
      <c r="AK16" s="234"/>
      <c r="AL16" s="234"/>
      <c r="AM16" s="23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166" t="s">
        <v>23</v>
      </c>
      <c r="D17" s="166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92</v>
      </c>
      <c r="B18" s="189">
        <v>2001</v>
      </c>
      <c r="C18" s="189">
        <v>28</v>
      </c>
      <c r="D18" s="189">
        <v>6</v>
      </c>
      <c r="E18" s="189" t="s">
        <v>200</v>
      </c>
      <c r="F18" s="200">
        <v>1</v>
      </c>
      <c r="G18" s="200">
        <v>0</v>
      </c>
      <c r="H18" s="200">
        <v>0</v>
      </c>
      <c r="I18" s="16">
        <f>IF(G18=1,1,IF(H18=1,1,0))</f>
        <v>0</v>
      </c>
      <c r="J18" s="1">
        <v>-1</v>
      </c>
      <c r="K18" s="1">
        <f t="shared" ref="K18:K31" si="23">IF(F18=2,-1,IF(F18=3,-1,IF((F18+G18)=2,-1,IF((F18+H18)=2,-1,1))))</f>
        <v>1</v>
      </c>
      <c r="L18" s="1" t="str">
        <f t="shared" ref="L18:L31" si="24">IF(SUM(Q18:U18)=0,"",(Q18*1+R18*2+S18*3+T18*4+U18*5)/SUM(Q18:U18))</f>
        <v/>
      </c>
      <c r="M18" s="1" t="str">
        <f t="shared" ref="M18:M31" si="25">IF(SUM(V18:Z18)=0,"",(V18*1+W18*2+X18*3+Y18*4+Z18*5)/SUM(V18:Z18))</f>
        <v/>
      </c>
      <c r="N18" s="1">
        <f t="shared" ref="N18:N31" si="26">IF(SUM(AA18:AE18)=0,"",(AA18*1+AB18*2+AC18*3+AD18*4+AE18*5)/SUM(AA18:AE18))</f>
        <v>4.5</v>
      </c>
      <c r="O18" s="1" t="str">
        <f t="shared" ref="O18:O31" si="27">IF(AF18=1,1,(IF(AG18=1,2,(IF(AH18=1,3,(IF(AI18=1,4,"")))))))</f>
        <v/>
      </c>
      <c r="P18" s="1" t="str">
        <f t="shared" ref="P18:P31" si="28">IF(AJ18=1,1,(IF(AK18=1,2,(IF(AL18=1,3,(IF(AM18=1,4,"")))))))</f>
        <v/>
      </c>
      <c r="Q18" s="154"/>
      <c r="R18" s="155"/>
      <c r="S18" s="155"/>
      <c r="T18" s="155"/>
      <c r="U18" s="156"/>
      <c r="V18" s="192"/>
      <c r="W18" s="192"/>
      <c r="X18" s="192"/>
      <c r="Y18" s="192"/>
      <c r="Z18" s="192"/>
      <c r="AA18" s="204"/>
      <c r="AB18" s="205"/>
      <c r="AC18" s="155"/>
      <c r="AD18" s="155">
        <v>1</v>
      </c>
      <c r="AE18" s="156">
        <v>1</v>
      </c>
      <c r="AF18" s="192"/>
      <c r="AG18" s="192"/>
      <c r="AH18" s="192"/>
      <c r="AI18" s="192"/>
      <c r="AJ18" s="154"/>
      <c r="AK18" s="155"/>
      <c r="AL18" s="155"/>
      <c r="AM18" s="156"/>
      <c r="AN18" s="206"/>
    </row>
    <row r="19" spans="1:40" ht="14.4" customHeight="1" x14ac:dyDescent="0.3">
      <c r="A19" s="190">
        <v>92</v>
      </c>
      <c r="B19" s="189">
        <v>2002</v>
      </c>
      <c r="C19" s="189">
        <v>10</v>
      </c>
      <c r="D19" s="189">
        <v>1</v>
      </c>
      <c r="E19" s="189" t="s">
        <v>201</v>
      </c>
      <c r="F19" s="200">
        <v>1</v>
      </c>
      <c r="G19" s="200">
        <v>1</v>
      </c>
      <c r="H19" s="200">
        <v>0</v>
      </c>
      <c r="I19" s="16">
        <f t="shared" ref="I19:I31" si="29">IF(G19=1,1,IF(H19=1,1,0))</f>
        <v>1</v>
      </c>
      <c r="J19" s="1">
        <v>-1</v>
      </c>
      <c r="K19" s="1">
        <f t="shared" si="23"/>
        <v>-1</v>
      </c>
      <c r="L19" s="1">
        <f t="shared" si="24"/>
        <v>5</v>
      </c>
      <c r="M19" s="1" t="str">
        <f t="shared" si="25"/>
        <v/>
      </c>
      <c r="N19" s="1">
        <f t="shared" si="26"/>
        <v>3</v>
      </c>
      <c r="O19" s="1">
        <f t="shared" si="27"/>
        <v>1</v>
      </c>
      <c r="P19" s="1">
        <f t="shared" si="28"/>
        <v>1</v>
      </c>
      <c r="Q19" s="154"/>
      <c r="R19" s="155"/>
      <c r="S19" s="155"/>
      <c r="T19" s="155"/>
      <c r="U19" s="156">
        <v>2</v>
      </c>
      <c r="V19" s="155"/>
      <c r="W19" s="155"/>
      <c r="X19" s="155"/>
      <c r="Y19" s="192"/>
      <c r="Z19" s="192"/>
      <c r="AA19" s="154"/>
      <c r="AB19" s="155"/>
      <c r="AC19" s="155">
        <v>2</v>
      </c>
      <c r="AD19" s="155"/>
      <c r="AE19" s="156"/>
      <c r="AF19" s="192">
        <v>1</v>
      </c>
      <c r="AG19" s="155"/>
      <c r="AH19" s="192"/>
      <c r="AI19" s="155"/>
      <c r="AJ19" s="154">
        <v>1</v>
      </c>
      <c r="AK19" s="155"/>
      <c r="AL19" s="155"/>
      <c r="AM19" s="156"/>
      <c r="AN19" s="206"/>
    </row>
    <row r="20" spans="1:40" x14ac:dyDescent="0.3">
      <c r="A20" s="190">
        <v>92</v>
      </c>
      <c r="B20" s="189">
        <v>2002</v>
      </c>
      <c r="C20" s="189">
        <v>14</v>
      </c>
      <c r="D20" s="189">
        <v>2</v>
      </c>
      <c r="E20" s="189" t="s">
        <v>202</v>
      </c>
      <c r="F20" s="200">
        <v>1</v>
      </c>
      <c r="G20" s="200">
        <v>0</v>
      </c>
      <c r="H20" s="200">
        <v>0</v>
      </c>
      <c r="I20" s="16">
        <f t="shared" si="29"/>
        <v>0</v>
      </c>
      <c r="J20" s="1">
        <v>1</v>
      </c>
      <c r="K20" s="1">
        <f t="shared" si="23"/>
        <v>1</v>
      </c>
      <c r="L20" s="1">
        <f t="shared" si="24"/>
        <v>3.2</v>
      </c>
      <c r="M20" s="1" t="str">
        <f t="shared" si="25"/>
        <v/>
      </c>
      <c r="N20" s="1">
        <f t="shared" si="26"/>
        <v>1.8</v>
      </c>
      <c r="O20" s="1">
        <f t="shared" si="27"/>
        <v>1</v>
      </c>
      <c r="P20" s="1">
        <f t="shared" si="28"/>
        <v>2</v>
      </c>
      <c r="Q20" s="154"/>
      <c r="R20" s="155">
        <v>0.5</v>
      </c>
      <c r="S20" s="155">
        <v>1</v>
      </c>
      <c r="T20" s="155">
        <v>1</v>
      </c>
      <c r="U20" s="156"/>
      <c r="V20" s="192"/>
      <c r="W20" s="192"/>
      <c r="X20" s="192"/>
      <c r="Y20" s="192"/>
      <c r="Z20" s="192"/>
      <c r="AA20" s="154">
        <v>1</v>
      </c>
      <c r="AB20" s="155">
        <v>1</v>
      </c>
      <c r="AC20" s="155">
        <v>0.5</v>
      </c>
      <c r="AD20" s="155"/>
      <c r="AE20" s="156"/>
      <c r="AF20" s="192">
        <v>1</v>
      </c>
      <c r="AG20" s="192"/>
      <c r="AH20" s="192"/>
      <c r="AI20" s="192"/>
      <c r="AJ20" s="154"/>
      <c r="AK20" s="155">
        <v>1</v>
      </c>
      <c r="AL20" s="155"/>
      <c r="AM20" s="156"/>
      <c r="AN20" s="17" t="s">
        <v>57</v>
      </c>
    </row>
    <row r="21" spans="1:40" x14ac:dyDescent="0.3">
      <c r="A21" s="190">
        <v>92</v>
      </c>
      <c r="B21" s="189">
        <v>2002</v>
      </c>
      <c r="C21" s="189">
        <v>28</v>
      </c>
      <c r="D21" s="189">
        <v>2</v>
      </c>
      <c r="E21" s="189" t="s">
        <v>203</v>
      </c>
      <c r="F21" s="200">
        <v>2</v>
      </c>
      <c r="G21" s="200">
        <v>0</v>
      </c>
      <c r="H21" s="200">
        <v>1</v>
      </c>
      <c r="I21" s="16">
        <f t="shared" si="29"/>
        <v>1</v>
      </c>
      <c r="J21" s="1">
        <v>-1</v>
      </c>
      <c r="K21" s="1">
        <f t="shared" si="23"/>
        <v>-1</v>
      </c>
      <c r="L21" s="1" t="str">
        <f t="shared" si="24"/>
        <v/>
      </c>
      <c r="M21" s="1" t="str">
        <f t="shared" si="25"/>
        <v/>
      </c>
      <c r="N21" s="1">
        <f t="shared" si="26"/>
        <v>1</v>
      </c>
      <c r="O21" s="1">
        <f t="shared" si="27"/>
        <v>1</v>
      </c>
      <c r="P21" s="1">
        <f t="shared" si="28"/>
        <v>1</v>
      </c>
      <c r="Q21" s="154"/>
      <c r="R21" s="155"/>
      <c r="S21" s="155"/>
      <c r="T21" s="155"/>
      <c r="U21" s="156"/>
      <c r="V21" s="155"/>
      <c r="W21" s="155"/>
      <c r="X21" s="155"/>
      <c r="Y21" s="192"/>
      <c r="Z21" s="192"/>
      <c r="AA21" s="154">
        <v>2</v>
      </c>
      <c r="AB21" s="155"/>
      <c r="AC21" s="155"/>
      <c r="AD21" s="155"/>
      <c r="AE21" s="156"/>
      <c r="AF21" s="192">
        <v>1</v>
      </c>
      <c r="AG21" s="155"/>
      <c r="AH21" s="192"/>
      <c r="AI21" s="155"/>
      <c r="AJ21" s="154">
        <v>1</v>
      </c>
      <c r="AK21" s="155"/>
      <c r="AL21" s="155"/>
      <c r="AM21" s="156"/>
      <c r="AN21" s="17" t="s">
        <v>57</v>
      </c>
    </row>
    <row r="22" spans="1:40" x14ac:dyDescent="0.3">
      <c r="A22" s="190">
        <v>92</v>
      </c>
      <c r="B22" s="189">
        <v>2002</v>
      </c>
      <c r="C22" s="189">
        <v>28</v>
      </c>
      <c r="D22" s="189">
        <v>2</v>
      </c>
      <c r="E22" s="189" t="s">
        <v>204</v>
      </c>
      <c r="F22" s="200">
        <v>2</v>
      </c>
      <c r="G22" s="200">
        <v>0</v>
      </c>
      <c r="H22" s="200">
        <v>1</v>
      </c>
      <c r="I22" s="16">
        <f t="shared" si="29"/>
        <v>1</v>
      </c>
      <c r="J22" s="1">
        <v>-1</v>
      </c>
      <c r="K22" s="1">
        <f t="shared" si="23"/>
        <v>-1</v>
      </c>
      <c r="L22" s="1" t="str">
        <f t="shared" si="24"/>
        <v/>
      </c>
      <c r="M22" s="1" t="str">
        <f t="shared" si="25"/>
        <v/>
      </c>
      <c r="N22" s="1">
        <f t="shared" si="26"/>
        <v>1</v>
      </c>
      <c r="O22" s="1">
        <f t="shared" si="27"/>
        <v>1</v>
      </c>
      <c r="P22" s="1">
        <f t="shared" si="28"/>
        <v>1</v>
      </c>
      <c r="Q22" s="154"/>
      <c r="R22" s="155"/>
      <c r="S22" s="155"/>
      <c r="T22" s="155"/>
      <c r="U22" s="156"/>
      <c r="V22" s="155"/>
      <c r="W22" s="155"/>
      <c r="X22" s="155"/>
      <c r="Y22" s="192"/>
      <c r="Z22" s="192"/>
      <c r="AA22" s="154">
        <v>2</v>
      </c>
      <c r="AB22" s="155"/>
      <c r="AC22" s="155"/>
      <c r="AD22" s="155"/>
      <c r="AE22" s="156"/>
      <c r="AF22" s="192">
        <v>1</v>
      </c>
      <c r="AG22" s="155"/>
      <c r="AH22" s="192"/>
      <c r="AI22" s="155"/>
      <c r="AJ22" s="154">
        <v>1</v>
      </c>
      <c r="AK22" s="155"/>
      <c r="AL22" s="155"/>
      <c r="AM22" s="156"/>
      <c r="AN22" s="17" t="s">
        <v>57</v>
      </c>
    </row>
    <row r="23" spans="1:40" x14ac:dyDescent="0.3">
      <c r="A23" s="190">
        <v>92</v>
      </c>
      <c r="B23" s="189">
        <v>2002</v>
      </c>
      <c r="C23" s="189">
        <v>28</v>
      </c>
      <c r="D23" s="189">
        <v>2</v>
      </c>
      <c r="E23" s="189" t="s">
        <v>205</v>
      </c>
      <c r="F23" s="200">
        <v>1</v>
      </c>
      <c r="G23" s="200">
        <v>0</v>
      </c>
      <c r="H23" s="200">
        <v>0</v>
      </c>
      <c r="I23" s="16">
        <f t="shared" si="29"/>
        <v>0</v>
      </c>
      <c r="J23" s="1">
        <v>-1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>
        <f t="shared" si="26"/>
        <v>2</v>
      </c>
      <c r="O23" s="1">
        <f t="shared" si="27"/>
        <v>1</v>
      </c>
      <c r="P23" s="1">
        <f t="shared" si="28"/>
        <v>1</v>
      </c>
      <c r="Q23" s="154"/>
      <c r="R23" s="155"/>
      <c r="S23" s="155"/>
      <c r="T23" s="155"/>
      <c r="U23" s="156"/>
      <c r="V23" s="155"/>
      <c r="W23" s="155"/>
      <c r="X23" s="155"/>
      <c r="Y23" s="192"/>
      <c r="Z23" s="192"/>
      <c r="AA23" s="154">
        <v>1</v>
      </c>
      <c r="AB23" s="155">
        <v>1</v>
      </c>
      <c r="AC23" s="155">
        <v>1</v>
      </c>
      <c r="AD23" s="155"/>
      <c r="AE23" s="156"/>
      <c r="AF23" s="192">
        <v>1</v>
      </c>
      <c r="AG23" s="155"/>
      <c r="AH23" s="192"/>
      <c r="AI23" s="155"/>
      <c r="AJ23" s="154">
        <v>1</v>
      </c>
      <c r="AK23" s="155"/>
      <c r="AL23" s="155"/>
      <c r="AM23" s="156"/>
      <c r="AN23" s="17" t="s">
        <v>57</v>
      </c>
    </row>
    <row r="24" spans="1:40" x14ac:dyDescent="0.3">
      <c r="A24" s="190">
        <v>92</v>
      </c>
      <c r="B24" s="189">
        <v>2002</v>
      </c>
      <c r="C24" s="189">
        <v>11</v>
      </c>
      <c r="D24" s="189">
        <v>3</v>
      </c>
      <c r="E24" s="189" t="s">
        <v>206</v>
      </c>
      <c r="F24" s="200">
        <v>1</v>
      </c>
      <c r="G24" s="200">
        <v>0</v>
      </c>
      <c r="H24" s="200">
        <v>0</v>
      </c>
      <c r="I24" s="16">
        <f t="shared" si="29"/>
        <v>0</v>
      </c>
      <c r="J24" s="1">
        <v>-1</v>
      </c>
      <c r="K24" s="1">
        <f t="shared" si="23"/>
        <v>1</v>
      </c>
      <c r="L24" s="1">
        <f t="shared" si="24"/>
        <v>3.5</v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Q24" s="154"/>
      <c r="R24" s="155"/>
      <c r="S24" s="155">
        <v>1</v>
      </c>
      <c r="T24" s="155">
        <v>1</v>
      </c>
      <c r="U24" s="156"/>
      <c r="V24" s="192"/>
      <c r="W24" s="192"/>
      <c r="X24" s="192"/>
      <c r="Y24" s="192"/>
      <c r="Z24" s="192"/>
      <c r="AA24" s="154"/>
      <c r="AB24" s="155">
        <v>1</v>
      </c>
      <c r="AC24" s="155">
        <v>1</v>
      </c>
      <c r="AD24" s="155">
        <v>0.5</v>
      </c>
      <c r="AE24" s="156"/>
      <c r="AF24" s="192">
        <v>1</v>
      </c>
      <c r="AG24" s="192"/>
      <c r="AH24" s="192"/>
      <c r="AI24" s="192"/>
      <c r="AJ24" s="154">
        <v>1</v>
      </c>
      <c r="AK24" s="155"/>
      <c r="AL24" s="155"/>
      <c r="AM24" s="156"/>
      <c r="AN24" s="17" t="s">
        <v>57</v>
      </c>
    </row>
    <row r="25" spans="1:40" x14ac:dyDescent="0.3">
      <c r="A25" s="190">
        <v>92</v>
      </c>
      <c r="B25" s="189">
        <v>2002</v>
      </c>
      <c r="C25" s="189">
        <v>14</v>
      </c>
      <c r="D25" s="189">
        <v>3</v>
      </c>
      <c r="E25" s="189" t="s">
        <v>207</v>
      </c>
      <c r="F25" s="200">
        <v>1</v>
      </c>
      <c r="G25" s="200">
        <v>0</v>
      </c>
      <c r="H25" s="200">
        <v>0</v>
      </c>
      <c r="I25" s="16">
        <f t="shared" si="29"/>
        <v>0</v>
      </c>
      <c r="J25" s="1">
        <v>-1</v>
      </c>
      <c r="K25" s="1">
        <f t="shared" si="23"/>
        <v>1</v>
      </c>
      <c r="L25" s="1" t="str">
        <f t="shared" si="24"/>
        <v/>
      </c>
      <c r="M25" s="1" t="str">
        <f t="shared" si="25"/>
        <v/>
      </c>
      <c r="N25" s="1">
        <f t="shared" si="26"/>
        <v>1.3333333333333333</v>
      </c>
      <c r="O25" s="1">
        <f t="shared" si="27"/>
        <v>2</v>
      </c>
      <c r="P25" s="1" t="str">
        <f t="shared" si="28"/>
        <v/>
      </c>
      <c r="Q25" s="154"/>
      <c r="R25" s="155"/>
      <c r="S25" s="155"/>
      <c r="T25" s="155"/>
      <c r="U25" s="156"/>
      <c r="V25" s="192"/>
      <c r="W25" s="192"/>
      <c r="X25" s="192"/>
      <c r="Y25" s="192"/>
      <c r="Z25" s="192"/>
      <c r="AA25" s="154">
        <v>1</v>
      </c>
      <c r="AB25" s="155">
        <v>0.5</v>
      </c>
      <c r="AC25" s="155"/>
      <c r="AD25" s="155"/>
      <c r="AE25" s="156"/>
      <c r="AF25" s="192"/>
      <c r="AG25" s="192">
        <v>1</v>
      </c>
      <c r="AH25" s="192"/>
      <c r="AI25" s="192"/>
      <c r="AJ25" s="154"/>
      <c r="AK25" s="155"/>
      <c r="AL25" s="155"/>
      <c r="AM25" s="156"/>
    </row>
    <row r="26" spans="1:40" x14ac:dyDescent="0.3">
      <c r="A26" s="190">
        <v>92</v>
      </c>
      <c r="B26" s="189">
        <v>2002</v>
      </c>
      <c r="C26" s="189">
        <v>21</v>
      </c>
      <c r="D26" s="189">
        <v>3</v>
      </c>
      <c r="E26" s="189" t="s">
        <v>208</v>
      </c>
      <c r="F26" s="200">
        <v>1</v>
      </c>
      <c r="G26" s="200">
        <v>0</v>
      </c>
      <c r="H26" s="200">
        <v>0</v>
      </c>
      <c r="I26" s="16">
        <f t="shared" si="29"/>
        <v>0</v>
      </c>
      <c r="J26" s="1">
        <v>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2</v>
      </c>
      <c r="O26" s="1">
        <f t="shared" si="27"/>
        <v>2</v>
      </c>
      <c r="P26" s="1">
        <f t="shared" si="28"/>
        <v>1</v>
      </c>
      <c r="Q26" s="154"/>
      <c r="R26" s="155"/>
      <c r="S26" s="155"/>
      <c r="T26" s="155"/>
      <c r="U26" s="156"/>
      <c r="V26" s="155"/>
      <c r="W26" s="155"/>
      <c r="X26" s="155"/>
      <c r="Y26" s="192"/>
      <c r="Z26" s="192"/>
      <c r="AA26" s="154">
        <v>1</v>
      </c>
      <c r="AB26" s="155">
        <v>1</v>
      </c>
      <c r="AC26" s="155">
        <v>1</v>
      </c>
      <c r="AD26" s="155"/>
      <c r="AE26" s="156"/>
      <c r="AF26" s="192"/>
      <c r="AG26" s="155">
        <v>1</v>
      </c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92</v>
      </c>
      <c r="B27" s="189">
        <v>2002</v>
      </c>
      <c r="C27" s="189">
        <v>9</v>
      </c>
      <c r="D27" s="189">
        <v>5</v>
      </c>
      <c r="E27" s="189" t="s">
        <v>209</v>
      </c>
      <c r="F27" s="200">
        <v>1</v>
      </c>
      <c r="G27" s="200">
        <v>0</v>
      </c>
      <c r="H27" s="200">
        <v>0</v>
      </c>
      <c r="I27" s="16">
        <f t="shared" si="29"/>
        <v>0</v>
      </c>
      <c r="J27" s="1">
        <v>1</v>
      </c>
      <c r="K27" s="1">
        <f t="shared" si="23"/>
        <v>1</v>
      </c>
      <c r="L27" s="1" t="str">
        <f t="shared" si="24"/>
        <v/>
      </c>
      <c r="M27" s="1">
        <f t="shared" si="25"/>
        <v>1.5</v>
      </c>
      <c r="N27" s="1">
        <f t="shared" si="26"/>
        <v>2</v>
      </c>
      <c r="O27" s="1">
        <f t="shared" si="27"/>
        <v>1</v>
      </c>
      <c r="P27" s="1">
        <f t="shared" si="28"/>
        <v>1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/>
      <c r="Y27" s="192"/>
      <c r="Z27" s="192"/>
      <c r="AA27" s="154">
        <v>1</v>
      </c>
      <c r="AB27" s="155">
        <v>1</v>
      </c>
      <c r="AC27" s="155">
        <v>1</v>
      </c>
      <c r="AD27" s="155"/>
      <c r="AE27" s="156"/>
      <c r="AF27" s="192">
        <v>1</v>
      </c>
      <c r="AG27" s="155"/>
      <c r="AH27" s="192"/>
      <c r="AI27" s="155"/>
      <c r="AJ27" s="154">
        <v>1</v>
      </c>
      <c r="AK27" s="155"/>
      <c r="AL27" s="155"/>
      <c r="AM27" s="156"/>
      <c r="AN27" s="17" t="s">
        <v>57</v>
      </c>
    </row>
    <row r="28" spans="1:40" x14ac:dyDescent="0.3">
      <c r="A28" s="190">
        <v>92</v>
      </c>
      <c r="B28" s="189">
        <v>2002</v>
      </c>
      <c r="C28" s="189">
        <v>9</v>
      </c>
      <c r="D28" s="189">
        <v>5</v>
      </c>
      <c r="E28" s="189" t="s">
        <v>210</v>
      </c>
      <c r="F28" s="200">
        <v>2</v>
      </c>
      <c r="G28" s="200">
        <v>0</v>
      </c>
      <c r="H28" s="200">
        <v>1</v>
      </c>
      <c r="I28" s="16">
        <f t="shared" si="29"/>
        <v>1</v>
      </c>
      <c r="J28" s="1">
        <v>-1</v>
      </c>
      <c r="K28" s="1">
        <f t="shared" si="23"/>
        <v>-1</v>
      </c>
      <c r="L28" s="1">
        <f t="shared" si="24"/>
        <v>2</v>
      </c>
      <c r="M28" s="1" t="str">
        <f t="shared" si="25"/>
        <v/>
      </c>
      <c r="N28" s="1">
        <f t="shared" si="26"/>
        <v>4</v>
      </c>
      <c r="O28" s="1">
        <f t="shared" si="27"/>
        <v>1</v>
      </c>
      <c r="P28" s="1">
        <f t="shared" si="28"/>
        <v>3</v>
      </c>
      <c r="Q28" s="154"/>
      <c r="R28" s="155">
        <v>2</v>
      </c>
      <c r="S28" s="155"/>
      <c r="T28" s="155"/>
      <c r="U28" s="156"/>
      <c r="V28" s="155"/>
      <c r="W28" s="155"/>
      <c r="X28" s="155"/>
      <c r="Y28" s="192"/>
      <c r="Z28" s="192"/>
      <c r="AA28" s="154"/>
      <c r="AB28" s="155"/>
      <c r="AC28" s="155"/>
      <c r="AD28" s="155">
        <v>2</v>
      </c>
      <c r="AE28" s="156"/>
      <c r="AF28" s="192">
        <v>1</v>
      </c>
      <c r="AG28" s="155"/>
      <c r="AH28" s="192"/>
      <c r="AI28" s="155"/>
      <c r="AJ28" s="154"/>
      <c r="AK28" s="155"/>
      <c r="AL28" s="155">
        <v>1</v>
      </c>
      <c r="AM28" s="156"/>
    </row>
    <row r="29" spans="1:40" x14ac:dyDescent="0.3">
      <c r="A29" s="190">
        <v>92</v>
      </c>
      <c r="B29" s="189">
        <v>2002</v>
      </c>
      <c r="C29" s="189">
        <v>23</v>
      </c>
      <c r="D29" s="189">
        <v>5</v>
      </c>
      <c r="E29" s="189" t="s">
        <v>211</v>
      </c>
      <c r="F29" s="200">
        <v>1</v>
      </c>
      <c r="G29" s="200">
        <v>0</v>
      </c>
      <c r="H29" s="200">
        <v>0</v>
      </c>
      <c r="I29" s="16">
        <f t="shared" si="29"/>
        <v>0</v>
      </c>
      <c r="J29" s="1">
        <v>-1</v>
      </c>
      <c r="K29" s="1">
        <f t="shared" si="23"/>
        <v>1</v>
      </c>
      <c r="L29" s="1" t="str">
        <f t="shared" si="24"/>
        <v/>
      </c>
      <c r="M29" s="1">
        <f t="shared" si="25"/>
        <v>2</v>
      </c>
      <c r="N29" s="1">
        <f t="shared" si="26"/>
        <v>3</v>
      </c>
      <c r="O29" s="1">
        <f t="shared" si="27"/>
        <v>2</v>
      </c>
      <c r="P29" s="1">
        <f t="shared" si="28"/>
        <v>2</v>
      </c>
      <c r="Q29" s="154"/>
      <c r="R29" s="155"/>
      <c r="S29" s="155"/>
      <c r="T29" s="155"/>
      <c r="U29" s="156"/>
      <c r="V29" s="155">
        <v>0.5</v>
      </c>
      <c r="W29" s="155">
        <v>1</v>
      </c>
      <c r="X29" s="155">
        <v>0.5</v>
      </c>
      <c r="Y29" s="192"/>
      <c r="Z29" s="192"/>
      <c r="AA29" s="154"/>
      <c r="AB29" s="155">
        <v>0.5</v>
      </c>
      <c r="AC29" s="155">
        <v>1</v>
      </c>
      <c r="AD29" s="155">
        <v>0.5</v>
      </c>
      <c r="AE29" s="156"/>
      <c r="AF29" s="192"/>
      <c r="AG29" s="155">
        <v>1</v>
      </c>
      <c r="AH29" s="192"/>
      <c r="AI29" s="155"/>
      <c r="AJ29" s="154"/>
      <c r="AK29" s="155">
        <v>1</v>
      </c>
      <c r="AL29" s="155"/>
      <c r="AM29" s="156"/>
      <c r="AN29" s="17" t="s">
        <v>57</v>
      </c>
    </row>
    <row r="30" spans="1:40" x14ac:dyDescent="0.3">
      <c r="A30">
        <v>92</v>
      </c>
      <c r="B30" s="64">
        <v>2002</v>
      </c>
      <c r="C30" s="189">
        <v>23</v>
      </c>
      <c r="D30" s="189">
        <v>5</v>
      </c>
      <c r="E30" s="64" t="s">
        <v>212</v>
      </c>
      <c r="F30" s="200">
        <v>1</v>
      </c>
      <c r="G30" s="200">
        <v>0</v>
      </c>
      <c r="H30" s="200">
        <v>0</v>
      </c>
      <c r="I30" s="16">
        <f t="shared" si="29"/>
        <v>0</v>
      </c>
      <c r="J30" s="1">
        <v>-1</v>
      </c>
      <c r="K30" s="1">
        <f t="shared" si="23"/>
        <v>1</v>
      </c>
      <c r="L30" s="1">
        <f t="shared" si="24"/>
        <v>4.5</v>
      </c>
      <c r="M30" s="1">
        <f t="shared" si="25"/>
        <v>2.8</v>
      </c>
      <c r="N30" s="1">
        <f t="shared" si="26"/>
        <v>2</v>
      </c>
      <c r="O30" s="1">
        <f t="shared" si="27"/>
        <v>1</v>
      </c>
      <c r="P30" s="1" t="str">
        <f t="shared" si="28"/>
        <v/>
      </c>
      <c r="Q30" s="154"/>
      <c r="R30" s="155"/>
      <c r="S30" s="155"/>
      <c r="T30" s="155">
        <v>1</v>
      </c>
      <c r="U30" s="156">
        <v>1</v>
      </c>
      <c r="V30" s="155"/>
      <c r="W30" s="155">
        <v>1</v>
      </c>
      <c r="X30" s="155">
        <v>1</v>
      </c>
      <c r="Y30" s="192">
        <v>0.5</v>
      </c>
      <c r="Z30" s="192"/>
      <c r="AA30" s="154">
        <v>1</v>
      </c>
      <c r="AB30" s="155">
        <v>1</v>
      </c>
      <c r="AC30" s="155">
        <v>1</v>
      </c>
      <c r="AD30" s="155"/>
      <c r="AE30" s="156"/>
      <c r="AF30" s="192">
        <v>1</v>
      </c>
      <c r="AG30" s="155"/>
      <c r="AH30" s="192"/>
      <c r="AI30" s="155"/>
      <c r="AJ30" s="154"/>
      <c r="AK30" s="155"/>
      <c r="AL30" s="155"/>
      <c r="AM30" s="156"/>
      <c r="AN30" s="206"/>
    </row>
    <row r="31" spans="1:40" x14ac:dyDescent="0.3">
      <c r="A31" s="190">
        <v>92</v>
      </c>
      <c r="B31" s="189">
        <v>2002</v>
      </c>
      <c r="C31" s="189">
        <v>23</v>
      </c>
      <c r="D31" s="189">
        <v>5</v>
      </c>
      <c r="E31" s="189" t="s">
        <v>213</v>
      </c>
      <c r="F31" s="200">
        <v>2</v>
      </c>
      <c r="G31" s="200">
        <v>0</v>
      </c>
      <c r="H31" s="200">
        <v>1</v>
      </c>
      <c r="I31" s="16">
        <f t="shared" si="29"/>
        <v>1</v>
      </c>
      <c r="J31" s="1">
        <v>-1</v>
      </c>
      <c r="K31" s="1">
        <f t="shared" si="23"/>
        <v>-1</v>
      </c>
      <c r="L31" s="1" t="str">
        <f t="shared" si="24"/>
        <v/>
      </c>
      <c r="M31" s="1" t="str">
        <f t="shared" si="25"/>
        <v/>
      </c>
      <c r="N31" s="1">
        <f t="shared" si="26"/>
        <v>2</v>
      </c>
      <c r="O31" s="1">
        <f t="shared" si="27"/>
        <v>1</v>
      </c>
      <c r="P31" s="1">
        <f t="shared" si="28"/>
        <v>1</v>
      </c>
      <c r="Q31" s="154"/>
      <c r="R31" s="155"/>
      <c r="S31" s="155"/>
      <c r="T31" s="155"/>
      <c r="U31" s="156"/>
      <c r="V31" s="155"/>
      <c r="W31" s="155"/>
      <c r="X31" s="155"/>
      <c r="Y31" s="192"/>
      <c r="Z31" s="192"/>
      <c r="AA31" s="154"/>
      <c r="AB31" s="155">
        <v>2</v>
      </c>
      <c r="AC31" s="155"/>
      <c r="AD31" s="155"/>
      <c r="AE31" s="156"/>
      <c r="AF31" s="192">
        <v>1</v>
      </c>
      <c r="AG31" s="155"/>
      <c r="AH31" s="192"/>
      <c r="AI31" s="155"/>
      <c r="AJ31" s="154">
        <v>1</v>
      </c>
      <c r="AK31" s="155"/>
      <c r="AL31" s="155"/>
      <c r="AM31" s="156"/>
      <c r="AN31" s="17" t="s">
        <v>57</v>
      </c>
    </row>
    <row r="32" spans="1:40" customFormat="1" x14ac:dyDescent="0.3"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0"/>
      <c r="R32" s="1"/>
      <c r="S32" s="1"/>
      <c r="T32" s="1"/>
      <c r="U32" s="9"/>
      <c r="V32" s="1"/>
      <c r="W32" s="1"/>
      <c r="X32" s="1"/>
      <c r="Y32" s="1"/>
      <c r="Z32" s="1"/>
      <c r="AA32" s="10"/>
      <c r="AB32" s="1"/>
      <c r="AC32" s="1"/>
      <c r="AD32" s="1"/>
      <c r="AE32" s="9"/>
      <c r="AF32" s="1"/>
      <c r="AG32" s="1"/>
      <c r="AH32" s="1"/>
      <c r="AI32" s="1"/>
      <c r="AJ32" s="10"/>
      <c r="AK32" s="1"/>
      <c r="AL32" s="1"/>
      <c r="AM32" s="9"/>
      <c r="AN32" s="17"/>
    </row>
    <row r="33" spans="1:40" customFormat="1" x14ac:dyDescent="0.3"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0"/>
      <c r="R33" s="1"/>
      <c r="S33" s="1"/>
      <c r="T33" s="1"/>
      <c r="U33" s="9"/>
      <c r="V33" s="1"/>
      <c r="W33" s="1"/>
      <c r="X33" s="1"/>
      <c r="Y33" s="1"/>
      <c r="Z33" s="1"/>
      <c r="AA33" s="10"/>
      <c r="AB33" s="1"/>
      <c r="AC33" s="1"/>
      <c r="AD33" s="1"/>
      <c r="AE33" s="9"/>
      <c r="AF33" s="1"/>
      <c r="AG33" s="1"/>
      <c r="AH33" s="1"/>
      <c r="AI33" s="1"/>
      <c r="AJ33" s="10"/>
      <c r="AK33" s="1"/>
      <c r="AL33" s="1"/>
      <c r="AM33" s="9"/>
      <c r="AN33" s="17"/>
    </row>
    <row r="34" spans="1:40" customFormat="1" x14ac:dyDescent="0.3"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0"/>
      <c r="R34" s="1"/>
      <c r="S34" s="1"/>
      <c r="T34" s="1"/>
      <c r="U34" s="9"/>
      <c r="V34" s="1"/>
      <c r="W34" s="1"/>
      <c r="X34" s="1"/>
      <c r="Y34" s="1"/>
      <c r="Z34" s="1"/>
      <c r="AA34" s="10"/>
      <c r="AB34" s="1"/>
      <c r="AC34" s="1"/>
      <c r="AD34" s="1"/>
      <c r="AE34" s="9"/>
      <c r="AF34" s="1"/>
      <c r="AG34" s="1"/>
      <c r="AH34" s="1"/>
      <c r="AI34" s="1"/>
      <c r="AJ34" s="10"/>
      <c r="AK34" s="1"/>
      <c r="AL34" s="1"/>
      <c r="AM34" s="9"/>
      <c r="AN34" s="17"/>
    </row>
    <row r="35" spans="1:40" customFormat="1" x14ac:dyDescent="0.3"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0"/>
      <c r="R35" s="1"/>
      <c r="S35" s="1"/>
      <c r="T35" s="1"/>
      <c r="U35" s="9"/>
      <c r="V35" s="1"/>
      <c r="W35" s="1"/>
      <c r="X35" s="1"/>
      <c r="Y35" s="1"/>
      <c r="Z35" s="1"/>
      <c r="AA35" s="10"/>
      <c r="AB35" s="1"/>
      <c r="AC35" s="1"/>
      <c r="AD35" s="1"/>
      <c r="AE35" s="9"/>
      <c r="AF35" s="1"/>
      <c r="AG35" s="1"/>
      <c r="AH35" s="1"/>
      <c r="AI35" s="1"/>
      <c r="AJ35" s="10"/>
      <c r="AK35" s="1"/>
      <c r="AL35" s="1"/>
      <c r="AM35" s="9"/>
      <c r="AN35" s="17"/>
    </row>
    <row r="36" spans="1:40" customFormat="1" x14ac:dyDescent="0.3"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0"/>
      <c r="R36" s="1"/>
      <c r="S36" s="1"/>
      <c r="T36" s="1"/>
      <c r="U36" s="9"/>
      <c r="V36" s="1"/>
      <c r="W36" s="1"/>
      <c r="X36" s="1"/>
      <c r="Y36" s="1"/>
      <c r="Z36" s="1"/>
      <c r="AA36" s="10"/>
      <c r="AB36" s="1"/>
      <c r="AC36" s="1"/>
      <c r="AD36" s="1"/>
      <c r="AE36" s="9"/>
      <c r="AF36" s="1"/>
      <c r="AG36" s="1"/>
      <c r="AH36" s="1"/>
      <c r="AI36" s="1"/>
      <c r="AJ36" s="10"/>
      <c r="AK36" s="1"/>
      <c r="AL36" s="1"/>
      <c r="AM36" s="9"/>
      <c r="AN36" s="17"/>
    </row>
    <row r="37" spans="1:40" customFormat="1" x14ac:dyDescent="0.3"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0"/>
      <c r="R37" s="1"/>
      <c r="S37" s="1"/>
      <c r="T37" s="1"/>
      <c r="U37" s="9"/>
      <c r="V37" s="1"/>
      <c r="W37" s="1"/>
      <c r="X37" s="1"/>
      <c r="Y37" s="1"/>
      <c r="Z37" s="1"/>
      <c r="AA37" s="10"/>
      <c r="AB37" s="1"/>
      <c r="AC37" s="1"/>
      <c r="AD37" s="1"/>
      <c r="AE37" s="9"/>
      <c r="AF37" s="1"/>
      <c r="AG37" s="1"/>
      <c r="AH37" s="1"/>
      <c r="AI37" s="1"/>
      <c r="AJ37" s="10"/>
      <c r="AK37" s="1"/>
      <c r="AL37" s="1"/>
      <c r="AM37" s="9"/>
      <c r="AN37" s="17"/>
    </row>
    <row r="38" spans="1:40" customFormat="1" x14ac:dyDescent="0.3"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0"/>
      <c r="R38" s="1"/>
      <c r="S38" s="1"/>
      <c r="T38" s="1"/>
      <c r="U38" s="9"/>
      <c r="V38" s="1"/>
      <c r="W38" s="1"/>
      <c r="X38" s="1"/>
      <c r="Y38" s="1"/>
      <c r="Z38" s="1"/>
      <c r="AA38" s="10"/>
      <c r="AB38" s="1"/>
      <c r="AC38" s="1"/>
      <c r="AD38" s="1"/>
      <c r="AE38" s="9"/>
      <c r="AF38" s="1"/>
      <c r="AG38" s="1"/>
      <c r="AH38" s="1"/>
      <c r="AI38" s="1"/>
      <c r="AJ38" s="10"/>
      <c r="AK38" s="1"/>
      <c r="AL38" s="1"/>
      <c r="AM38" s="9"/>
      <c r="AN38" s="17"/>
    </row>
    <row r="39" spans="1:40" customFormat="1" x14ac:dyDescent="0.3"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0"/>
      <c r="R39" s="1"/>
      <c r="S39" s="1"/>
      <c r="T39" s="1"/>
      <c r="U39" s="9"/>
      <c r="V39" s="1"/>
      <c r="W39" s="1"/>
      <c r="X39" s="1"/>
      <c r="Y39" s="1"/>
      <c r="Z39" s="1"/>
      <c r="AA39" s="10"/>
      <c r="AB39" s="1"/>
      <c r="AC39" s="1"/>
      <c r="AD39" s="1"/>
      <c r="AE39" s="9"/>
      <c r="AF39" s="1"/>
      <c r="AG39" s="1"/>
      <c r="AH39" s="1"/>
      <c r="AI39" s="1"/>
      <c r="AJ39" s="10"/>
      <c r="AK39" s="1"/>
      <c r="AL39" s="1"/>
      <c r="AM39" s="9"/>
      <c r="AN39" s="17"/>
    </row>
    <row r="40" spans="1:40" customFormat="1" x14ac:dyDescent="0.3"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0"/>
      <c r="R40" s="1"/>
      <c r="S40" s="1"/>
      <c r="T40" s="1"/>
      <c r="U40" s="9"/>
      <c r="V40" s="1"/>
      <c r="W40" s="1"/>
      <c r="X40" s="1"/>
      <c r="Y40" s="1"/>
      <c r="Z40" s="1"/>
      <c r="AA40" s="10"/>
      <c r="AB40" s="1"/>
      <c r="AC40" s="1"/>
      <c r="AD40" s="1"/>
      <c r="AE40" s="9"/>
      <c r="AF40" s="1"/>
      <c r="AG40" s="1"/>
      <c r="AH40" s="1"/>
      <c r="AI40" s="1"/>
      <c r="AJ40" s="10"/>
      <c r="AK40" s="1"/>
      <c r="AL40" s="1"/>
      <c r="AM40" s="9"/>
      <c r="AN40" s="17"/>
    </row>
    <row r="41" spans="1:40" customFormat="1" x14ac:dyDescent="0.3"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0"/>
      <c r="R41" s="1"/>
      <c r="S41" s="1"/>
      <c r="T41" s="1"/>
      <c r="U41" s="9"/>
      <c r="V41" s="1"/>
      <c r="W41" s="1"/>
      <c r="X41" s="1"/>
      <c r="Y41" s="1"/>
      <c r="Z41" s="1"/>
      <c r="AA41" s="10"/>
      <c r="AB41" s="1"/>
      <c r="AC41" s="1"/>
      <c r="AD41" s="1"/>
      <c r="AE41" s="9"/>
      <c r="AF41" s="1"/>
      <c r="AG41" s="1"/>
      <c r="AH41" s="1"/>
      <c r="AI41" s="1"/>
      <c r="AJ41" s="10"/>
      <c r="AK41" s="1"/>
      <c r="AL41" s="1"/>
      <c r="AM41" s="9"/>
      <c r="AN41" s="17"/>
    </row>
    <row r="42" spans="1:40" customFormat="1" x14ac:dyDescent="0.3"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0"/>
      <c r="R42" s="1"/>
      <c r="S42" s="1"/>
      <c r="T42" s="1"/>
      <c r="U42" s="9"/>
      <c r="V42" s="1"/>
      <c r="W42" s="1"/>
      <c r="X42" s="1"/>
      <c r="Y42" s="1"/>
      <c r="Z42" s="1"/>
      <c r="AA42" s="10"/>
      <c r="AB42" s="1"/>
      <c r="AC42" s="1"/>
      <c r="AD42" s="1"/>
      <c r="AE42" s="9"/>
      <c r="AF42" s="1"/>
      <c r="AG42" s="1"/>
      <c r="AH42" s="1"/>
      <c r="AI42" s="1"/>
      <c r="AJ42" s="10"/>
      <c r="AK42" s="1"/>
      <c r="AL42" s="1"/>
      <c r="AM42" s="9"/>
      <c r="AN42" s="17"/>
    </row>
    <row r="43" spans="1:40" customFormat="1" x14ac:dyDescent="0.3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0"/>
      <c r="R43" s="1"/>
      <c r="S43" s="1"/>
      <c r="T43" s="1"/>
      <c r="U43" s="9"/>
      <c r="V43" s="1"/>
      <c r="W43" s="1"/>
      <c r="X43" s="1"/>
      <c r="Y43" s="1"/>
      <c r="Z43" s="1"/>
      <c r="AA43" s="10"/>
      <c r="AB43" s="1"/>
      <c r="AC43" s="1"/>
      <c r="AD43" s="1"/>
      <c r="AE43" s="9"/>
      <c r="AF43" s="1"/>
      <c r="AG43" s="1"/>
      <c r="AH43" s="1"/>
      <c r="AI43" s="1"/>
      <c r="AJ43" s="10"/>
      <c r="AK43" s="1"/>
      <c r="AL43" s="1"/>
      <c r="AM43" s="9"/>
      <c r="AN43" s="17"/>
    </row>
    <row r="44" spans="1:40" customFormat="1" x14ac:dyDescent="0.3"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0"/>
      <c r="R44" s="1"/>
      <c r="S44" s="1"/>
      <c r="T44" s="1"/>
      <c r="U44" s="9"/>
      <c r="V44" s="1"/>
      <c r="W44" s="1"/>
      <c r="X44" s="1"/>
      <c r="Y44" s="1"/>
      <c r="Z44" s="1"/>
      <c r="AA44" s="10"/>
      <c r="AB44" s="1"/>
      <c r="AC44" s="1"/>
      <c r="AD44" s="1"/>
      <c r="AE44" s="9"/>
      <c r="AF44" s="1"/>
      <c r="AG44" s="1"/>
      <c r="AH44" s="1"/>
      <c r="AI44" s="1"/>
      <c r="AJ44" s="10"/>
      <c r="AK44" s="1"/>
      <c r="AL44" s="1"/>
      <c r="AM44" s="9"/>
      <c r="AN44" s="17"/>
    </row>
    <row r="45" spans="1:40" customFormat="1" ht="15" thickBot="1" x14ac:dyDescent="0.35">
      <c r="A45" s="23"/>
      <c r="B45" s="23"/>
      <c r="C45" s="23"/>
      <c r="D45" s="23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36"/>
      <c r="Q45" s="24"/>
      <c r="R45" s="24"/>
      <c r="S45" s="24"/>
      <c r="T45" s="24"/>
      <c r="U45" s="36"/>
      <c r="V45" s="24"/>
      <c r="W45" s="24"/>
      <c r="X45" s="24"/>
      <c r="Y45" s="24"/>
      <c r="Z45" s="36"/>
      <c r="AA45" s="24"/>
      <c r="AB45" s="24"/>
      <c r="AC45" s="24"/>
      <c r="AD45" s="24"/>
      <c r="AE45" s="36"/>
      <c r="AF45" s="24"/>
      <c r="AG45" s="24"/>
      <c r="AH45" s="24"/>
      <c r="AI45" s="36"/>
      <c r="AJ45" s="37"/>
      <c r="AK45" s="24"/>
      <c r="AL45" s="24"/>
      <c r="AM45" s="36"/>
      <c r="AN45" s="24"/>
    </row>
    <row r="46" spans="1:40" customFormat="1" x14ac:dyDescent="0.3">
      <c r="B46" t="s">
        <v>74</v>
      </c>
      <c r="D46" s="166">
        <f>COUNT($F$18:$F$45)</f>
        <v>14</v>
      </c>
      <c r="E46" s="25" t="s">
        <v>132</v>
      </c>
      <c r="F46" s="166">
        <f>COUNTIF(F$18:F$45,1)+COUNTIF(F$18:F$45,2)+COUNTIF(F$18:F$45,3)</f>
        <v>14</v>
      </c>
      <c r="G46" s="1">
        <f>COUNTIF(G$18:G$45,1)</f>
        <v>1</v>
      </c>
      <c r="H46" s="1">
        <f>COUNTIF(H$18:H$45,1)</f>
        <v>4</v>
      </c>
      <c r="I46" s="1"/>
      <c r="J46" s="1"/>
      <c r="K46" s="166">
        <f>COUNTIF(K$18:K$45,-1)</f>
        <v>5</v>
      </c>
      <c r="L46" s="1">
        <f>COUNTIF(L$18:L$45,"&gt;0")</f>
        <v>5</v>
      </c>
      <c r="M46" s="1">
        <f>COUNTIF(M$18:M$45,"&gt;0")</f>
        <v>3</v>
      </c>
      <c r="N46" s="1">
        <f>COUNTIF(N$18:N$45,"&gt;0")</f>
        <v>14</v>
      </c>
      <c r="O46" s="1">
        <f>COUNTIF(O$18:O$45,"&gt;0")</f>
        <v>13</v>
      </c>
      <c r="P46" s="1">
        <f>COUNTIF(P$18:P$45,"&gt;0")</f>
        <v>11</v>
      </c>
      <c r="Q46" s="27">
        <f t="shared" ref="Q46:AM46" si="30">SUM(Q$18:Q$45)</f>
        <v>0</v>
      </c>
      <c r="R46" s="28">
        <f t="shared" si="30"/>
        <v>2.5</v>
      </c>
      <c r="S46" s="28">
        <f t="shared" si="30"/>
        <v>2</v>
      </c>
      <c r="T46" s="28">
        <f t="shared" si="30"/>
        <v>3</v>
      </c>
      <c r="U46" s="29">
        <f t="shared" si="30"/>
        <v>3</v>
      </c>
      <c r="V46" s="27">
        <f t="shared" si="30"/>
        <v>1.5</v>
      </c>
      <c r="W46" s="28">
        <f t="shared" si="30"/>
        <v>3</v>
      </c>
      <c r="X46" s="28">
        <f t="shared" si="30"/>
        <v>1.5</v>
      </c>
      <c r="Y46" s="28">
        <f t="shared" si="30"/>
        <v>0.5</v>
      </c>
      <c r="Z46" s="29">
        <f t="shared" si="30"/>
        <v>0</v>
      </c>
      <c r="AA46" s="27">
        <f t="shared" si="30"/>
        <v>10</v>
      </c>
      <c r="AB46" s="28">
        <f t="shared" si="30"/>
        <v>9</v>
      </c>
      <c r="AC46" s="28">
        <f t="shared" si="30"/>
        <v>8.5</v>
      </c>
      <c r="AD46" s="28">
        <f t="shared" si="30"/>
        <v>4</v>
      </c>
      <c r="AE46" s="29">
        <f t="shared" si="30"/>
        <v>1</v>
      </c>
      <c r="AF46" s="27">
        <f t="shared" si="30"/>
        <v>10</v>
      </c>
      <c r="AG46" s="28">
        <f t="shared" si="30"/>
        <v>3</v>
      </c>
      <c r="AH46" s="28">
        <f t="shared" si="30"/>
        <v>0</v>
      </c>
      <c r="AI46" s="28">
        <f t="shared" si="30"/>
        <v>0</v>
      </c>
      <c r="AJ46" s="27">
        <f t="shared" si="30"/>
        <v>8</v>
      </c>
      <c r="AK46" s="28">
        <f t="shared" si="30"/>
        <v>2</v>
      </c>
      <c r="AL46" s="28">
        <f t="shared" si="30"/>
        <v>1</v>
      </c>
      <c r="AM46" s="29">
        <f t="shared" si="30"/>
        <v>0</v>
      </c>
      <c r="AN46" s="17" t="s">
        <v>34</v>
      </c>
    </row>
    <row r="47" spans="1:40" customFormat="1" x14ac:dyDescent="0.3">
      <c r="E47" s="25" t="s">
        <v>133</v>
      </c>
      <c r="F47" s="26"/>
      <c r="G47" s="26">
        <f>G46/$F$46*100</f>
        <v>7.1428571428571423</v>
      </c>
      <c r="H47" s="26">
        <f>H46/$F$46*100</f>
        <v>28.571428571428569</v>
      </c>
      <c r="I47" s="26"/>
      <c r="J47" s="26"/>
      <c r="K47" s="72">
        <f>K46/$F$46*100</f>
        <v>35.714285714285715</v>
      </c>
      <c r="L47" s="26">
        <f>+L46/$F46*100</f>
        <v>35.714285714285715</v>
      </c>
      <c r="M47" s="26">
        <f>+M46/$F46*100</f>
        <v>21.428571428571427</v>
      </c>
      <c r="N47" s="26">
        <f>+N46/$F46*100</f>
        <v>100</v>
      </c>
      <c r="O47" s="26">
        <f>+O46/$F46*100</f>
        <v>92.857142857142861</v>
      </c>
      <c r="P47" s="26">
        <f>+P46/$F46*100</f>
        <v>78.571428571428569</v>
      </c>
      <c r="Q47" s="11">
        <f>+Q46/SUM($Q46:$U46)*100</f>
        <v>0</v>
      </c>
      <c r="R47" s="12">
        <f t="shared" ref="R47:U47" si="31">+R46/SUM($Q46:$U46)*100</f>
        <v>23.809523809523807</v>
      </c>
      <c r="S47" s="12">
        <f t="shared" si="31"/>
        <v>19.047619047619047</v>
      </c>
      <c r="T47" s="12">
        <f t="shared" si="31"/>
        <v>28.571428571428569</v>
      </c>
      <c r="U47" s="13">
        <f t="shared" si="31"/>
        <v>28.571428571428569</v>
      </c>
      <c r="V47" s="11">
        <f>+V46/SUM($V46:$Z46)*100</f>
        <v>23.076923076923077</v>
      </c>
      <c r="W47" s="12">
        <f t="shared" ref="W47:Z47" si="32">+W46/SUM($V46:$Z46)*100</f>
        <v>46.153846153846153</v>
      </c>
      <c r="X47" s="12">
        <f t="shared" si="32"/>
        <v>23.076923076923077</v>
      </c>
      <c r="Y47" s="12">
        <f t="shared" si="32"/>
        <v>7.6923076923076925</v>
      </c>
      <c r="Z47" s="13">
        <f t="shared" si="32"/>
        <v>0</v>
      </c>
      <c r="AA47" s="11">
        <f>+AA46/SUM($AA46:$AE46)*100</f>
        <v>30.76923076923077</v>
      </c>
      <c r="AB47" s="12">
        <f t="shared" ref="AB47:AE47" si="33">+AB46/SUM($AA46:$AE46)*100</f>
        <v>27.692307692307693</v>
      </c>
      <c r="AC47" s="12">
        <f t="shared" si="33"/>
        <v>26.153846153846157</v>
      </c>
      <c r="AD47" s="12">
        <f t="shared" si="33"/>
        <v>12.307692307692308</v>
      </c>
      <c r="AE47" s="13">
        <f t="shared" si="33"/>
        <v>3.0769230769230771</v>
      </c>
      <c r="AF47" s="12">
        <f>+AF46/SUM($AF46:$AI46)*100</f>
        <v>76.923076923076934</v>
      </c>
      <c r="AG47" s="12">
        <f t="shared" ref="AG47:AI47" si="34">+AG46/SUM($AF46:$AI46)*100</f>
        <v>23.076923076923077</v>
      </c>
      <c r="AH47" s="12">
        <f t="shared" si="34"/>
        <v>0</v>
      </c>
      <c r="AI47" s="13">
        <f t="shared" si="34"/>
        <v>0</v>
      </c>
      <c r="AJ47" s="11">
        <f>+AJ46/SUM($AJ46:$AM46)*100</f>
        <v>72.727272727272734</v>
      </c>
      <c r="AK47" s="12">
        <f t="shared" ref="AK47:AM47" si="35">+AK46/SUM($AJ46:$AM46)*100</f>
        <v>18.181818181818183</v>
      </c>
      <c r="AL47" s="12">
        <f t="shared" si="35"/>
        <v>9.0909090909090917</v>
      </c>
      <c r="AM47" s="13">
        <f t="shared" si="35"/>
        <v>0</v>
      </c>
      <c r="AN47" s="17" t="s">
        <v>35</v>
      </c>
    </row>
    <row r="48" spans="1:40" customFormat="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1"/>
      <c r="L48" s="26"/>
      <c r="M48" s="26"/>
      <c r="N48" s="26"/>
      <c r="O48" s="26"/>
      <c r="P48" s="32"/>
      <c r="Q48" s="39"/>
      <c r="R48" s="26"/>
      <c r="S48" s="61">
        <f>(Q46*1+R46*2+S46*3+T46*4+U46*5)/(SUM(Q46:U46))</f>
        <v>3.6190476190476191</v>
      </c>
      <c r="T48" s="26"/>
      <c r="U48" s="40"/>
      <c r="V48" s="26"/>
      <c r="W48" s="26"/>
      <c r="X48" s="61">
        <f>(V46*1+W46*2+X46*3+Y46*4+Z46*5)/(SUM(V46:Z46))</f>
        <v>2.1538461538461537</v>
      </c>
      <c r="Y48" s="26"/>
      <c r="Z48" s="40"/>
      <c r="AA48" s="39"/>
      <c r="AB48" s="26"/>
      <c r="AC48" s="61">
        <f>(AA46*1+AB46*2+AC46*3+AD46*4+AE46*5)/(SUM(AA46:AE46))</f>
        <v>2.2923076923076922</v>
      </c>
      <c r="AD48" s="1"/>
      <c r="AE48" s="13"/>
      <c r="AF48" s="1"/>
      <c r="AG48" s="1"/>
      <c r="AH48" s="1"/>
      <c r="AI48" s="12"/>
      <c r="AJ48" s="10"/>
      <c r="AK48" s="1"/>
      <c r="AL48" s="1"/>
      <c r="AM48" s="13"/>
      <c r="AN48" s="17" t="s">
        <v>26</v>
      </c>
    </row>
    <row r="49" spans="1:40" customFormat="1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1"/>
      <c r="L49" s="26"/>
      <c r="M49" s="26"/>
      <c r="N49" s="26"/>
      <c r="O49" s="26"/>
      <c r="P49" s="16"/>
      <c r="Q49" s="10"/>
      <c r="R49" s="1"/>
      <c r="S49" s="1">
        <v>5</v>
      </c>
      <c r="T49" s="1"/>
      <c r="U49" s="9"/>
      <c r="V49" s="1"/>
      <c r="W49" s="1"/>
      <c r="X49" s="1">
        <v>5</v>
      </c>
      <c r="Y49" s="1"/>
      <c r="Z49" s="1"/>
      <c r="AA49" s="10"/>
      <c r="AB49" s="1"/>
      <c r="AC49" s="1">
        <v>5</v>
      </c>
      <c r="AD49" s="1"/>
      <c r="AE49" s="9"/>
      <c r="AF49" s="1"/>
      <c r="AG49" s="1"/>
      <c r="AH49" s="1"/>
      <c r="AI49" s="1"/>
      <c r="AJ49" s="10"/>
      <c r="AK49" s="1"/>
      <c r="AL49" s="1"/>
      <c r="AM49" s="9"/>
      <c r="AN49" s="17" t="s">
        <v>36</v>
      </c>
    </row>
    <row r="50" spans="1:40" customFormat="1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1"/>
      <c r="L50" s="26"/>
      <c r="M50" s="26"/>
      <c r="N50" s="26"/>
      <c r="O50" s="26"/>
      <c r="P50" s="16"/>
      <c r="Q50" s="10"/>
      <c r="R50" s="1"/>
      <c r="S50" s="1"/>
      <c r="T50" s="1"/>
      <c r="U50" s="9"/>
      <c r="V50" s="1"/>
      <c r="W50" s="1"/>
      <c r="X50" s="1"/>
      <c r="Y50" s="1"/>
      <c r="Z50" s="1"/>
      <c r="AA50" s="10"/>
      <c r="AB50" s="1"/>
      <c r="AC50" s="1"/>
      <c r="AD50" s="1"/>
      <c r="AE50" s="9"/>
      <c r="AF50" s="1"/>
      <c r="AG50" s="1"/>
      <c r="AH50" s="1"/>
      <c r="AI50" s="1"/>
      <c r="AJ50" s="10"/>
      <c r="AK50" s="1"/>
      <c r="AL50" s="1"/>
      <c r="AM50" s="9"/>
      <c r="AN50" s="17"/>
    </row>
    <row r="51" spans="1:40" customFormat="1" x14ac:dyDescent="0.3">
      <c r="E51" s="25"/>
      <c r="F51" s="1"/>
      <c r="G51" s="1"/>
      <c r="H51" s="1"/>
      <c r="I51" s="1"/>
      <c r="J51" s="1"/>
      <c r="K51" s="1"/>
      <c r="L51" s="1"/>
      <c r="M51" s="1"/>
      <c r="N51" s="1"/>
      <c r="O51" s="1"/>
      <c r="P51" s="16"/>
      <c r="Q51" s="10"/>
      <c r="R51" s="1"/>
      <c r="S51" s="1"/>
      <c r="T51" s="1"/>
      <c r="U51" s="9"/>
      <c r="V51" s="1"/>
      <c r="W51" s="1"/>
      <c r="X51" s="1"/>
      <c r="Y51" s="1"/>
      <c r="Z51" s="1"/>
      <c r="AA51" s="10"/>
      <c r="AB51" s="1"/>
      <c r="AC51" s="1"/>
      <c r="AD51" s="1"/>
      <c r="AE51" s="9"/>
      <c r="AF51" s="1"/>
      <c r="AG51" s="1"/>
      <c r="AH51" s="1"/>
      <c r="AI51" s="1"/>
      <c r="AJ51" s="10"/>
      <c r="AK51" s="1"/>
      <c r="AL51" s="1"/>
      <c r="AM51" s="9"/>
      <c r="AN51" s="17"/>
    </row>
    <row r="52" spans="1:40" customFormat="1" x14ac:dyDescent="0.3">
      <c r="E52" t="s">
        <v>119</v>
      </c>
      <c r="F52" s="1"/>
      <c r="G52" s="1"/>
      <c r="H52" s="1"/>
      <c r="I52" s="1"/>
      <c r="J52" s="1"/>
      <c r="K52" s="1"/>
      <c r="L52" s="16"/>
      <c r="M52" s="1"/>
      <c r="N52" s="1"/>
      <c r="O52" s="1"/>
      <c r="P52" s="16"/>
      <c r="Q52" s="10"/>
      <c r="R52" s="1"/>
      <c r="S52" s="1"/>
      <c r="T52" s="1"/>
      <c r="U52" s="9"/>
      <c r="V52" s="1"/>
      <c r="W52" s="1"/>
      <c r="X52" s="1"/>
      <c r="Y52" s="1"/>
      <c r="Z52" s="1"/>
      <c r="AA52" s="10"/>
      <c r="AB52" s="1"/>
      <c r="AC52" s="1"/>
      <c r="AD52" s="1"/>
      <c r="AE52" s="9"/>
      <c r="AF52" s="1"/>
      <c r="AG52" s="1"/>
      <c r="AH52" s="1"/>
      <c r="AI52" s="1"/>
      <c r="AJ52" s="10"/>
      <c r="AK52" s="1"/>
      <c r="AL52" s="1"/>
      <c r="AM52" s="9"/>
      <c r="AN52" s="17"/>
    </row>
    <row r="53" spans="1:40" customFormat="1" x14ac:dyDescent="0.3">
      <c r="E53" s="25"/>
      <c r="F53" s="1"/>
      <c r="G53" s="1"/>
      <c r="H53" s="1"/>
      <c r="I53" s="1"/>
      <c r="J53" s="1"/>
      <c r="K53" s="1"/>
      <c r="L53" s="1"/>
      <c r="M53" s="1"/>
      <c r="N53" s="1"/>
      <c r="O53" s="1"/>
      <c r="P53" s="16"/>
      <c r="Q53" s="10"/>
      <c r="R53" s="1"/>
      <c r="S53" s="1"/>
      <c r="T53" s="1"/>
      <c r="U53" s="9"/>
      <c r="V53" s="1"/>
      <c r="W53" s="1"/>
      <c r="X53" s="1"/>
      <c r="Y53" s="1"/>
      <c r="Z53" s="1"/>
      <c r="AA53" s="10"/>
      <c r="AB53" s="1"/>
      <c r="AC53" s="1"/>
      <c r="AD53" s="1"/>
      <c r="AE53" s="9"/>
      <c r="AF53" s="1"/>
      <c r="AG53" s="1"/>
      <c r="AH53" s="1"/>
      <c r="AI53" s="1"/>
      <c r="AJ53" s="10"/>
      <c r="AK53" s="1"/>
      <c r="AL53" s="1"/>
      <c r="AM53" s="9"/>
      <c r="AN53" s="17"/>
    </row>
    <row r="54" spans="1:40" customFormat="1" x14ac:dyDescent="0.3">
      <c r="E54" s="25"/>
      <c r="F54" s="1"/>
      <c r="G54" s="1"/>
      <c r="H54" s="1"/>
      <c r="I54" s="1"/>
      <c r="J54" s="1"/>
      <c r="K54" s="1"/>
      <c r="L54" s="1"/>
      <c r="M54" s="1"/>
      <c r="N54" s="1"/>
      <c r="O54" s="1"/>
      <c r="P54" s="16"/>
      <c r="Q54" s="10"/>
      <c r="R54" s="1"/>
      <c r="S54" s="1"/>
      <c r="T54" s="1"/>
      <c r="U54" s="9"/>
      <c r="V54" s="1"/>
      <c r="W54" s="1"/>
      <c r="X54" s="1"/>
      <c r="Y54" s="1"/>
      <c r="Z54" s="1"/>
      <c r="AA54" s="10"/>
      <c r="AB54" s="1"/>
      <c r="AC54" s="1"/>
      <c r="AD54" s="1"/>
      <c r="AE54" s="9"/>
      <c r="AF54" s="1"/>
      <c r="AG54" s="1"/>
      <c r="AH54" s="1"/>
      <c r="AI54" s="1"/>
      <c r="AJ54" s="10"/>
      <c r="AK54" s="1"/>
      <c r="AL54" s="1"/>
      <c r="AM54" s="9"/>
      <c r="AN54" s="17"/>
    </row>
    <row r="55" spans="1:40" customFormat="1" x14ac:dyDescent="0.3">
      <c r="E55" s="25"/>
      <c r="F55" s="1"/>
      <c r="G55" s="1"/>
      <c r="H55" s="1"/>
      <c r="I55" s="1"/>
      <c r="J55" s="1"/>
      <c r="K55" s="1"/>
      <c r="L55" s="1"/>
      <c r="M55" s="1"/>
      <c r="N55" s="1"/>
      <c r="O55" s="1"/>
      <c r="P55" s="16"/>
      <c r="Q55" s="10"/>
      <c r="R55" s="1"/>
      <c r="S55" s="1"/>
      <c r="T55" s="1"/>
      <c r="U55" s="9"/>
      <c r="V55" s="1"/>
      <c r="W55" s="1"/>
      <c r="X55" s="1"/>
      <c r="Y55" s="1"/>
      <c r="Z55" s="1"/>
      <c r="AA55" s="10"/>
      <c r="AB55" s="1"/>
      <c r="AC55" s="1"/>
      <c r="AD55" s="1"/>
      <c r="AE55" s="9"/>
      <c r="AF55" s="1"/>
      <c r="AG55" s="1"/>
      <c r="AH55" s="1"/>
      <c r="AI55" s="1"/>
      <c r="AJ55" s="10"/>
      <c r="AK55" s="1"/>
      <c r="AL55" s="1"/>
      <c r="AM55" s="9"/>
      <c r="AN55" s="17"/>
    </row>
    <row r="56" spans="1:40" customFormat="1" x14ac:dyDescent="0.3">
      <c r="E56" s="25"/>
      <c r="F56" s="1"/>
      <c r="G56" s="1"/>
      <c r="H56" s="1"/>
      <c r="I56" s="1"/>
      <c r="J56" s="1"/>
      <c r="K56" s="1"/>
      <c r="L56" s="1"/>
      <c r="M56" s="1"/>
      <c r="N56" s="1"/>
      <c r="O56" s="1"/>
      <c r="P56" s="16"/>
      <c r="Q56" s="10"/>
      <c r="R56" s="1"/>
      <c r="S56" s="1"/>
      <c r="T56" s="1"/>
      <c r="U56" s="9"/>
      <c r="V56" s="1"/>
      <c r="W56" s="1"/>
      <c r="X56" s="1"/>
      <c r="Y56" s="1"/>
      <c r="Z56" s="1"/>
      <c r="AA56" s="10"/>
      <c r="AB56" s="1"/>
      <c r="AC56" s="1"/>
      <c r="AD56" s="1"/>
      <c r="AE56" s="9"/>
      <c r="AF56" s="1"/>
      <c r="AG56" s="1"/>
      <c r="AH56" s="1"/>
      <c r="AI56" s="1"/>
      <c r="AJ56" s="10"/>
      <c r="AK56" s="1"/>
      <c r="AL56" s="1"/>
      <c r="AM56" s="9"/>
      <c r="AN56" s="17"/>
    </row>
    <row r="57" spans="1:40" customFormat="1" x14ac:dyDescent="0.3">
      <c r="E57" s="25"/>
      <c r="F57" s="1"/>
      <c r="G57" s="1"/>
      <c r="H57" s="1"/>
      <c r="I57" s="1"/>
      <c r="J57" s="1"/>
      <c r="K57" s="1"/>
      <c r="L57" s="1"/>
      <c r="M57" s="1"/>
      <c r="N57" s="1"/>
      <c r="O57" s="1"/>
      <c r="P57" s="16"/>
      <c r="Q57" s="10"/>
      <c r="R57" s="1"/>
      <c r="S57" s="1"/>
      <c r="T57" s="1"/>
      <c r="U57" s="9"/>
      <c r="V57" s="1"/>
      <c r="W57" s="1"/>
      <c r="X57" s="1"/>
      <c r="Y57" s="1"/>
      <c r="Z57" s="1"/>
      <c r="AA57" s="10"/>
      <c r="AB57" s="1"/>
      <c r="AC57" s="1"/>
      <c r="AD57" s="1"/>
      <c r="AE57" s="9"/>
      <c r="AF57" s="1"/>
      <c r="AG57" s="1"/>
      <c r="AH57" s="1"/>
      <c r="AI57" s="1"/>
      <c r="AJ57" s="10"/>
      <c r="AK57" s="1"/>
      <c r="AL57" s="1"/>
      <c r="AM57" s="9"/>
      <c r="AN57" s="17"/>
    </row>
    <row r="58" spans="1:40" customFormat="1" x14ac:dyDescent="0.3">
      <c r="E58" s="25"/>
      <c r="F58" s="1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0"/>
      <c r="R58" s="1"/>
      <c r="S58" s="1"/>
      <c r="T58" s="1"/>
      <c r="U58" s="9"/>
      <c r="V58" s="1"/>
      <c r="W58" s="1"/>
      <c r="X58" s="1"/>
      <c r="Y58" s="1"/>
      <c r="Z58" s="1"/>
      <c r="AA58" s="10"/>
      <c r="AB58" s="1"/>
      <c r="AC58" s="1"/>
      <c r="AD58" s="1"/>
      <c r="AE58" s="9"/>
      <c r="AF58" s="1"/>
      <c r="AG58" s="1"/>
      <c r="AH58" s="1"/>
      <c r="AI58" s="1"/>
      <c r="AJ58" s="10"/>
      <c r="AK58" s="1"/>
      <c r="AL58" s="1"/>
      <c r="AM58" s="9"/>
      <c r="AN58" s="17"/>
    </row>
    <row r="59" spans="1:40" customFormat="1" x14ac:dyDescent="0.3">
      <c r="E59" s="25"/>
      <c r="F59" s="16"/>
      <c r="G59" s="16"/>
      <c r="H59" s="16"/>
      <c r="I59" s="16"/>
      <c r="J59" s="16"/>
      <c r="K59" s="16"/>
      <c r="L59" s="1"/>
      <c r="M59" s="1"/>
      <c r="N59" s="1"/>
      <c r="O59" s="16"/>
      <c r="P59" s="16"/>
      <c r="Q59" s="10"/>
      <c r="R59" s="1"/>
      <c r="S59" s="1"/>
      <c r="T59" s="1"/>
      <c r="U59" s="9"/>
      <c r="V59" s="1"/>
      <c r="W59" s="1"/>
      <c r="X59" s="1"/>
      <c r="Y59" s="1"/>
      <c r="Z59" s="1"/>
      <c r="AA59" s="10"/>
      <c r="AB59" s="1"/>
      <c r="AC59" s="1"/>
      <c r="AD59" s="1"/>
      <c r="AE59" s="9"/>
      <c r="AF59" s="1"/>
      <c r="AG59" s="1"/>
      <c r="AH59" s="1"/>
      <c r="AI59" s="1"/>
      <c r="AJ59" s="10"/>
      <c r="AK59" s="1"/>
      <c r="AL59" s="1"/>
      <c r="AM59" s="9"/>
      <c r="AN59" s="17"/>
    </row>
    <row r="60" spans="1:40" customFormat="1" x14ac:dyDescent="0.3"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0"/>
      <c r="R60" s="1"/>
      <c r="S60" s="1"/>
      <c r="T60" s="1"/>
      <c r="U60" s="9"/>
      <c r="V60" s="1"/>
      <c r="W60" s="1"/>
      <c r="X60" s="1"/>
      <c r="Y60" s="1"/>
      <c r="Z60" s="1"/>
      <c r="AA60" s="10"/>
      <c r="AB60" s="1"/>
      <c r="AC60" s="1"/>
      <c r="AD60" s="1"/>
      <c r="AE60" s="9"/>
      <c r="AF60" s="1"/>
      <c r="AG60" s="1"/>
      <c r="AH60" s="1"/>
      <c r="AI60" s="1"/>
      <c r="AJ60" s="10"/>
      <c r="AK60" s="1"/>
      <c r="AL60" s="1"/>
      <c r="AM60" s="9"/>
      <c r="AN60" s="17"/>
    </row>
    <row r="61" spans="1:40" customFormat="1" x14ac:dyDescent="0.3"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0"/>
      <c r="R61" s="1"/>
      <c r="S61" s="1"/>
      <c r="T61" s="1"/>
      <c r="U61" s="9"/>
      <c r="V61" s="1"/>
      <c r="W61" s="1"/>
      <c r="X61" s="1"/>
      <c r="Y61" s="1"/>
      <c r="Z61" s="1"/>
      <c r="AA61" s="10"/>
      <c r="AB61" s="1"/>
      <c r="AC61" s="1"/>
      <c r="AD61" s="1"/>
      <c r="AE61" s="9"/>
      <c r="AF61" s="1"/>
      <c r="AG61" s="1"/>
      <c r="AH61" s="1"/>
      <c r="AI61" s="1"/>
      <c r="AJ61" s="10"/>
      <c r="AK61" s="1"/>
      <c r="AL61" s="1"/>
      <c r="AM61" s="9"/>
      <c r="AN61" s="17"/>
    </row>
    <row r="62" spans="1:40" customFormat="1" x14ac:dyDescent="0.3">
      <c r="E62" s="17" t="s">
        <v>123</v>
      </c>
      <c r="F62" s="16"/>
      <c r="G62" s="16"/>
      <c r="H62" s="16"/>
      <c r="I62" s="16"/>
      <c r="J62" s="16">
        <f>COUNTIFS($J$18:$J$45,1,$F$18:$F$45,1)+COUNTIFS($J$18:$J$45,1,$F$18:$F$45,2)+COUNTIFS($J$18:$J$45,1,$F$18:$F$45,3)</f>
        <v>3</v>
      </c>
      <c r="K62" s="16"/>
      <c r="L62" s="16">
        <f>COUNTIFS($J$18:$J$45,1,L18:L45,"&gt;0")</f>
        <v>1</v>
      </c>
      <c r="M62" s="16">
        <f>COUNTIFS($J$18:$J$45,1,M18:M45,"&gt;0")</f>
        <v>1</v>
      </c>
      <c r="N62" s="16">
        <f>COUNTIFS($J$18:$J$45,1,N18:N45,"&gt;0")</f>
        <v>3</v>
      </c>
      <c r="O62" s="16">
        <f>COUNTIFS($J$18:$J$45,1,O18:O45,"&gt;0")</f>
        <v>3</v>
      </c>
      <c r="P62" s="16">
        <f>COUNTIFS($J$18:$J$45,1,P18:P45,"&gt;0")</f>
        <v>3</v>
      </c>
      <c r="Q62" s="10">
        <f t="shared" ref="Q62:AM62" si="36">SUMIF($J$18:$J$45,1,Q18:Q45)</f>
        <v>0</v>
      </c>
      <c r="R62" s="1">
        <f t="shared" si="36"/>
        <v>0.5</v>
      </c>
      <c r="S62" s="1">
        <f t="shared" si="36"/>
        <v>1</v>
      </c>
      <c r="T62" s="1">
        <f t="shared" si="36"/>
        <v>1</v>
      </c>
      <c r="U62" s="9">
        <f t="shared" si="36"/>
        <v>0</v>
      </c>
      <c r="V62" s="10">
        <f t="shared" si="36"/>
        <v>1</v>
      </c>
      <c r="W62" s="1">
        <f t="shared" si="36"/>
        <v>1</v>
      </c>
      <c r="X62" s="1">
        <f t="shared" si="36"/>
        <v>0</v>
      </c>
      <c r="Y62" s="1">
        <f t="shared" si="36"/>
        <v>0</v>
      </c>
      <c r="Z62" s="9">
        <f t="shared" si="36"/>
        <v>0</v>
      </c>
      <c r="AA62" s="10">
        <f t="shared" si="36"/>
        <v>3</v>
      </c>
      <c r="AB62" s="1">
        <f t="shared" si="36"/>
        <v>3</v>
      </c>
      <c r="AC62" s="1">
        <f t="shared" si="36"/>
        <v>2.5</v>
      </c>
      <c r="AD62" s="1">
        <f t="shared" si="36"/>
        <v>0</v>
      </c>
      <c r="AE62" s="9">
        <f t="shared" si="36"/>
        <v>0</v>
      </c>
      <c r="AF62" s="10">
        <f t="shared" si="36"/>
        <v>2</v>
      </c>
      <c r="AG62" s="1">
        <f t="shared" si="36"/>
        <v>1</v>
      </c>
      <c r="AH62" s="1">
        <f t="shared" si="36"/>
        <v>0</v>
      </c>
      <c r="AI62" s="1">
        <f t="shared" si="36"/>
        <v>0</v>
      </c>
      <c r="AJ62" s="10">
        <f t="shared" si="36"/>
        <v>2</v>
      </c>
      <c r="AK62" s="1">
        <f t="shared" si="36"/>
        <v>1</v>
      </c>
      <c r="AL62" s="1">
        <f t="shared" si="36"/>
        <v>0</v>
      </c>
      <c r="AM62" s="9">
        <f t="shared" si="36"/>
        <v>0</v>
      </c>
      <c r="AN62" s="17"/>
    </row>
    <row r="63" spans="1:40" customFormat="1" x14ac:dyDescent="0.3">
      <c r="F63" s="16"/>
      <c r="G63" s="16"/>
      <c r="H63" s="16"/>
      <c r="I63" s="16"/>
      <c r="J63" s="16"/>
      <c r="K63" s="16"/>
      <c r="L63" s="26"/>
      <c r="M63" s="26"/>
      <c r="N63" s="26"/>
      <c r="O63" s="26"/>
      <c r="P63" s="26"/>
      <c r="Q63" s="11">
        <f>+Q62/SUM($Q62:$U62)*100</f>
        <v>0</v>
      </c>
      <c r="R63" s="12">
        <f t="shared" ref="R63" si="37">+R62/SUM($Q62:$U62)*100</f>
        <v>20</v>
      </c>
      <c r="S63" s="12">
        <f t="shared" ref="S63:U63" si="38">+S62/SUM($Q62:$U62)*100</f>
        <v>40</v>
      </c>
      <c r="T63" s="12">
        <f t="shared" si="38"/>
        <v>40</v>
      </c>
      <c r="U63" s="13">
        <f t="shared" si="38"/>
        <v>0</v>
      </c>
      <c r="V63" s="11">
        <f>+V62/SUM($V62:$Z62)*100</f>
        <v>50</v>
      </c>
      <c r="W63" s="12">
        <f t="shared" ref="W63:Z63" si="39">+W62/SUM($V62:$Z62)*100</f>
        <v>50</v>
      </c>
      <c r="X63" s="12">
        <f t="shared" si="39"/>
        <v>0</v>
      </c>
      <c r="Y63" s="12">
        <f t="shared" si="39"/>
        <v>0</v>
      </c>
      <c r="Z63" s="13">
        <f t="shared" si="39"/>
        <v>0</v>
      </c>
      <c r="AA63" s="11">
        <f>+AA62/SUM($AA62:$AE62)*100</f>
        <v>35.294117647058826</v>
      </c>
      <c r="AB63" s="12">
        <f t="shared" ref="AB63:AE63" si="40">+AB62/SUM($AA62:$AE62)*100</f>
        <v>35.294117647058826</v>
      </c>
      <c r="AC63" s="12">
        <f t="shared" si="40"/>
        <v>29.411764705882355</v>
      </c>
      <c r="AD63" s="12">
        <f t="shared" si="40"/>
        <v>0</v>
      </c>
      <c r="AE63" s="13">
        <f t="shared" si="40"/>
        <v>0</v>
      </c>
      <c r="AF63" s="12">
        <f>+AF62/SUM($AF62:$AI62)*100</f>
        <v>66.666666666666657</v>
      </c>
      <c r="AG63" s="12">
        <f t="shared" ref="AG63:AI63" si="41">+AG62/SUM($AF62:$AI62)*100</f>
        <v>33.333333333333329</v>
      </c>
      <c r="AH63" s="12">
        <f t="shared" si="41"/>
        <v>0</v>
      </c>
      <c r="AI63" s="13">
        <f t="shared" si="41"/>
        <v>0</v>
      </c>
      <c r="AJ63" s="11">
        <f>+AJ62/SUM($AJ62:$AM62)*100</f>
        <v>66.666666666666657</v>
      </c>
      <c r="AK63" s="12">
        <f t="shared" ref="AK63:AM63" si="42">+AK62/SUM($AJ62:$AM62)*100</f>
        <v>33.333333333333329</v>
      </c>
      <c r="AL63" s="12">
        <f t="shared" si="42"/>
        <v>0</v>
      </c>
      <c r="AM63" s="13">
        <f t="shared" si="42"/>
        <v>0</v>
      </c>
      <c r="AN63" s="17"/>
    </row>
    <row r="64" spans="1:40" customFormat="1" x14ac:dyDescent="0.3">
      <c r="F64" s="16"/>
      <c r="G64" s="16"/>
      <c r="H64" s="16"/>
      <c r="I64" s="16"/>
      <c r="J64" s="16"/>
      <c r="K64" s="16"/>
      <c r="L64" s="26"/>
      <c r="M64" s="26"/>
      <c r="N64" s="26"/>
      <c r="O64" s="16"/>
      <c r="P64" s="16"/>
      <c r="Q64" s="39"/>
      <c r="R64" s="26"/>
      <c r="S64" s="61">
        <f>(Q62*1+R62*2+S62*3+T62*4+U62*5)/(SUM(Q62:U62))</f>
        <v>3.2</v>
      </c>
      <c r="T64" s="61"/>
      <c r="U64" s="62"/>
      <c r="V64" s="61"/>
      <c r="W64" s="61"/>
      <c r="X64" s="61">
        <f>(V62*1+W62*2+X62*3+Y62*4+Z62*5)/(SUM(V62:Z62))</f>
        <v>1.5</v>
      </c>
      <c r="Y64" s="61"/>
      <c r="Z64" s="62"/>
      <c r="AA64" s="63"/>
      <c r="AB64" s="61"/>
      <c r="AC64" s="61">
        <f>(AA62*1+AB62*2+AC62*3+AD62*4+AE62*5)/(SUM(AA62:AE62))</f>
        <v>1.9411764705882353</v>
      </c>
      <c r="AD64" s="1"/>
      <c r="AE64" s="13"/>
      <c r="AF64" s="1"/>
      <c r="AG64" s="1"/>
      <c r="AH64" s="1"/>
      <c r="AI64" s="1"/>
      <c r="AJ64" s="10"/>
      <c r="AK64" s="1"/>
      <c r="AL64" s="1"/>
      <c r="AM64" s="9"/>
      <c r="AN64" s="17"/>
    </row>
    <row r="65" spans="5:39" customFormat="1" x14ac:dyDescent="0.3"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0"/>
      <c r="R65" s="1"/>
      <c r="S65" s="1"/>
      <c r="T65" s="1"/>
      <c r="U65" s="9"/>
      <c r="V65" s="10"/>
      <c r="W65" s="1"/>
      <c r="X65" s="1"/>
      <c r="Y65" s="1"/>
      <c r="Z65" s="9"/>
      <c r="AA65" s="10"/>
      <c r="AB65" s="1"/>
      <c r="AC65" s="1"/>
      <c r="AD65" s="1"/>
      <c r="AE65" s="9"/>
      <c r="AF65" s="1"/>
      <c r="AG65" s="1"/>
      <c r="AH65" s="1"/>
      <c r="AI65" s="1"/>
      <c r="AJ65" s="10"/>
      <c r="AK65" s="1"/>
      <c r="AL65" s="1"/>
      <c r="AM65" s="9"/>
    </row>
    <row r="66" spans="5:39" customFormat="1" x14ac:dyDescent="0.3">
      <c r="E66" s="17" t="s">
        <v>120</v>
      </c>
      <c r="F66" s="16"/>
      <c r="G66" s="16"/>
      <c r="H66" s="16"/>
      <c r="I66" s="16"/>
      <c r="J66" s="16">
        <f>COUNTIFS($J$17:$J$44,-1,$F$17:$F$44,1)+COUNTIFS($J$17:$J$44,-1,$F$17:$F$44,2)+COUNTIFS($J$17:$J$44,-1,$F$17:$F$44,3)</f>
        <v>11</v>
      </c>
      <c r="K66" s="16"/>
      <c r="L66" s="16">
        <f>COUNTIFS($J$17:$J$44,-1,L$17:L$44,"&gt;0")</f>
        <v>4</v>
      </c>
      <c r="M66" s="16">
        <f>COUNTIFS($J$17:$J$44,-1,M$17:M$44,"&gt;0")</f>
        <v>2</v>
      </c>
      <c r="N66" s="16">
        <f>COUNTIFS($J$17:$J$44,-1,N$17:N$44,"&gt;0")</f>
        <v>11</v>
      </c>
      <c r="O66" s="16">
        <f>COUNTIFS($J$17:$J$44,-1,O$17:O$44,"&gt;0")</f>
        <v>10</v>
      </c>
      <c r="P66" s="16">
        <f>COUNTIFS($J$17:$J$44,-1,P$17:P$44,"&gt;0")</f>
        <v>8</v>
      </c>
      <c r="Q66" s="10">
        <f t="shared" ref="Q66:AM66" si="43">SUMIF($J$18:$J$45,-1,Q18:Q45)</f>
        <v>0</v>
      </c>
      <c r="R66" s="1">
        <f t="shared" si="43"/>
        <v>2</v>
      </c>
      <c r="S66" s="1">
        <f t="shared" si="43"/>
        <v>1</v>
      </c>
      <c r="T66" s="1">
        <f t="shared" si="43"/>
        <v>2</v>
      </c>
      <c r="U66" s="9">
        <f t="shared" si="43"/>
        <v>3</v>
      </c>
      <c r="V66" s="10">
        <f t="shared" si="43"/>
        <v>0.5</v>
      </c>
      <c r="W66" s="1">
        <f t="shared" si="43"/>
        <v>2</v>
      </c>
      <c r="X66" s="1">
        <f t="shared" si="43"/>
        <v>1.5</v>
      </c>
      <c r="Y66" s="1">
        <f t="shared" si="43"/>
        <v>0.5</v>
      </c>
      <c r="Z66" s="9">
        <f t="shared" si="43"/>
        <v>0</v>
      </c>
      <c r="AA66" s="10">
        <f t="shared" si="43"/>
        <v>7</v>
      </c>
      <c r="AB66" s="1">
        <f t="shared" si="43"/>
        <v>6</v>
      </c>
      <c r="AC66" s="1">
        <f t="shared" si="43"/>
        <v>6</v>
      </c>
      <c r="AD66" s="1">
        <f t="shared" si="43"/>
        <v>4</v>
      </c>
      <c r="AE66" s="9">
        <f t="shared" si="43"/>
        <v>1</v>
      </c>
      <c r="AF66" s="10">
        <f t="shared" si="43"/>
        <v>8</v>
      </c>
      <c r="AG66" s="1">
        <f t="shared" si="43"/>
        <v>2</v>
      </c>
      <c r="AH66" s="1">
        <f t="shared" si="43"/>
        <v>0</v>
      </c>
      <c r="AI66" s="1">
        <f t="shared" si="43"/>
        <v>0</v>
      </c>
      <c r="AJ66" s="10">
        <f t="shared" si="43"/>
        <v>6</v>
      </c>
      <c r="AK66" s="1">
        <f t="shared" si="43"/>
        <v>1</v>
      </c>
      <c r="AL66" s="1">
        <f t="shared" si="43"/>
        <v>1</v>
      </c>
      <c r="AM66" s="9">
        <f t="shared" si="43"/>
        <v>0</v>
      </c>
    </row>
    <row r="67" spans="5:39" customFormat="1" x14ac:dyDescent="0.3">
      <c r="E67" s="17" t="s">
        <v>121</v>
      </c>
      <c r="F67" s="16"/>
      <c r="G67" s="16"/>
      <c r="H67" s="16"/>
      <c r="I67" s="16"/>
      <c r="J67" s="16"/>
      <c r="K67" s="16"/>
      <c r="L67" s="12"/>
      <c r="M67" s="12"/>
      <c r="N67" s="12"/>
      <c r="O67" s="12"/>
      <c r="P67" s="12"/>
      <c r="Q67" s="11">
        <f>+Q66/SUM($Q66:$U66)*100</f>
        <v>0</v>
      </c>
      <c r="R67" s="12">
        <f t="shared" ref="R67" si="44">+R66/SUM($Q66:$U66)*100</f>
        <v>25</v>
      </c>
      <c r="S67" s="12">
        <f t="shared" ref="S67:U67" si="45">+S66/SUM($Q66:$U66)*100</f>
        <v>12.5</v>
      </c>
      <c r="T67" s="12">
        <f t="shared" si="45"/>
        <v>25</v>
      </c>
      <c r="U67" s="13">
        <f t="shared" si="45"/>
        <v>37.5</v>
      </c>
      <c r="V67" s="11">
        <f>+V66/SUM($V66:$Z66)*100</f>
        <v>11.111111111111111</v>
      </c>
      <c r="W67" s="12">
        <f t="shared" ref="W67:Z67" si="46">+W66/SUM($V66:$Z66)*100</f>
        <v>44.444444444444443</v>
      </c>
      <c r="X67" s="12">
        <f t="shared" si="46"/>
        <v>33.333333333333329</v>
      </c>
      <c r="Y67" s="12">
        <f t="shared" si="46"/>
        <v>11.111111111111111</v>
      </c>
      <c r="Z67" s="13">
        <f t="shared" si="46"/>
        <v>0</v>
      </c>
      <c r="AA67" s="11">
        <f>+AA66/SUM($AA66:$AE66)*100</f>
        <v>29.166666666666668</v>
      </c>
      <c r="AB67" s="12">
        <f t="shared" ref="AB67:AE67" si="47">+AB66/SUM($AA66:$AE66)*100</f>
        <v>25</v>
      </c>
      <c r="AC67" s="12">
        <f t="shared" si="47"/>
        <v>25</v>
      </c>
      <c r="AD67" s="12">
        <f t="shared" si="47"/>
        <v>16.666666666666664</v>
      </c>
      <c r="AE67" s="13">
        <f t="shared" si="47"/>
        <v>4.1666666666666661</v>
      </c>
      <c r="AF67" s="12">
        <f>+AF66/SUM($AF66:$AI66)*100</f>
        <v>80</v>
      </c>
      <c r="AG67" s="12">
        <f t="shared" ref="AG67:AI67" si="48">+AG66/SUM($AF66:$AI66)*100</f>
        <v>20</v>
      </c>
      <c r="AH67" s="12">
        <f t="shared" si="48"/>
        <v>0</v>
      </c>
      <c r="AI67" s="13">
        <f t="shared" si="48"/>
        <v>0</v>
      </c>
      <c r="AJ67" s="11">
        <f>+AJ66/SUM($AJ66:$AM66)*100</f>
        <v>75</v>
      </c>
      <c r="AK67" s="12">
        <f t="shared" ref="AK67:AM67" si="49">+AK66/SUM($AJ66:$AM66)*100</f>
        <v>12.5</v>
      </c>
      <c r="AL67" s="12">
        <f t="shared" si="49"/>
        <v>12.5</v>
      </c>
      <c r="AM67" s="13">
        <f t="shared" si="49"/>
        <v>0</v>
      </c>
    </row>
    <row r="68" spans="5:39" customFormat="1" x14ac:dyDescent="0.3">
      <c r="E68" s="17" t="s">
        <v>122</v>
      </c>
      <c r="F68" s="16"/>
      <c r="G68" s="16"/>
      <c r="H68" s="16"/>
      <c r="I68" s="16"/>
      <c r="J68" s="16"/>
      <c r="K68" s="16"/>
      <c r="L68" s="26"/>
      <c r="M68" s="26"/>
      <c r="N68" s="26"/>
      <c r="O68" s="16"/>
      <c r="P68" s="16"/>
      <c r="Q68" s="39"/>
      <c r="R68" s="26"/>
      <c r="S68" s="61">
        <f>(Q66*1+R66*2+S66*3+T66*4+U66*5)/(SUM(Q66:U66))</f>
        <v>3.75</v>
      </c>
      <c r="T68" s="61"/>
      <c r="U68" s="62"/>
      <c r="V68" s="61"/>
      <c r="W68" s="61"/>
      <c r="X68" s="61">
        <f>(V66*1+W66*2+X66*3+Y66*4+Z66*5)/(SUM(V66:Z66))</f>
        <v>2.4444444444444446</v>
      </c>
      <c r="Y68" s="61"/>
      <c r="Z68" s="62"/>
      <c r="AA68" s="63"/>
      <c r="AB68" s="61"/>
      <c r="AC68" s="61">
        <f>(AA66*1+AB66*2+AC66*3+AD66*4+AE66*5)/(SUM(AA66:AE66))</f>
        <v>2.4166666666666665</v>
      </c>
      <c r="AD68" s="1"/>
      <c r="AE68" s="13"/>
      <c r="AF68" s="1"/>
      <c r="AG68" s="1"/>
      <c r="AH68" s="1"/>
      <c r="AI68" s="1"/>
      <c r="AJ68" s="10"/>
      <c r="AK68" s="1"/>
      <c r="AL68" s="1"/>
      <c r="AM68" s="9"/>
    </row>
    <row r="69" spans="5:39" customFormat="1" x14ac:dyDescent="0.3">
      <c r="F69" s="16"/>
      <c r="G69" s="16"/>
      <c r="H69" s="16"/>
      <c r="I69" s="16"/>
      <c r="J69" s="16"/>
      <c r="K69" s="16"/>
      <c r="L69" s="26"/>
      <c r="M69" s="26"/>
      <c r="N69" s="26"/>
      <c r="O69" s="16"/>
      <c r="P69" s="16"/>
      <c r="Q69" s="39"/>
      <c r="R69" s="26"/>
      <c r="S69" s="61"/>
      <c r="T69" s="61"/>
      <c r="U69" s="62"/>
      <c r="V69" s="61"/>
      <c r="W69" s="61"/>
      <c r="X69" s="61"/>
      <c r="Y69" s="61"/>
      <c r="Z69" s="61"/>
      <c r="AA69" s="63"/>
      <c r="AB69" s="61"/>
      <c r="AC69" s="61"/>
      <c r="AD69" s="1"/>
      <c r="AE69" s="13"/>
      <c r="AF69" s="1"/>
      <c r="AG69" s="1"/>
      <c r="AH69" s="1"/>
      <c r="AI69" s="1"/>
      <c r="AJ69" s="10"/>
      <c r="AK69" s="1"/>
      <c r="AL69" s="1"/>
      <c r="AM69" s="9"/>
    </row>
    <row r="70" spans="5:39" customFormat="1" x14ac:dyDescent="0.3">
      <c r="E70" s="17" t="s">
        <v>134</v>
      </c>
      <c r="F70" s="16"/>
      <c r="G70" s="16"/>
      <c r="H70" s="16"/>
      <c r="I70" s="16"/>
      <c r="J70" s="16"/>
      <c r="K70" s="16">
        <f>K46</f>
        <v>5</v>
      </c>
      <c r="L70" s="16">
        <f>COUNTIFS($K$18:$K$45,-1,L$18:L$45,"&gt;0")</f>
        <v>2</v>
      </c>
      <c r="M70" s="16">
        <f>COUNTIFS($K$18:$K$45,-1,M$18:M$45,"&gt;0")</f>
        <v>0</v>
      </c>
      <c r="N70" s="16">
        <f>COUNTIFS($K$18:$K$45,-1,N$18:N$45,"&gt;0")</f>
        <v>5</v>
      </c>
      <c r="O70" s="16">
        <f>COUNTIFS($K$18:$K$45,-1,O$18:O$45,"&gt;0")</f>
        <v>5</v>
      </c>
      <c r="P70" s="16">
        <f>COUNTIFS($K$18:$K$45,-1,P$18:P$45,"&gt;0")</f>
        <v>5</v>
      </c>
      <c r="Q70" s="10">
        <f t="shared" ref="Q70:AM70" si="50">SUMIF($K$18:$K$45,-1,Q18:Q45)</f>
        <v>0</v>
      </c>
      <c r="R70" s="1">
        <f t="shared" si="50"/>
        <v>2</v>
      </c>
      <c r="S70" s="1">
        <f t="shared" si="50"/>
        <v>0</v>
      </c>
      <c r="T70" s="1">
        <f t="shared" si="50"/>
        <v>0</v>
      </c>
      <c r="U70" s="9">
        <f t="shared" si="50"/>
        <v>2</v>
      </c>
      <c r="V70" s="1">
        <f t="shared" si="50"/>
        <v>0</v>
      </c>
      <c r="W70" s="1">
        <f t="shared" si="50"/>
        <v>0</v>
      </c>
      <c r="X70" s="1">
        <f t="shared" si="50"/>
        <v>0</v>
      </c>
      <c r="Y70" s="1">
        <f t="shared" si="50"/>
        <v>0</v>
      </c>
      <c r="Z70" s="1">
        <f t="shared" si="50"/>
        <v>0</v>
      </c>
      <c r="AA70" s="10">
        <f t="shared" si="50"/>
        <v>4</v>
      </c>
      <c r="AB70" s="1">
        <f t="shared" si="50"/>
        <v>2</v>
      </c>
      <c r="AC70" s="1">
        <f t="shared" si="50"/>
        <v>2</v>
      </c>
      <c r="AD70" s="1">
        <f t="shared" si="50"/>
        <v>2</v>
      </c>
      <c r="AE70" s="9">
        <f t="shared" si="50"/>
        <v>0</v>
      </c>
      <c r="AF70" s="1">
        <f t="shared" si="50"/>
        <v>5</v>
      </c>
      <c r="AG70" s="1">
        <f t="shared" si="50"/>
        <v>0</v>
      </c>
      <c r="AH70" s="1">
        <f t="shared" si="50"/>
        <v>0</v>
      </c>
      <c r="AI70" s="1">
        <f t="shared" si="50"/>
        <v>0</v>
      </c>
      <c r="AJ70" s="10">
        <f t="shared" si="50"/>
        <v>4</v>
      </c>
      <c r="AK70" s="1">
        <f t="shared" si="50"/>
        <v>0</v>
      </c>
      <c r="AL70" s="1">
        <f t="shared" si="50"/>
        <v>1</v>
      </c>
      <c r="AM70" s="9">
        <f t="shared" si="50"/>
        <v>0</v>
      </c>
    </row>
    <row r="71" spans="5:39" customFormat="1" x14ac:dyDescent="0.3">
      <c r="E71" s="17" t="s">
        <v>135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1">
        <f>+Q70/SUM($Q70:$U70)*100</f>
        <v>0</v>
      </c>
      <c r="R71" s="12">
        <f t="shared" ref="R71" si="51">+R70/SUM($Q70:$U70)*100</f>
        <v>50</v>
      </c>
      <c r="S71" s="12">
        <f t="shared" ref="S71:U71" si="52">+S70/SUM($Q70:$U70)*100</f>
        <v>0</v>
      </c>
      <c r="T71" s="12">
        <f t="shared" si="52"/>
        <v>0</v>
      </c>
      <c r="U71" s="13">
        <f t="shared" si="52"/>
        <v>50</v>
      </c>
      <c r="V71" s="11" t="e">
        <f>+V70/SUM($V70:$Z70)*100</f>
        <v>#DIV/0!</v>
      </c>
      <c r="W71" s="12" t="e">
        <f t="shared" ref="W71:Z71" si="53">+W70/SUM($V70:$Z70)*100</f>
        <v>#DIV/0!</v>
      </c>
      <c r="X71" s="12" t="e">
        <f t="shared" si="53"/>
        <v>#DIV/0!</v>
      </c>
      <c r="Y71" s="12" t="e">
        <f t="shared" si="53"/>
        <v>#DIV/0!</v>
      </c>
      <c r="Z71" s="13" t="e">
        <f t="shared" si="53"/>
        <v>#DIV/0!</v>
      </c>
      <c r="AA71" s="11">
        <f>+AA70/SUM($AA70:$AE70)*100</f>
        <v>40</v>
      </c>
      <c r="AB71" s="12">
        <f t="shared" ref="AB71:AE71" si="54">+AB70/SUM($AA70:$AE70)*100</f>
        <v>20</v>
      </c>
      <c r="AC71" s="12">
        <f t="shared" si="54"/>
        <v>20</v>
      </c>
      <c r="AD71" s="12">
        <f t="shared" si="54"/>
        <v>20</v>
      </c>
      <c r="AE71" s="13">
        <f t="shared" si="54"/>
        <v>0</v>
      </c>
      <c r="AF71" s="12">
        <f>+AF70/SUM($AF70:$AI70)*100</f>
        <v>100</v>
      </c>
      <c r="AG71" s="12">
        <f t="shared" ref="AG71:AI71" si="55">+AG70/SUM($AF70:$AI70)*100</f>
        <v>0</v>
      </c>
      <c r="AH71" s="12">
        <f t="shared" si="55"/>
        <v>0</v>
      </c>
      <c r="AI71" s="13">
        <f t="shared" si="55"/>
        <v>0</v>
      </c>
      <c r="AJ71" s="11">
        <f>+AJ70/SUM($AJ70:$AM70)*100</f>
        <v>80</v>
      </c>
      <c r="AK71" s="12">
        <f t="shared" ref="AK71:AM71" si="56">+AK70/SUM($AJ70:$AM70)*100</f>
        <v>0</v>
      </c>
      <c r="AL71" s="12">
        <f t="shared" si="56"/>
        <v>20</v>
      </c>
      <c r="AM71" s="13">
        <f t="shared" si="56"/>
        <v>0</v>
      </c>
    </row>
    <row r="72" spans="5:39" customFormat="1" x14ac:dyDescent="0.3">
      <c r="F72" s="16"/>
      <c r="G72" s="16"/>
      <c r="H72" s="16"/>
      <c r="I72" s="16"/>
      <c r="J72" s="16"/>
      <c r="K72" s="16"/>
      <c r="L72" s="26"/>
      <c r="M72" s="26"/>
      <c r="N72" s="26"/>
      <c r="O72" s="16"/>
      <c r="P72" s="16"/>
      <c r="Q72" s="39"/>
      <c r="R72" s="26"/>
      <c r="S72" s="61">
        <f>(Q70*1+R70*2+S70*3+T70*4+U70*5)/(SUM(Q70:U70))</f>
        <v>3.5</v>
      </c>
      <c r="T72" s="61"/>
      <c r="U72" s="62"/>
      <c r="V72" s="61"/>
      <c r="W72" s="61"/>
      <c r="X72" s="61" t="e">
        <f>(V70*1+W70*2+X70*3+Y70*4+Z70*5)/(SUM(V70:Z70))</f>
        <v>#DIV/0!</v>
      </c>
      <c r="Y72" s="61"/>
      <c r="Z72" s="62"/>
      <c r="AA72" s="63"/>
      <c r="AB72" s="61"/>
      <c r="AC72" s="61">
        <f>(AA70*1+AB70*2+AC70*3+AD70*4+AE70*5)/(SUM(AA70:AE70))</f>
        <v>2.2000000000000002</v>
      </c>
      <c r="AD72" s="1"/>
      <c r="AE72" s="13"/>
      <c r="AF72" s="1"/>
      <c r="AG72" s="1"/>
      <c r="AH72" s="1"/>
      <c r="AI72" s="12"/>
      <c r="AJ72" s="10"/>
      <c r="AK72" s="1"/>
      <c r="AL72" s="1"/>
      <c r="AM72" s="13"/>
    </row>
    <row r="73" spans="5:39" customFormat="1" x14ac:dyDescent="0.3"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0"/>
      <c r="R73" s="1"/>
      <c r="S73" s="1">
        <v>5</v>
      </c>
      <c r="T73" s="1"/>
      <c r="U73" s="9"/>
      <c r="V73" s="1"/>
      <c r="W73" s="1"/>
      <c r="X73" s="1">
        <v>5</v>
      </c>
      <c r="Y73" s="1"/>
      <c r="Z73" s="1"/>
      <c r="AA73" s="10"/>
      <c r="AB73" s="1"/>
      <c r="AC73" s="1">
        <v>5</v>
      </c>
      <c r="AD73" s="1"/>
      <c r="AE73" s="9"/>
      <c r="AF73" s="1"/>
      <c r="AG73" s="1"/>
      <c r="AH73" s="1"/>
      <c r="AI73" s="1"/>
      <c r="AJ73" s="10"/>
      <c r="AK73" s="1"/>
      <c r="AL73" s="1"/>
      <c r="AM73" s="9"/>
    </row>
    <row r="74" spans="5:39" customFormat="1" x14ac:dyDescent="0.3"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0"/>
      <c r="R74" s="1"/>
      <c r="S74" s="1"/>
      <c r="T74" s="1"/>
      <c r="U74" s="9"/>
      <c r="V74" s="1"/>
      <c r="W74" s="1"/>
      <c r="X74" s="1"/>
      <c r="Y74" s="1"/>
      <c r="Z74" s="1"/>
      <c r="AA74" s="10"/>
      <c r="AB74" s="1"/>
      <c r="AC74" s="1"/>
      <c r="AD74" s="1"/>
      <c r="AE74" s="9"/>
      <c r="AF74" s="1"/>
      <c r="AG74" s="1"/>
      <c r="AH74" s="1"/>
      <c r="AI74" s="1"/>
      <c r="AJ74" s="10"/>
      <c r="AK74" s="1"/>
      <c r="AL74" s="1"/>
      <c r="AM74" s="9"/>
    </row>
    <row r="75" spans="5:39" customFormat="1" x14ac:dyDescent="0.3">
      <c r="F75" s="16"/>
      <c r="G75" s="16"/>
      <c r="H75" s="16"/>
      <c r="I75" s="16"/>
      <c r="J75" s="16"/>
      <c r="K75" s="16"/>
      <c r="L75" s="30"/>
      <c r="M75" s="16"/>
      <c r="N75" s="30"/>
      <c r="O75" s="16"/>
      <c r="P75" s="16"/>
      <c r="Q75" s="10"/>
      <c r="R75" s="1"/>
      <c r="S75" s="1"/>
      <c r="T75" s="1"/>
      <c r="U75" s="9"/>
      <c r="V75" s="1"/>
      <c r="W75" s="1"/>
      <c r="X75" s="1"/>
      <c r="Y75" s="1"/>
      <c r="Z75" s="1"/>
      <c r="AA75" s="10"/>
      <c r="AB75" s="1"/>
      <c r="AC75" s="1"/>
      <c r="AD75" s="1"/>
      <c r="AE75" s="9"/>
      <c r="AF75" s="1"/>
      <c r="AG75" s="1"/>
      <c r="AH75" s="1"/>
      <c r="AI75" s="1"/>
      <c r="AJ75" s="10"/>
      <c r="AK75" s="1"/>
      <c r="AL75" s="1"/>
      <c r="AM75" s="9"/>
    </row>
    <row r="76" spans="5:39" customFormat="1" x14ac:dyDescent="0.3"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0"/>
      <c r="R76" s="1"/>
      <c r="S76" s="1"/>
      <c r="T76" s="1"/>
      <c r="U76" s="9"/>
      <c r="V76" s="1"/>
      <c r="W76" s="1"/>
      <c r="X76" s="1"/>
      <c r="Y76" s="1"/>
      <c r="Z76" s="1"/>
      <c r="AA76" s="10"/>
      <c r="AB76" s="1"/>
      <c r="AC76" s="1"/>
      <c r="AD76" s="1"/>
      <c r="AE76" s="9"/>
      <c r="AF76" s="1"/>
      <c r="AG76" s="1"/>
      <c r="AH76" s="1"/>
      <c r="AI76" s="1"/>
      <c r="AJ76" s="10"/>
      <c r="AK76" s="1"/>
      <c r="AL76" s="1"/>
      <c r="AM76" s="9"/>
    </row>
    <row r="77" spans="5:39" customFormat="1" x14ac:dyDescent="0.3"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0"/>
      <c r="R77" s="1"/>
      <c r="S77" s="1"/>
      <c r="T77" s="1"/>
      <c r="U77" s="9"/>
      <c r="V77" s="1"/>
      <c r="W77" s="1"/>
      <c r="X77" s="1"/>
      <c r="Y77" s="1"/>
      <c r="Z77" s="1"/>
      <c r="AA77" s="10"/>
      <c r="AB77" s="1"/>
      <c r="AC77" s="1"/>
      <c r="AD77" s="1"/>
      <c r="AE77" s="9"/>
      <c r="AF77" s="1"/>
      <c r="AG77" s="1"/>
      <c r="AH77" s="1"/>
      <c r="AI77" s="1"/>
      <c r="AJ77" s="10"/>
      <c r="AK77" s="1"/>
      <c r="AL77" s="1"/>
      <c r="AM77" s="9"/>
    </row>
    <row r="78" spans="5:39" customFormat="1" x14ac:dyDescent="0.3"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0"/>
      <c r="R78" s="1"/>
      <c r="S78" s="1"/>
      <c r="T78" s="1"/>
      <c r="U78" s="9"/>
      <c r="V78" s="1"/>
      <c r="W78" s="1"/>
      <c r="X78" s="1"/>
      <c r="Y78" s="1"/>
      <c r="Z78" s="1"/>
      <c r="AA78" s="10"/>
      <c r="AB78" s="1"/>
      <c r="AC78" s="1"/>
      <c r="AD78" s="1"/>
      <c r="AE78" s="9"/>
      <c r="AF78" s="1"/>
      <c r="AG78" s="1"/>
      <c r="AH78" s="1"/>
      <c r="AI78" s="1"/>
      <c r="AJ78" s="10"/>
      <c r="AK78" s="1"/>
      <c r="AL78" s="1"/>
      <c r="AM78" s="9"/>
    </row>
    <row r="79" spans="5:39" customFormat="1" x14ac:dyDescent="0.3"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0"/>
      <c r="R79" s="1"/>
      <c r="S79" s="1"/>
      <c r="T79" s="1"/>
      <c r="U79" s="9"/>
      <c r="V79" s="1"/>
      <c r="W79" s="1"/>
      <c r="X79" s="1"/>
      <c r="Y79" s="1"/>
      <c r="Z79" s="1"/>
      <c r="AA79" s="10"/>
      <c r="AB79" s="1"/>
      <c r="AC79" s="1"/>
      <c r="AD79" s="1"/>
      <c r="AE79" s="9"/>
      <c r="AF79" s="1"/>
      <c r="AG79" s="1"/>
      <c r="AH79" s="1"/>
      <c r="AI79" s="1"/>
      <c r="AJ79" s="10"/>
      <c r="AK79" s="1"/>
      <c r="AL79" s="1"/>
      <c r="AM79" s="9"/>
    </row>
    <row r="80" spans="5:39" customFormat="1" x14ac:dyDescent="0.3"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0"/>
      <c r="R80" s="1"/>
      <c r="S80" s="1"/>
      <c r="T80" s="1"/>
      <c r="U80" s="9"/>
      <c r="V80" s="1"/>
      <c r="W80" s="1"/>
      <c r="X80" s="1"/>
      <c r="Y80" s="1"/>
      <c r="Z80" s="1"/>
      <c r="AA80" s="10"/>
      <c r="AB80" s="1"/>
      <c r="AC80" s="1"/>
      <c r="AD80" s="1"/>
      <c r="AE80" s="9"/>
      <c r="AF80" s="1"/>
      <c r="AG80" s="1"/>
      <c r="AH80" s="1"/>
      <c r="AI80" s="1"/>
      <c r="AJ80" s="10"/>
      <c r="AK80" s="1"/>
      <c r="AL80" s="1"/>
      <c r="AM80" s="9"/>
    </row>
    <row r="81" spans="5:39" customFormat="1" x14ac:dyDescent="0.3"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0"/>
      <c r="R81" s="1"/>
      <c r="S81" s="1"/>
      <c r="T81" s="1"/>
      <c r="U81" s="9"/>
      <c r="V81" s="1"/>
      <c r="W81" s="1"/>
      <c r="X81" s="1"/>
      <c r="Y81" s="1"/>
      <c r="Z81" s="1"/>
      <c r="AA81" s="10"/>
      <c r="AB81" s="1"/>
      <c r="AC81" s="1"/>
      <c r="AD81" s="1"/>
      <c r="AE81" s="9"/>
      <c r="AF81" s="1"/>
      <c r="AG81" s="1"/>
      <c r="AH81" s="1"/>
      <c r="AI81" s="1"/>
      <c r="AJ81" s="10"/>
      <c r="AK81" s="1"/>
      <c r="AL81" s="1"/>
      <c r="AM81" s="9"/>
    </row>
    <row r="82" spans="5:39" customFormat="1" x14ac:dyDescent="0.3"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0"/>
      <c r="R82" s="1"/>
      <c r="S82" s="1"/>
      <c r="T82" s="1"/>
      <c r="U82" s="9"/>
      <c r="V82" s="1"/>
      <c r="W82" s="1"/>
      <c r="X82" s="1"/>
      <c r="Y82" s="1"/>
      <c r="Z82" s="1"/>
      <c r="AA82" s="10"/>
      <c r="AB82" s="1"/>
      <c r="AC82" s="1"/>
      <c r="AD82" s="1"/>
      <c r="AE82" s="9"/>
      <c r="AF82" s="1"/>
      <c r="AG82" s="1"/>
      <c r="AH82" s="1"/>
      <c r="AI82" s="1"/>
      <c r="AJ82" s="10"/>
      <c r="AK82" s="1"/>
      <c r="AL82" s="1"/>
      <c r="AM82" s="9"/>
    </row>
    <row r="83" spans="5:39" customFormat="1" x14ac:dyDescent="0.3"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0"/>
      <c r="R83" s="1"/>
      <c r="S83" s="1"/>
      <c r="T83" s="1"/>
      <c r="U83" s="9"/>
      <c r="V83" s="1"/>
      <c r="W83" s="1"/>
      <c r="X83" s="1"/>
      <c r="Y83" s="1"/>
      <c r="Z83" s="1"/>
      <c r="AA83" s="10"/>
      <c r="AB83" s="1"/>
      <c r="AC83" s="1"/>
      <c r="AD83" s="1"/>
      <c r="AE83" s="9"/>
      <c r="AF83" s="1"/>
      <c r="AG83" s="1"/>
      <c r="AH83" s="1"/>
      <c r="AI83" s="1"/>
      <c r="AJ83" s="10"/>
      <c r="AK83" s="1"/>
      <c r="AL83" s="1"/>
      <c r="AM83" s="9"/>
    </row>
    <row r="84" spans="5:39" customFormat="1" x14ac:dyDescent="0.3"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0"/>
      <c r="R84" s="1"/>
      <c r="S84" s="1"/>
      <c r="T84" s="1"/>
      <c r="U84" s="9"/>
      <c r="V84" s="1"/>
      <c r="W84" s="1"/>
      <c r="X84" s="1"/>
      <c r="Y84" s="1"/>
      <c r="Z84" s="1"/>
      <c r="AA84" s="10"/>
      <c r="AB84" s="1"/>
      <c r="AC84" s="1"/>
      <c r="AD84" s="1"/>
      <c r="AE84" s="9"/>
      <c r="AF84" s="1"/>
      <c r="AG84" s="1"/>
      <c r="AH84" s="1"/>
      <c r="AI84" s="1"/>
      <c r="AJ84" s="10"/>
      <c r="AK84" s="1"/>
      <c r="AL84" s="1"/>
      <c r="AM84" s="9"/>
    </row>
    <row r="85" spans="5:39" customFormat="1" x14ac:dyDescent="0.3">
      <c r="E85" s="17" t="s">
        <v>136</v>
      </c>
      <c r="F85" s="16"/>
      <c r="G85" s="16"/>
      <c r="H85" s="16">
        <f>COUNTIF(H18:H45,1)</f>
        <v>4</v>
      </c>
      <c r="I85" s="16"/>
      <c r="J85" s="16"/>
      <c r="K85" s="16"/>
      <c r="L85" s="16">
        <f>COUNTIFS($H$18:$H$45,1,L18:L45,"&gt;0")</f>
        <v>1</v>
      </c>
      <c r="M85" s="16">
        <f>COUNTIFS($H$18:$H$45,1,M18:M45,"&gt;0")</f>
        <v>0</v>
      </c>
      <c r="N85" s="16">
        <f>COUNTIFS($H$18:$H$45,1,N18:N45,"&gt;0")</f>
        <v>4</v>
      </c>
      <c r="O85" s="16">
        <f>COUNTIFS($H$18:$H$45,1,O18:O45,"&gt;0")</f>
        <v>4</v>
      </c>
      <c r="P85" s="16">
        <f>COUNTIFS($H$18:$H$45,1,P18:P45,"&gt;0")</f>
        <v>4</v>
      </c>
      <c r="Q85" s="10">
        <f t="shared" ref="Q85:AM85" si="57">SUMIF($H$18:$H$45,1,Q18:Q45)</f>
        <v>0</v>
      </c>
      <c r="R85" s="1">
        <f t="shared" si="57"/>
        <v>2</v>
      </c>
      <c r="S85" s="1">
        <f t="shared" si="57"/>
        <v>0</v>
      </c>
      <c r="T85" s="1">
        <f t="shared" si="57"/>
        <v>0</v>
      </c>
      <c r="U85" s="9">
        <f t="shared" si="57"/>
        <v>0</v>
      </c>
      <c r="V85" s="1">
        <f t="shared" si="57"/>
        <v>0</v>
      </c>
      <c r="W85" s="1">
        <f t="shared" si="57"/>
        <v>0</v>
      </c>
      <c r="X85" s="1">
        <f t="shared" si="57"/>
        <v>0</v>
      </c>
      <c r="Y85" s="1">
        <f t="shared" si="57"/>
        <v>0</v>
      </c>
      <c r="Z85" s="1">
        <f t="shared" si="57"/>
        <v>0</v>
      </c>
      <c r="AA85" s="10">
        <f t="shared" si="57"/>
        <v>4</v>
      </c>
      <c r="AB85" s="1">
        <f t="shared" si="57"/>
        <v>2</v>
      </c>
      <c r="AC85" s="1">
        <f t="shared" si="57"/>
        <v>0</v>
      </c>
      <c r="AD85" s="1">
        <f t="shared" si="57"/>
        <v>2</v>
      </c>
      <c r="AE85" s="9">
        <f t="shared" si="57"/>
        <v>0</v>
      </c>
      <c r="AF85" s="1">
        <f t="shared" si="57"/>
        <v>4</v>
      </c>
      <c r="AG85" s="1">
        <f t="shared" si="57"/>
        <v>0</v>
      </c>
      <c r="AH85" s="1">
        <f t="shared" si="57"/>
        <v>0</v>
      </c>
      <c r="AI85" s="1">
        <f t="shared" si="57"/>
        <v>0</v>
      </c>
      <c r="AJ85" s="10">
        <f t="shared" si="57"/>
        <v>3</v>
      </c>
      <c r="AK85" s="1">
        <f t="shared" si="57"/>
        <v>0</v>
      </c>
      <c r="AL85" s="1">
        <f t="shared" si="57"/>
        <v>1</v>
      </c>
      <c r="AM85" s="9">
        <f t="shared" si="57"/>
        <v>0</v>
      </c>
    </row>
    <row r="86" spans="5:39" customFormat="1" x14ac:dyDescent="0.3"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1">
        <f>+Q85/SUM($Q85:$U85)*100</f>
        <v>0</v>
      </c>
      <c r="R86" s="12">
        <f t="shared" ref="R86:U86" si="58">+R85/SUM($Q85:$U85)*100</f>
        <v>100</v>
      </c>
      <c r="S86" s="12">
        <f t="shared" si="58"/>
        <v>0</v>
      </c>
      <c r="T86" s="12">
        <f t="shared" si="58"/>
        <v>0</v>
      </c>
      <c r="U86" s="13">
        <f t="shared" si="58"/>
        <v>0</v>
      </c>
      <c r="V86" s="11" t="e">
        <f>+V85/SUM($V85:$Z85)*100</f>
        <v>#DIV/0!</v>
      </c>
      <c r="W86" s="12" t="e">
        <f t="shared" ref="W86:Z86" si="59">+W85/SUM($V85:$Z85)*100</f>
        <v>#DIV/0!</v>
      </c>
      <c r="X86" s="12" t="e">
        <f t="shared" si="59"/>
        <v>#DIV/0!</v>
      </c>
      <c r="Y86" s="12" t="e">
        <f t="shared" si="59"/>
        <v>#DIV/0!</v>
      </c>
      <c r="Z86" s="13" t="e">
        <f t="shared" si="59"/>
        <v>#DIV/0!</v>
      </c>
      <c r="AA86" s="11">
        <f>+AA85/SUM($AA85:$AE85)*100</f>
        <v>50</v>
      </c>
      <c r="AB86" s="12">
        <f t="shared" ref="AB86:AE86" si="60">+AB85/SUM($AA85:$AE85)*100</f>
        <v>25</v>
      </c>
      <c r="AC86" s="12">
        <f t="shared" si="60"/>
        <v>0</v>
      </c>
      <c r="AD86" s="12">
        <f t="shared" si="60"/>
        <v>25</v>
      </c>
      <c r="AE86" s="13">
        <f t="shared" si="60"/>
        <v>0</v>
      </c>
      <c r="AF86" s="12">
        <f>+AF85/SUM($AF85:$AI85)*100</f>
        <v>100</v>
      </c>
      <c r="AG86" s="12">
        <f t="shared" ref="AG86:AI86" si="61">+AG85/SUM($AF85:$AI85)*100</f>
        <v>0</v>
      </c>
      <c r="AH86" s="12">
        <f t="shared" si="61"/>
        <v>0</v>
      </c>
      <c r="AI86" s="13">
        <f t="shared" si="61"/>
        <v>0</v>
      </c>
      <c r="AJ86" s="11">
        <f>+AJ85/SUM($AJ85:$AM85)*100</f>
        <v>75</v>
      </c>
      <c r="AK86" s="12">
        <f t="shared" ref="AK86:AM86" si="62">+AK85/SUM($AJ85:$AM85)*100</f>
        <v>0</v>
      </c>
      <c r="AL86" s="12">
        <f t="shared" si="62"/>
        <v>25</v>
      </c>
      <c r="AM86" s="13">
        <f t="shared" si="62"/>
        <v>0</v>
      </c>
    </row>
    <row r="87" spans="5:39" customFormat="1" x14ac:dyDescent="0.3">
      <c r="F87" s="16"/>
      <c r="G87" s="16"/>
      <c r="H87" s="16"/>
      <c r="I87" s="16"/>
      <c r="J87" s="16"/>
      <c r="K87" s="16"/>
      <c r="L87" s="26"/>
      <c r="M87" s="26"/>
      <c r="N87" s="26"/>
      <c r="O87" s="16"/>
      <c r="P87" s="16"/>
      <c r="Q87" s="10"/>
      <c r="R87" s="1"/>
      <c r="S87" s="1">
        <f>(Q85*1+R85*2+S85*3+T85*4+U85*5)/SUM(Q85:U85)</f>
        <v>2</v>
      </c>
      <c r="T87" s="1"/>
      <c r="U87" s="13"/>
      <c r="V87" s="1"/>
      <c r="W87" s="1"/>
      <c r="X87" s="31" t="e">
        <f>(V85*1+W85*2+X85*3+Y85*4+Z85*5)/SUM(V85:Z85)</f>
        <v>#DIV/0!</v>
      </c>
      <c r="Y87" s="1"/>
      <c r="Z87" s="13"/>
      <c r="AA87" s="10"/>
      <c r="AB87" s="1"/>
      <c r="AC87" s="1">
        <f>(AA85*1+AB85*2+AC85*3+AD85*4+AE85*5)/SUM(AA85:AE85)</f>
        <v>2</v>
      </c>
      <c r="AD87" s="1"/>
      <c r="AE87" s="13"/>
      <c r="AF87" s="1"/>
      <c r="AG87" s="1"/>
      <c r="AH87" s="1"/>
      <c r="AI87" s="12"/>
      <c r="AJ87" s="10"/>
      <c r="AK87" s="1"/>
      <c r="AL87" s="1"/>
      <c r="AM87" s="13"/>
    </row>
    <row r="88" spans="5:39" customFormat="1" x14ac:dyDescent="0.3"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0"/>
      <c r="R88" s="1"/>
      <c r="S88" s="1">
        <v>5</v>
      </c>
      <c r="T88" s="1"/>
      <c r="U88" s="9"/>
      <c r="V88" s="1"/>
      <c r="W88" s="1"/>
      <c r="X88" s="1">
        <v>5</v>
      </c>
      <c r="Y88" s="1"/>
      <c r="Z88" s="1"/>
      <c r="AA88" s="10"/>
      <c r="AB88" s="1"/>
      <c r="AC88" s="1">
        <v>5</v>
      </c>
      <c r="AD88" s="1"/>
      <c r="AE88" s="9"/>
      <c r="AF88" s="1"/>
      <c r="AG88" s="1"/>
      <c r="AH88" s="1"/>
      <c r="AI88" s="1"/>
      <c r="AJ88" s="10"/>
      <c r="AK88" s="1"/>
      <c r="AL88" s="1"/>
      <c r="AM88" s="9"/>
    </row>
    <row r="89" spans="5:39" customFormat="1" x14ac:dyDescent="0.3"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0"/>
      <c r="R89" s="1"/>
      <c r="S89" s="1"/>
      <c r="T89" s="1"/>
      <c r="U89" s="9"/>
      <c r="V89" s="1"/>
      <c r="W89" s="1"/>
      <c r="X89" s="1"/>
      <c r="Y89" s="1"/>
      <c r="Z89" s="1"/>
      <c r="AA89" s="10"/>
      <c r="AB89" s="1"/>
      <c r="AC89" s="1"/>
      <c r="AD89" s="1"/>
      <c r="AE89" s="9"/>
      <c r="AF89" s="1"/>
      <c r="AG89" s="1"/>
      <c r="AH89" s="1"/>
      <c r="AI89" s="1"/>
      <c r="AJ89" s="10"/>
      <c r="AK89" s="1"/>
      <c r="AL89" s="1"/>
      <c r="AM89" s="9"/>
    </row>
    <row r="90" spans="5:39" customFormat="1" x14ac:dyDescent="0.3">
      <c r="F90" s="16"/>
      <c r="G90" s="16"/>
      <c r="H90" s="16"/>
      <c r="I90" s="16"/>
      <c r="J90" s="16"/>
      <c r="K90" s="16"/>
      <c r="L90" s="30"/>
      <c r="M90" s="16"/>
      <c r="N90" s="30"/>
      <c r="O90" s="16"/>
      <c r="P90" s="16"/>
      <c r="Q90" s="10"/>
      <c r="R90" s="1"/>
      <c r="S90" s="1"/>
      <c r="T90" s="1"/>
      <c r="U90" s="9"/>
      <c r="V90" s="1"/>
      <c r="W90" s="1"/>
      <c r="X90" s="1"/>
      <c r="Y90" s="1"/>
      <c r="Z90" s="1"/>
      <c r="AA90" s="10"/>
      <c r="AB90" s="1"/>
      <c r="AC90" s="1"/>
      <c r="AD90" s="1"/>
      <c r="AE90" s="9"/>
      <c r="AF90" s="1"/>
      <c r="AG90" s="1"/>
      <c r="AH90" s="1"/>
      <c r="AI90" s="1"/>
      <c r="AJ90" s="10"/>
      <c r="AK90" s="1"/>
      <c r="AL90" s="1"/>
      <c r="AM90" s="9"/>
    </row>
    <row r="91" spans="5:39" customFormat="1" x14ac:dyDescent="0.3"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0"/>
      <c r="R91" s="1"/>
      <c r="S91" s="1"/>
      <c r="T91" s="1"/>
      <c r="U91" s="9"/>
      <c r="V91" s="1"/>
      <c r="W91" s="1"/>
      <c r="X91" s="1"/>
      <c r="Y91" s="1"/>
      <c r="Z91" s="1"/>
      <c r="AA91" s="10"/>
      <c r="AB91" s="1"/>
      <c r="AC91" s="1"/>
      <c r="AD91" s="1"/>
      <c r="AE91" s="9"/>
      <c r="AF91" s="1"/>
      <c r="AG91" s="1"/>
      <c r="AH91" s="1"/>
      <c r="AI91" s="1"/>
      <c r="AJ91" s="10"/>
      <c r="AK91" s="1"/>
      <c r="AL91" s="1"/>
      <c r="AM91" s="9"/>
    </row>
    <row r="92" spans="5:39" customFormat="1" x14ac:dyDescent="0.3"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0"/>
      <c r="R92" s="1"/>
      <c r="S92" s="1"/>
      <c r="T92" s="1"/>
      <c r="U92" s="9"/>
      <c r="V92" s="1"/>
      <c r="W92" s="1"/>
      <c r="X92" s="1"/>
      <c r="Y92" s="1"/>
      <c r="Z92" s="1"/>
      <c r="AA92" s="10"/>
      <c r="AB92" s="1"/>
      <c r="AC92" s="1"/>
      <c r="AD92" s="1"/>
      <c r="AE92" s="9"/>
      <c r="AF92" s="1"/>
      <c r="AG92" s="1"/>
      <c r="AH92" s="1"/>
      <c r="AI92" s="1"/>
      <c r="AJ92" s="10"/>
      <c r="AK92" s="1"/>
      <c r="AL92" s="1"/>
      <c r="AM92" s="9"/>
    </row>
    <row r="93" spans="5:39" customFormat="1" x14ac:dyDescent="0.3"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0"/>
      <c r="R93" s="1"/>
      <c r="S93" s="1"/>
      <c r="T93" s="1"/>
      <c r="U93" s="9"/>
      <c r="V93" s="1"/>
      <c r="W93" s="1"/>
      <c r="X93" s="1"/>
      <c r="Y93" s="1"/>
      <c r="Z93" s="1"/>
      <c r="AA93" s="10"/>
      <c r="AB93" s="1"/>
      <c r="AC93" s="1"/>
      <c r="AD93" s="1"/>
      <c r="AE93" s="9"/>
      <c r="AF93" s="1"/>
      <c r="AG93" s="1"/>
      <c r="AH93" s="1"/>
      <c r="AI93" s="1"/>
      <c r="AJ93" s="10"/>
      <c r="AK93" s="1"/>
      <c r="AL93" s="1"/>
      <c r="AM93" s="9"/>
    </row>
    <row r="94" spans="5:39" customFormat="1" x14ac:dyDescent="0.3"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0"/>
      <c r="R94" s="1"/>
      <c r="S94" s="1"/>
      <c r="T94" s="1"/>
      <c r="U94" s="9"/>
      <c r="V94" s="1"/>
      <c r="W94" s="1"/>
      <c r="X94" s="1"/>
      <c r="Y94" s="1"/>
      <c r="Z94" s="1"/>
      <c r="AA94" s="10"/>
      <c r="AB94" s="1"/>
      <c r="AC94" s="1"/>
      <c r="AD94" s="1"/>
      <c r="AE94" s="9"/>
      <c r="AF94" s="1"/>
      <c r="AG94" s="1"/>
      <c r="AH94" s="1"/>
      <c r="AI94" s="1"/>
      <c r="AJ94" s="10"/>
      <c r="AK94" s="1"/>
      <c r="AL94" s="1"/>
      <c r="AM94" s="9"/>
    </row>
    <row r="95" spans="5:39" customFormat="1" x14ac:dyDescent="0.3"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0"/>
      <c r="R95" s="1"/>
      <c r="S95" s="1"/>
      <c r="T95" s="1"/>
      <c r="U95" s="9"/>
      <c r="V95" s="1"/>
      <c r="W95" s="1"/>
      <c r="X95" s="1"/>
      <c r="Y95" s="1"/>
      <c r="Z95" s="1"/>
      <c r="AA95" s="10"/>
      <c r="AB95" s="1"/>
      <c r="AC95" s="1"/>
      <c r="AD95" s="1"/>
      <c r="AE95" s="9"/>
      <c r="AF95" s="1"/>
      <c r="AG95" s="1"/>
      <c r="AH95" s="1"/>
      <c r="AI95" s="1"/>
      <c r="AJ95" s="10"/>
      <c r="AK95" s="1"/>
      <c r="AL95" s="1"/>
      <c r="AM95" s="9"/>
    </row>
    <row r="96" spans="5:39" customFormat="1" x14ac:dyDescent="0.3"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0"/>
      <c r="R96" s="1"/>
      <c r="S96" s="1"/>
      <c r="T96" s="1"/>
      <c r="U96" s="9"/>
      <c r="V96" s="1"/>
      <c r="W96" s="1"/>
      <c r="X96" s="1"/>
      <c r="Y96" s="1"/>
      <c r="Z96" s="1"/>
      <c r="AA96" s="10"/>
      <c r="AB96" s="1"/>
      <c r="AC96" s="1"/>
      <c r="AD96" s="1"/>
      <c r="AE96" s="9"/>
      <c r="AF96" s="1"/>
      <c r="AG96" s="1"/>
      <c r="AH96" s="1"/>
      <c r="AI96" s="1"/>
      <c r="AJ96" s="10"/>
      <c r="AK96" s="1"/>
      <c r="AL96" s="1"/>
      <c r="AM96" s="9"/>
    </row>
    <row r="97" spans="5:39" customFormat="1" x14ac:dyDescent="0.3"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0"/>
      <c r="R97" s="1"/>
      <c r="S97" s="1"/>
      <c r="T97" s="1"/>
      <c r="U97" s="9"/>
      <c r="V97" s="1"/>
      <c r="W97" s="1"/>
      <c r="X97" s="1"/>
      <c r="Y97" s="1"/>
      <c r="Z97" s="1"/>
      <c r="AA97" s="10"/>
      <c r="AB97" s="1"/>
      <c r="AC97" s="1"/>
      <c r="AD97" s="1"/>
      <c r="AE97" s="9"/>
      <c r="AF97" s="1"/>
      <c r="AG97" s="1"/>
      <c r="AH97" s="1"/>
      <c r="AI97" s="1"/>
      <c r="AJ97" s="10"/>
      <c r="AK97" s="1"/>
      <c r="AL97" s="1"/>
      <c r="AM97" s="9"/>
    </row>
    <row r="98" spans="5:39" customFormat="1" x14ac:dyDescent="0.3"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0"/>
      <c r="R98" s="1"/>
      <c r="S98" s="1"/>
      <c r="T98" s="1"/>
      <c r="U98" s="9"/>
      <c r="V98" s="1"/>
      <c r="W98" s="1"/>
      <c r="X98" s="1"/>
      <c r="Y98" s="1"/>
      <c r="Z98" s="1"/>
      <c r="AA98" s="10"/>
      <c r="AB98" s="1"/>
      <c r="AC98" s="1"/>
      <c r="AD98" s="1"/>
      <c r="AE98" s="9"/>
      <c r="AF98" s="1"/>
      <c r="AG98" s="1"/>
      <c r="AH98" s="1"/>
      <c r="AI98" s="1"/>
      <c r="AJ98" s="10"/>
      <c r="AK98" s="1"/>
      <c r="AL98" s="1"/>
      <c r="AM98" s="9"/>
    </row>
    <row r="99" spans="5:39" customFormat="1" x14ac:dyDescent="0.3">
      <c r="E99" s="131" t="s">
        <v>141</v>
      </c>
      <c r="F99" s="133"/>
      <c r="G99" s="133"/>
      <c r="H99" s="140" t="s">
        <v>140</v>
      </c>
      <c r="I99" s="141"/>
      <c r="J99" s="141"/>
      <c r="K99" s="133"/>
      <c r="L99" s="140" t="s">
        <v>71</v>
      </c>
      <c r="M99" s="141"/>
      <c r="N99" s="141"/>
      <c r="O99" s="133"/>
      <c r="P99" s="133"/>
      <c r="Q99" s="93"/>
      <c r="R99" s="73"/>
      <c r="S99" s="73"/>
      <c r="T99" s="73"/>
      <c r="U99" s="132"/>
      <c r="V99" s="73"/>
      <c r="W99" s="73"/>
      <c r="X99" s="73"/>
      <c r="Y99" s="73"/>
      <c r="Z99" s="73"/>
      <c r="AA99" s="93"/>
      <c r="AB99" s="73"/>
      <c r="AC99" s="73"/>
      <c r="AD99" s="73"/>
      <c r="AE99" s="132"/>
      <c r="AF99" s="73"/>
      <c r="AG99" s="73"/>
      <c r="AH99" s="73"/>
      <c r="AI99" s="73"/>
      <c r="AJ99" s="93"/>
      <c r="AK99" s="73"/>
      <c r="AL99" s="73"/>
      <c r="AM99" s="132"/>
    </row>
    <row r="100" spans="5:39" customFormat="1" x14ac:dyDescent="0.3">
      <c r="E100" s="64" t="s">
        <v>142</v>
      </c>
      <c r="F100" s="64"/>
      <c r="G100" s="133"/>
      <c r="H100" s="74"/>
      <c r="I100" s="74"/>
      <c r="J100" s="74"/>
      <c r="K100" s="133"/>
      <c r="L100" s="74"/>
      <c r="M100" s="74"/>
      <c r="N100" s="74"/>
      <c r="O100" s="133"/>
      <c r="P100" s="133"/>
      <c r="Q100" s="93"/>
      <c r="R100" s="73"/>
      <c r="S100" s="73"/>
      <c r="T100" s="73"/>
      <c r="U100" s="132"/>
      <c r="V100" s="73"/>
      <c r="W100" s="73"/>
      <c r="X100" s="73"/>
      <c r="Y100" s="73"/>
      <c r="Z100" s="73"/>
      <c r="AA100" s="93"/>
      <c r="AB100" s="73"/>
      <c r="AC100" s="73"/>
      <c r="AD100" s="73"/>
      <c r="AE100" s="132"/>
      <c r="AF100" s="73"/>
      <c r="AG100" s="73"/>
      <c r="AH100" s="73"/>
      <c r="AI100" s="73"/>
      <c r="AJ100" s="93"/>
      <c r="AK100" s="73"/>
      <c r="AL100" s="73"/>
      <c r="AM100" s="132"/>
    </row>
    <row r="101" spans="5:39" customFormat="1" x14ac:dyDescent="0.3">
      <c r="E101" s="64" t="s">
        <v>143</v>
      </c>
      <c r="F101" s="64"/>
      <c r="G101" s="133"/>
      <c r="H101" s="74">
        <f>AVERAGEIFS(L$18:L$45,$O$18:$O$45,1,$K$18:$K$45,1)</f>
        <v>3.7333333333333329</v>
      </c>
      <c r="I101" s="74">
        <f>AVERAGEIFS(M$18:M$45,$O$18:$O$45,1,$K$18:$K$45,1)</f>
        <v>2.15</v>
      </c>
      <c r="J101" s="74">
        <f>AVERAGEIFS(N$18:N$45,$O$18:$O$45,1,$K$18:$K$45,1)</f>
        <v>2.12</v>
      </c>
      <c r="K101" s="133"/>
      <c r="L101" s="74">
        <f>AVERAGEIFS(L$18:L$45,$O$18:$O$45,1,$K$18:$K$45,-1)</f>
        <v>3.5</v>
      </c>
      <c r="M101" s="74"/>
      <c r="N101" s="74">
        <f>AVERAGEIFS(N$18:N$45,$O$18:$O$45,1,$K$18:$K$45,-1)</f>
        <v>2.2000000000000002</v>
      </c>
      <c r="O101" s="133"/>
      <c r="P101" s="133"/>
      <c r="Q101" s="93"/>
      <c r="R101" s="73"/>
      <c r="S101" s="73"/>
      <c r="T101" s="73"/>
      <c r="U101" s="132"/>
      <c r="V101" s="73"/>
      <c r="W101" s="73"/>
      <c r="X101" s="73"/>
      <c r="Y101" s="73"/>
      <c r="Z101" s="73"/>
      <c r="AA101" s="93"/>
      <c r="AB101" s="73"/>
      <c r="AC101" s="73"/>
      <c r="AD101" s="73"/>
      <c r="AE101" s="132"/>
      <c r="AF101" s="73"/>
      <c r="AG101" s="73"/>
      <c r="AH101" s="73"/>
      <c r="AI101" s="73"/>
      <c r="AJ101" s="93"/>
      <c r="AK101" s="73"/>
      <c r="AL101" s="73"/>
      <c r="AM101" s="132"/>
    </row>
    <row r="102" spans="5:39" customFormat="1" x14ac:dyDescent="0.3">
      <c r="E102" s="64" t="s">
        <v>124</v>
      </c>
      <c r="F102" s="64"/>
      <c r="G102" s="133"/>
      <c r="H102" s="121">
        <f>COUNTIFS($O$18:$O$45,"&gt;2",L$18:L$45,"&gt;0",$K$18:$K$45,1)</f>
        <v>0</v>
      </c>
      <c r="I102" s="121">
        <f>COUNTIFS($O$18:$O$45,"&gt;2",M$18:M$45,"&gt;0",$K$18:$K$45,1)</f>
        <v>0</v>
      </c>
      <c r="J102" s="121">
        <f>COUNTIFS($O$18:$O$45,"&gt;2",N$18:N$45,"&gt;0",$K$18:$K$45,1)</f>
        <v>0</v>
      </c>
      <c r="K102" s="133"/>
      <c r="L102" s="121">
        <f>COUNTIFS($O$18:$O$45,"&gt;2",L$18:L$45,"&gt;0",$K$18:$K$45,-1)</f>
        <v>0</v>
      </c>
      <c r="M102" s="121">
        <f>COUNTIFS($O$18:$O$45,"&gt;2",M$18:M$45,"&gt;0",$K$18:$K$45,-1)</f>
        <v>0</v>
      </c>
      <c r="N102" s="121">
        <f>COUNTIFS($O$18:$O$45,"&gt;2",N$18:N$45,"&gt;0",$K$18:$K$45,-1)</f>
        <v>0</v>
      </c>
      <c r="O102" s="133"/>
      <c r="P102" s="133"/>
      <c r="Q102" s="93"/>
      <c r="R102" s="73"/>
      <c r="S102" s="73"/>
      <c r="T102" s="73"/>
      <c r="U102" s="132"/>
      <c r="V102" s="73"/>
      <c r="W102" s="73"/>
      <c r="X102" s="73"/>
      <c r="Y102" s="73"/>
      <c r="Z102" s="73"/>
      <c r="AA102" s="93"/>
      <c r="AB102" s="73"/>
      <c r="AC102" s="73"/>
      <c r="AD102" s="73"/>
      <c r="AE102" s="132"/>
      <c r="AF102" s="73"/>
      <c r="AG102" s="73"/>
      <c r="AH102" s="73"/>
      <c r="AI102" s="73"/>
      <c r="AJ102" s="93"/>
      <c r="AK102" s="73"/>
      <c r="AL102" s="73"/>
      <c r="AM102" s="132"/>
    </row>
    <row r="103" spans="5:39" customFormat="1" x14ac:dyDescent="0.3">
      <c r="E103" s="64" t="s">
        <v>125</v>
      </c>
      <c r="F103" s="64"/>
      <c r="G103" s="133"/>
      <c r="H103" s="121">
        <f>COUNTIFS($O$18:$O$45,1,L$18:L$45,"&gt;0",$K$18:$K$45,1)</f>
        <v>3</v>
      </c>
      <c r="I103" s="121">
        <f>COUNTIFS($O$18:$O$45,1,M$18:M$45,"&gt;0",$K$18:$K$45,1)</f>
        <v>2</v>
      </c>
      <c r="J103" s="121">
        <f>COUNTIFS($O$18:$O$45,1,N$18:N$45,"&gt;0",$K$18:$K$45,1)</f>
        <v>5</v>
      </c>
      <c r="K103" s="133"/>
      <c r="L103" s="121">
        <f>COUNTIFS($O$18:$O$45,1,L$18:L$45,"&gt;0",$K$18:$K$45,-1)</f>
        <v>2</v>
      </c>
      <c r="M103" s="121">
        <f>COUNTIFS($O$18:$O$45,1,M$18:M$45,"&gt;0",$K$18:$K$45,-1)</f>
        <v>0</v>
      </c>
      <c r="N103" s="121">
        <f>COUNTIFS($O$18:$O$45,1,N$18:N$45,"&gt;0",$K$18:$K$45,-1)</f>
        <v>5</v>
      </c>
      <c r="O103" s="133"/>
      <c r="P103" s="133"/>
      <c r="Q103" s="93"/>
      <c r="R103" s="73"/>
      <c r="S103" s="73"/>
      <c r="T103" s="73"/>
      <c r="U103" s="132"/>
      <c r="V103" s="73"/>
      <c r="W103" s="73"/>
      <c r="X103" s="73"/>
      <c r="Y103" s="73"/>
      <c r="Z103" s="73"/>
      <c r="AA103" s="93"/>
      <c r="AB103" s="73"/>
      <c r="AC103" s="73"/>
      <c r="AD103" s="73"/>
      <c r="AE103" s="132"/>
      <c r="AF103" s="73"/>
      <c r="AG103" s="73"/>
      <c r="AH103" s="73"/>
      <c r="AI103" s="73"/>
      <c r="AJ103" s="93"/>
      <c r="AK103" s="73"/>
      <c r="AL103" s="73"/>
      <c r="AM103" s="132"/>
    </row>
    <row r="104" spans="5:39" customFormat="1" x14ac:dyDescent="0.3">
      <c r="E104" s="64"/>
      <c r="F104" s="64"/>
      <c r="G104" s="74"/>
      <c r="H104" s="74"/>
      <c r="I104" s="74"/>
      <c r="J104" s="74"/>
      <c r="K104" s="74"/>
      <c r="L104" s="133"/>
      <c r="M104" s="133"/>
      <c r="N104" s="133"/>
      <c r="O104" s="133"/>
      <c r="P104" s="133"/>
      <c r="Q104" s="93"/>
      <c r="R104" s="73"/>
      <c r="S104" s="73"/>
      <c r="T104" s="73"/>
      <c r="U104" s="132"/>
      <c r="V104" s="73"/>
      <c r="W104" s="73"/>
      <c r="X104" s="73"/>
      <c r="Y104" s="73"/>
      <c r="Z104" s="73"/>
      <c r="AA104" s="93"/>
      <c r="AB104" s="73"/>
      <c r="AC104" s="73"/>
      <c r="AD104" s="73"/>
      <c r="AE104" s="132"/>
      <c r="AF104" s="73"/>
      <c r="AG104" s="73"/>
      <c r="AH104" s="73"/>
      <c r="AI104" s="73"/>
      <c r="AJ104" s="93"/>
      <c r="AK104" s="73"/>
      <c r="AL104" s="73"/>
      <c r="AM104" s="132"/>
    </row>
    <row r="105" spans="5:39" customFormat="1" x14ac:dyDescent="0.3">
      <c r="E105" s="131" t="s">
        <v>151</v>
      </c>
      <c r="F105" s="64"/>
      <c r="G105" s="73"/>
      <c r="H105" s="140" t="s">
        <v>140</v>
      </c>
      <c r="I105" s="141"/>
      <c r="J105" s="141"/>
      <c r="K105" s="133"/>
      <c r="L105" s="140" t="s">
        <v>71</v>
      </c>
      <c r="M105" s="141"/>
      <c r="N105" s="141"/>
      <c r="O105" s="133"/>
      <c r="P105" s="133"/>
      <c r="Q105" s="93"/>
      <c r="R105" s="73"/>
      <c r="S105" s="73"/>
      <c r="T105" s="73"/>
      <c r="U105" s="132"/>
      <c r="V105" s="73"/>
      <c r="W105" s="73"/>
      <c r="X105" s="73"/>
      <c r="Y105" s="73"/>
      <c r="Z105" s="73"/>
      <c r="AA105" s="93"/>
      <c r="AB105" s="73"/>
      <c r="AC105" s="73"/>
      <c r="AD105" s="73"/>
      <c r="AE105" s="132"/>
      <c r="AF105" s="73"/>
      <c r="AG105" s="73"/>
      <c r="AH105" s="73"/>
      <c r="AI105" s="73"/>
      <c r="AJ105" s="93"/>
      <c r="AK105" s="73"/>
      <c r="AL105" s="73"/>
      <c r="AM105" s="132"/>
    </row>
    <row r="106" spans="5:39" customFormat="1" x14ac:dyDescent="0.3">
      <c r="E106" s="64" t="s">
        <v>144</v>
      </c>
      <c r="F106" s="64"/>
      <c r="G106" s="74"/>
      <c r="H106" s="74">
        <f>AVERAGEIFS(L$18:L$45,$P$18:$P$45,1,$K$18:$K$45,1)</f>
        <v>3.5</v>
      </c>
      <c r="I106" s="74">
        <f>AVERAGEIFS(M$18:M$45,$P$18:$P$45,1,$K$18:$K$45,1)</f>
        <v>1.5</v>
      </c>
      <c r="J106" s="74">
        <f>AVERAGEIFS(N$18:N$45,$P$18:$P$45,1,$K$18:$K$45,1)</f>
        <v>2.2000000000000002</v>
      </c>
      <c r="K106" s="74"/>
      <c r="L106" s="74">
        <f>AVERAGEIFS(L$18:L$45,$P$18:$P$45,1,$K$18:$K$45,-1)</f>
        <v>5</v>
      </c>
      <c r="M106" s="74"/>
      <c r="N106" s="74">
        <f>AVERAGEIFS(N$18:N$45,$P$18:$P$45,1,$K$18:$K$45,-1)</f>
        <v>1.75</v>
      </c>
      <c r="O106" s="133"/>
      <c r="P106" s="133"/>
      <c r="Q106" s="93"/>
      <c r="R106" s="73"/>
      <c r="S106" s="73"/>
      <c r="T106" s="73"/>
      <c r="U106" s="132"/>
      <c r="V106" s="73"/>
      <c r="W106" s="73"/>
      <c r="X106" s="73"/>
      <c r="Y106" s="73"/>
      <c r="Z106" s="73"/>
      <c r="AA106" s="93"/>
      <c r="AB106" s="73"/>
      <c r="AC106" s="73"/>
      <c r="AD106" s="73"/>
      <c r="AE106" s="132"/>
      <c r="AF106" s="73"/>
      <c r="AG106" s="73"/>
      <c r="AH106" s="73"/>
      <c r="AI106" s="73"/>
      <c r="AJ106" s="93"/>
      <c r="AK106" s="73"/>
      <c r="AL106" s="73"/>
      <c r="AM106" s="132"/>
    </row>
    <row r="107" spans="5:39" customFormat="1" x14ac:dyDescent="0.3">
      <c r="E107" s="64" t="s">
        <v>145</v>
      </c>
      <c r="F107" s="64"/>
      <c r="G107" s="74"/>
      <c r="H107" s="74"/>
      <c r="I107" s="74"/>
      <c r="J107" s="74"/>
      <c r="K107" s="74"/>
      <c r="L107" s="74">
        <f>AVERAGEIFS(L$18:L$45,$P$18:$P$45,"&gt;2",$K$18:$K$45,-1)</f>
        <v>2</v>
      </c>
      <c r="M107" s="74"/>
      <c r="N107" s="74">
        <f>AVERAGEIFS(N$18:N$45,$P$18:$P$45,"&gt;2",$K$18:$K$45,-1)</f>
        <v>4</v>
      </c>
      <c r="O107" s="133"/>
      <c r="P107" s="133"/>
      <c r="Q107" s="93"/>
      <c r="R107" s="73"/>
      <c r="S107" s="73"/>
      <c r="T107" s="73"/>
      <c r="U107" s="132"/>
      <c r="V107" s="73"/>
      <c r="W107" s="73"/>
      <c r="X107" s="73"/>
      <c r="Y107" s="73"/>
      <c r="Z107" s="73"/>
      <c r="AA107" s="93"/>
      <c r="AB107" s="73"/>
      <c r="AC107" s="73"/>
      <c r="AD107" s="73"/>
      <c r="AE107" s="132"/>
      <c r="AF107" s="73"/>
      <c r="AG107" s="73"/>
      <c r="AH107" s="73"/>
      <c r="AI107" s="73"/>
      <c r="AJ107" s="93"/>
      <c r="AK107" s="73"/>
      <c r="AL107" s="73"/>
      <c r="AM107" s="132"/>
    </row>
    <row r="108" spans="5:39" customFormat="1" x14ac:dyDescent="0.3">
      <c r="E108" s="64" t="s">
        <v>126</v>
      </c>
      <c r="F108" s="64"/>
      <c r="G108" s="121"/>
      <c r="H108" s="121">
        <f>COUNTIFS($P$18:$P$45,1,L$18:L$45,"&gt;0",$K$18:$K$45,1)</f>
        <v>1</v>
      </c>
      <c r="I108" s="121">
        <f>COUNTIFS($P$18:$P$45,1,M$18:M$45,"&gt;0",$K$18:$K$45,1)</f>
        <v>1</v>
      </c>
      <c r="J108" s="121">
        <f>COUNTIFS($P$18:$P$45,1,N$18:N$45,"&gt;0",$K$18:$K$45,1)</f>
        <v>4</v>
      </c>
      <c r="K108" s="121"/>
      <c r="L108" s="121">
        <f>COUNTIFS($P$18:$P$45,1,L$18:L$45,"&gt;0",$K$18:$K$45,-1)</f>
        <v>1</v>
      </c>
      <c r="M108" s="121">
        <f>COUNTIFS($P$18:$P$45,1,M$18:M$45,"&gt;0",$K$18:$K$45,-1)</f>
        <v>0</v>
      </c>
      <c r="N108" s="121">
        <f>COUNTIFS($P$18:$P$45,1,N$18:N$45,"&gt;0",$K$18:$K$45,-1)</f>
        <v>4</v>
      </c>
      <c r="O108" s="133"/>
      <c r="P108" s="133"/>
      <c r="Q108" s="93"/>
      <c r="R108" s="73"/>
      <c r="S108" s="73"/>
      <c r="T108" s="73"/>
      <c r="U108" s="132"/>
      <c r="V108" s="73"/>
      <c r="W108" s="73"/>
      <c r="X108" s="73"/>
      <c r="Y108" s="73"/>
      <c r="Z108" s="73"/>
      <c r="AA108" s="93"/>
      <c r="AB108" s="73"/>
      <c r="AC108" s="73"/>
      <c r="AD108" s="73"/>
      <c r="AE108" s="132"/>
      <c r="AF108" s="73"/>
      <c r="AG108" s="73"/>
      <c r="AH108" s="73"/>
      <c r="AI108" s="73"/>
      <c r="AJ108" s="93"/>
      <c r="AK108" s="73"/>
      <c r="AL108" s="73"/>
      <c r="AM108" s="132"/>
    </row>
    <row r="109" spans="5:39" customFormat="1" x14ac:dyDescent="0.3">
      <c r="E109" s="64" t="s">
        <v>127</v>
      </c>
      <c r="F109" s="64"/>
      <c r="G109" s="121"/>
      <c r="H109" s="121">
        <f>COUNTIFS($P$18:$P$45,"&gt;2",L$18:L$45,"&gt;0",$K$18:$K$45,1)</f>
        <v>0</v>
      </c>
      <c r="I109" s="121">
        <f>COUNTIFS($P$18:$P$45,"&gt;2",M$18:M$45,"&gt;0",$K$18:$K$45,1)</f>
        <v>0</v>
      </c>
      <c r="J109" s="121">
        <f>COUNTIFS($P$18:$P$45,"&gt;2",N$18:N$45,"&gt;0",$K$18:$K$45,1)</f>
        <v>0</v>
      </c>
      <c r="K109" s="121"/>
      <c r="L109" s="121">
        <f>COUNTIFS($P$18:$P$45,"&gt;2",L$18:L$45,"&gt;0",$K$18:$K$45,-1)</f>
        <v>1</v>
      </c>
      <c r="M109" s="121">
        <f>COUNTIFS($P$18:$P$45,"&gt;2",M$18:M$45,"&gt;0",$K$18:$K$45,-1)</f>
        <v>0</v>
      </c>
      <c r="N109" s="121">
        <f>COUNTIFS($P$18:$P$45,"&gt;2",N$18:N$45,"&gt;0",$K$18:$K$45,-1)</f>
        <v>1</v>
      </c>
      <c r="O109" s="133"/>
      <c r="P109" s="133"/>
      <c r="Q109" s="93"/>
      <c r="R109" s="73"/>
      <c r="S109" s="73"/>
      <c r="T109" s="73"/>
      <c r="U109" s="132"/>
      <c r="V109" s="73"/>
      <c r="W109" s="73"/>
      <c r="X109" s="73"/>
      <c r="Y109" s="73"/>
      <c r="Z109" s="73"/>
      <c r="AA109" s="93"/>
      <c r="AB109" s="73"/>
      <c r="AC109" s="73"/>
      <c r="AD109" s="73"/>
      <c r="AE109" s="132"/>
      <c r="AF109" s="73"/>
      <c r="AG109" s="73"/>
      <c r="AH109" s="73"/>
      <c r="AI109" s="73"/>
      <c r="AJ109" s="93"/>
      <c r="AK109" s="73"/>
      <c r="AL109" s="73"/>
      <c r="AM109" s="132"/>
    </row>
    <row r="110" spans="5:39" customFormat="1" x14ac:dyDescent="0.3">
      <c r="E110" s="64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93"/>
      <c r="R110" s="73"/>
      <c r="S110" s="73"/>
      <c r="T110" s="73"/>
      <c r="U110" s="132"/>
      <c r="V110" s="73"/>
      <c r="W110" s="73"/>
      <c r="X110" s="73"/>
      <c r="Y110" s="73"/>
      <c r="Z110" s="73"/>
      <c r="AA110" s="93"/>
      <c r="AB110" s="73"/>
      <c r="AC110" s="73"/>
      <c r="AD110" s="73"/>
      <c r="AE110" s="132"/>
      <c r="AF110" s="73"/>
      <c r="AG110" s="73"/>
      <c r="AH110" s="73"/>
      <c r="AI110" s="73"/>
      <c r="AJ110" s="93"/>
      <c r="AK110" s="73"/>
      <c r="AL110" s="73"/>
      <c r="AM110" s="132"/>
    </row>
    <row r="111" spans="5:39" customFormat="1" x14ac:dyDescent="0.3">
      <c r="E111" s="64" t="s">
        <v>137</v>
      </c>
      <c r="F111" s="210"/>
      <c r="G111" s="71"/>
      <c r="H111" s="210" t="s">
        <v>314</v>
      </c>
      <c r="I111" s="210"/>
      <c r="J111" s="71"/>
      <c r="K111" s="71"/>
      <c r="L111" s="211"/>
      <c r="M111" s="133"/>
      <c r="N111" s="133"/>
      <c r="O111" s="133"/>
      <c r="P111" s="133"/>
      <c r="Q111" s="93"/>
      <c r="R111" s="73"/>
      <c r="S111" s="73"/>
      <c r="T111" s="73"/>
      <c r="U111" s="132"/>
      <c r="V111" s="73"/>
      <c r="W111" s="73"/>
      <c r="X111" s="73"/>
      <c r="Y111" s="73"/>
      <c r="Z111" s="73"/>
      <c r="AA111" s="93"/>
      <c r="AB111" s="73"/>
      <c r="AC111" s="73"/>
      <c r="AD111" s="73"/>
      <c r="AE111" s="132"/>
      <c r="AF111" s="73">
        <f t="shared" ref="AF111:AM111" si="63">SUMIF($K$18:$K$45,1,AF$18:AF$45)</f>
        <v>5</v>
      </c>
      <c r="AG111" s="73">
        <f t="shared" si="63"/>
        <v>3</v>
      </c>
      <c r="AH111" s="73">
        <f t="shared" si="63"/>
        <v>0</v>
      </c>
      <c r="AI111" s="73">
        <f t="shared" si="63"/>
        <v>0</v>
      </c>
      <c r="AJ111" s="93">
        <f t="shared" si="63"/>
        <v>4</v>
      </c>
      <c r="AK111" s="73">
        <f t="shared" si="63"/>
        <v>2</v>
      </c>
      <c r="AL111" s="73">
        <f t="shared" si="63"/>
        <v>0</v>
      </c>
      <c r="AM111" s="132">
        <f t="shared" si="63"/>
        <v>0</v>
      </c>
    </row>
    <row r="112" spans="5:39" customFormat="1" x14ac:dyDescent="0.3">
      <c r="E112" s="64"/>
      <c r="F112" s="210"/>
      <c r="G112" s="71"/>
      <c r="H112" s="210" t="s">
        <v>315</v>
      </c>
      <c r="I112" s="71"/>
      <c r="J112" s="71"/>
      <c r="K112" s="71"/>
      <c r="L112" s="211"/>
      <c r="M112" s="133"/>
      <c r="N112" s="133"/>
      <c r="O112" s="133"/>
      <c r="P112" s="133"/>
      <c r="Q112" s="93"/>
      <c r="R112" s="73"/>
      <c r="S112" s="73"/>
      <c r="T112" s="73"/>
      <c r="U112" s="132"/>
      <c r="V112" s="73"/>
      <c r="W112" s="73"/>
      <c r="X112" s="73"/>
      <c r="Y112" s="73"/>
      <c r="Z112" s="73"/>
      <c r="AA112" s="93"/>
      <c r="AB112" s="73"/>
      <c r="AC112" s="73"/>
      <c r="AD112" s="73"/>
      <c r="AE112" s="132"/>
      <c r="AF112" s="73">
        <f t="shared" ref="AF112:AM112" si="64">SUMIF($K$18:$K$45,-1,AF$18:AF$45)</f>
        <v>5</v>
      </c>
      <c r="AG112" s="73">
        <f t="shared" si="64"/>
        <v>0</v>
      </c>
      <c r="AH112" s="73">
        <f t="shared" si="64"/>
        <v>0</v>
      </c>
      <c r="AI112" s="73">
        <f t="shared" si="64"/>
        <v>0</v>
      </c>
      <c r="AJ112" s="93">
        <f t="shared" si="64"/>
        <v>4</v>
      </c>
      <c r="AK112" s="73">
        <f t="shared" si="64"/>
        <v>0</v>
      </c>
      <c r="AL112" s="73">
        <f t="shared" si="64"/>
        <v>1</v>
      </c>
      <c r="AM112" s="132">
        <f t="shared" si="64"/>
        <v>0</v>
      </c>
    </row>
    <row r="113" spans="5:39" customFormat="1" x14ac:dyDescent="0.3">
      <c r="E113" s="64"/>
      <c r="F113" s="83"/>
      <c r="G113" s="71"/>
      <c r="H113" s="212" t="s">
        <v>138</v>
      </c>
      <c r="I113" s="213"/>
      <c r="J113" s="213"/>
      <c r="K113" s="213"/>
      <c r="L113" s="214"/>
      <c r="M113" s="214"/>
      <c r="N113" s="214"/>
      <c r="O113" s="214"/>
      <c r="P113" s="214"/>
      <c r="Q113" s="93"/>
      <c r="R113" s="73"/>
      <c r="S113" s="73"/>
      <c r="T113" s="73"/>
      <c r="U113" s="132"/>
      <c r="V113" s="73"/>
      <c r="W113" s="73"/>
      <c r="X113" s="73"/>
      <c r="Y113" s="73"/>
      <c r="Z113" s="73"/>
      <c r="AA113" s="93"/>
      <c r="AB113" s="73"/>
      <c r="AC113" s="73"/>
      <c r="AD113" s="73"/>
      <c r="AE113" s="132"/>
      <c r="AF113" s="143">
        <f>AF112/(AF112+AF111)*100</f>
        <v>50</v>
      </c>
      <c r="AG113" s="143">
        <f t="shared" ref="AG113:AM113" si="65">AG112/(AG112+AG111)*100</f>
        <v>0</v>
      </c>
      <c r="AH113" s="143" t="e">
        <f t="shared" si="65"/>
        <v>#DIV/0!</v>
      </c>
      <c r="AI113" s="143" t="e">
        <f t="shared" si="65"/>
        <v>#DIV/0!</v>
      </c>
      <c r="AJ113" s="144">
        <f t="shared" si="65"/>
        <v>50</v>
      </c>
      <c r="AK113" s="143">
        <f t="shared" si="65"/>
        <v>0</v>
      </c>
      <c r="AL113" s="143">
        <f t="shared" si="65"/>
        <v>100</v>
      </c>
      <c r="AM113" s="145" t="e">
        <f t="shared" si="65"/>
        <v>#DIV/0!</v>
      </c>
    </row>
    <row r="114" spans="5:39" customFormat="1" x14ac:dyDescent="0.3">
      <c r="E114" s="64"/>
      <c r="F114" s="83"/>
      <c r="G114" s="71"/>
      <c r="H114" s="210" t="s">
        <v>33</v>
      </c>
      <c r="I114" s="71"/>
      <c r="J114" s="71"/>
      <c r="K114" s="71"/>
      <c r="L114" s="211"/>
      <c r="M114" s="133"/>
      <c r="N114" s="133"/>
      <c r="O114" s="133"/>
      <c r="P114" s="133"/>
      <c r="Q114" s="93"/>
      <c r="R114" s="73"/>
      <c r="S114" s="73"/>
      <c r="T114" s="73"/>
      <c r="U114" s="132"/>
      <c r="V114" s="73"/>
      <c r="W114" s="73"/>
      <c r="X114" s="73"/>
      <c r="Y114" s="73"/>
      <c r="Z114" s="73"/>
      <c r="AA114" s="93"/>
      <c r="AB114" s="73"/>
      <c r="AC114" s="73"/>
      <c r="AD114" s="73"/>
      <c r="AE114" s="132"/>
      <c r="AF114" s="73">
        <f>AF46-AF111-AF112</f>
        <v>0</v>
      </c>
      <c r="AG114" s="73">
        <f t="shared" ref="AG114:AM114" si="66">AG46-AG111-AG112</f>
        <v>0</v>
      </c>
      <c r="AH114" s="73">
        <f t="shared" si="66"/>
        <v>0</v>
      </c>
      <c r="AI114" s="73">
        <f t="shared" si="66"/>
        <v>0</v>
      </c>
      <c r="AJ114" s="93">
        <f t="shared" si="66"/>
        <v>0</v>
      </c>
      <c r="AK114" s="73">
        <f t="shared" si="66"/>
        <v>0</v>
      </c>
      <c r="AL114" s="73">
        <f t="shared" si="66"/>
        <v>0</v>
      </c>
      <c r="AM114" s="132">
        <f t="shared" si="66"/>
        <v>0</v>
      </c>
    </row>
    <row r="115" spans="5:39" customFormat="1" x14ac:dyDescent="0.3">
      <c r="E115" s="64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93"/>
      <c r="R115" s="73"/>
      <c r="S115" s="73"/>
      <c r="T115" s="73"/>
      <c r="U115" s="132"/>
      <c r="V115" s="73"/>
      <c r="W115" s="73"/>
      <c r="X115" s="73"/>
      <c r="Y115" s="73"/>
      <c r="Z115" s="73"/>
      <c r="AA115" s="93"/>
      <c r="AB115" s="73"/>
      <c r="AC115" s="73"/>
      <c r="AD115" s="73"/>
      <c r="AE115" s="132"/>
      <c r="AF115" s="73"/>
      <c r="AG115" s="73"/>
      <c r="AH115" s="73"/>
      <c r="AI115" s="73"/>
      <c r="AJ115" s="93"/>
      <c r="AK115" s="73"/>
      <c r="AL115" s="73"/>
      <c r="AM115" s="132"/>
    </row>
    <row r="116" spans="5:39" customFormat="1" x14ac:dyDescent="0.3"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0"/>
      <c r="R116" s="1"/>
      <c r="S116" s="1"/>
      <c r="T116" s="1"/>
      <c r="U116" s="9"/>
      <c r="V116" s="1"/>
      <c r="W116" s="1"/>
      <c r="X116" s="1"/>
      <c r="Y116" s="1"/>
      <c r="Z116" s="1"/>
      <c r="AA116" s="10"/>
      <c r="AB116" s="1"/>
      <c r="AC116" s="1"/>
      <c r="AD116" s="1"/>
      <c r="AE116" s="9"/>
      <c r="AF116" s="147"/>
      <c r="AG116" s="73"/>
      <c r="AH116" s="73"/>
      <c r="AI116" s="73"/>
      <c r="AJ116" s="93"/>
      <c r="AK116" s="73"/>
      <c r="AL116" s="73"/>
      <c r="AM116" s="132"/>
    </row>
    <row r="117" spans="5:39" customFormat="1" x14ac:dyDescent="0.3"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0"/>
      <c r="R117" s="1"/>
      <c r="S117" s="1"/>
      <c r="T117" s="1"/>
      <c r="U117" s="9"/>
      <c r="V117" s="1"/>
      <c r="W117" s="1"/>
      <c r="X117" s="1"/>
      <c r="Y117" s="1"/>
      <c r="Z117" s="1"/>
      <c r="AA117" s="10"/>
      <c r="AB117" s="1"/>
      <c r="AC117" s="1"/>
      <c r="AD117" s="1"/>
      <c r="AE117" s="9"/>
      <c r="AF117" s="73"/>
      <c r="AG117" s="73"/>
      <c r="AH117" s="73"/>
      <c r="AI117" s="73"/>
      <c r="AJ117" s="148"/>
      <c r="AK117" s="73"/>
      <c r="AL117" s="73"/>
      <c r="AM117" s="132"/>
    </row>
    <row r="118" spans="5:39" customFormat="1" x14ac:dyDescent="0.3"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0"/>
      <c r="R118" s="1"/>
      <c r="S118" s="1"/>
      <c r="T118" s="1"/>
      <c r="U118" s="9"/>
      <c r="V118" s="1"/>
      <c r="W118" s="1"/>
      <c r="X118" s="1"/>
      <c r="Y118" s="1"/>
      <c r="Z118" s="1"/>
      <c r="AA118" s="10"/>
      <c r="AB118" s="1"/>
      <c r="AC118" s="1"/>
      <c r="AD118" s="1"/>
      <c r="AE118" s="9"/>
      <c r="AF118" s="1"/>
      <c r="AG118" s="1"/>
      <c r="AH118" s="1"/>
      <c r="AI118" s="1"/>
      <c r="AJ118" s="10"/>
      <c r="AK118" s="1"/>
      <c r="AL118" s="1"/>
      <c r="AM118" s="9"/>
    </row>
    <row r="119" spans="5:39" customFormat="1" x14ac:dyDescent="0.3"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0"/>
      <c r="R119" s="1"/>
      <c r="S119" s="1"/>
      <c r="T119" s="1"/>
      <c r="U119" s="9"/>
      <c r="V119" s="1"/>
      <c r="W119" s="1"/>
      <c r="X119" s="1"/>
      <c r="Y119" s="1"/>
      <c r="Z119" s="1"/>
      <c r="AA119" s="10"/>
      <c r="AB119" s="1"/>
      <c r="AC119" s="1"/>
      <c r="AD119" s="1"/>
      <c r="AE119" s="9"/>
      <c r="AF119" s="1"/>
      <c r="AG119" s="1"/>
      <c r="AH119" s="1"/>
      <c r="AI119" s="1"/>
      <c r="AJ119" s="10"/>
      <c r="AK119" s="1"/>
      <c r="AL119" s="1"/>
      <c r="AM119" s="9"/>
    </row>
    <row r="120" spans="5:39" customFormat="1" x14ac:dyDescent="0.3"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0"/>
      <c r="R120" s="1"/>
      <c r="S120" s="1"/>
      <c r="T120" s="1"/>
      <c r="U120" s="9"/>
      <c r="V120" s="1"/>
      <c r="W120" s="1"/>
      <c r="X120" s="1"/>
      <c r="Y120" s="1"/>
      <c r="Z120" s="1"/>
      <c r="AA120" s="10"/>
      <c r="AB120" s="1"/>
      <c r="AC120" s="1"/>
      <c r="AD120" s="1"/>
      <c r="AE120" s="9"/>
      <c r="AF120" s="1"/>
      <c r="AG120" s="1"/>
      <c r="AH120" s="1"/>
      <c r="AI120" s="1"/>
      <c r="AJ120" s="10"/>
      <c r="AK120" s="1"/>
      <c r="AL120" s="1"/>
      <c r="AM120" s="9"/>
    </row>
    <row r="121" spans="5:39" customFormat="1" x14ac:dyDescent="0.3"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0"/>
      <c r="R121" s="1"/>
      <c r="S121" s="1"/>
      <c r="T121" s="1"/>
      <c r="U121" s="9"/>
      <c r="V121" s="1"/>
      <c r="W121" s="1"/>
      <c r="X121" s="1"/>
      <c r="Y121" s="1"/>
      <c r="Z121" s="1"/>
      <c r="AA121" s="10"/>
      <c r="AB121" s="1"/>
      <c r="AC121" s="1"/>
      <c r="AD121" s="1"/>
      <c r="AE121" s="9"/>
      <c r="AF121" s="1"/>
      <c r="AG121" s="1"/>
      <c r="AH121" s="1"/>
      <c r="AI121" s="1"/>
      <c r="AJ121" s="10"/>
      <c r="AK121" s="1"/>
      <c r="AL121" s="1"/>
      <c r="AM121" s="9"/>
    </row>
    <row r="122" spans="5:39" customFormat="1" x14ac:dyDescent="0.3"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0"/>
      <c r="R122" s="1"/>
      <c r="S122" s="1"/>
      <c r="T122" s="1"/>
      <c r="U122" s="9"/>
      <c r="V122" s="1"/>
      <c r="W122" s="1"/>
      <c r="X122" s="1"/>
      <c r="Y122" s="1"/>
      <c r="Z122" s="1"/>
      <c r="AA122" s="10"/>
      <c r="AB122" s="1"/>
      <c r="AC122" s="1"/>
      <c r="AD122" s="1"/>
      <c r="AE122" s="9"/>
      <c r="AF122" s="1"/>
      <c r="AG122" s="1"/>
      <c r="AH122" s="1"/>
      <c r="AI122" s="1"/>
      <c r="AJ122" s="10"/>
      <c r="AK122" s="1"/>
      <c r="AL122" s="1"/>
      <c r="AM122" s="9"/>
    </row>
    <row r="123" spans="5:39" customFormat="1" x14ac:dyDescent="0.3"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0"/>
      <c r="R123" s="1"/>
      <c r="S123" s="1"/>
      <c r="T123" s="1"/>
      <c r="U123" s="9"/>
      <c r="V123" s="1"/>
      <c r="W123" s="1"/>
      <c r="X123" s="1"/>
      <c r="Y123" s="1"/>
      <c r="Z123" s="1"/>
      <c r="AA123" s="10"/>
      <c r="AB123" s="1"/>
      <c r="AC123" s="1"/>
      <c r="AD123" s="1"/>
      <c r="AE123" s="9"/>
      <c r="AF123" s="1"/>
      <c r="AG123" s="1"/>
      <c r="AH123" s="1"/>
      <c r="AI123" s="1"/>
      <c r="AJ123" s="10"/>
      <c r="AK123" s="1"/>
      <c r="AL123" s="1"/>
      <c r="AM123" s="9"/>
    </row>
    <row r="124" spans="5:39" customFormat="1" x14ac:dyDescent="0.3"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0"/>
      <c r="R124" s="1"/>
      <c r="S124" s="1"/>
      <c r="T124" s="1"/>
      <c r="U124" s="9"/>
      <c r="V124" s="1"/>
      <c r="W124" s="1"/>
      <c r="X124" s="1"/>
      <c r="Y124" s="1"/>
      <c r="Z124" s="1"/>
      <c r="AA124" s="10"/>
      <c r="AB124" s="1"/>
      <c r="AC124" s="1"/>
      <c r="AD124" s="1"/>
      <c r="AE124" s="9"/>
      <c r="AF124" s="1"/>
      <c r="AG124" s="1"/>
      <c r="AH124" s="1"/>
      <c r="AI124" s="1"/>
      <c r="AJ124" s="10"/>
      <c r="AK124" s="1"/>
      <c r="AL124" s="1"/>
      <c r="AM124" s="9"/>
    </row>
    <row r="125" spans="5:39" customFormat="1" x14ac:dyDescent="0.3"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0"/>
      <c r="R125" s="1"/>
      <c r="S125" s="1"/>
      <c r="T125" s="1"/>
      <c r="U125" s="9"/>
      <c r="V125" s="1"/>
      <c r="W125" s="1"/>
      <c r="X125" s="1"/>
      <c r="Y125" s="1"/>
      <c r="Z125" s="1"/>
      <c r="AA125" s="10"/>
      <c r="AB125" s="1"/>
      <c r="AC125" s="1"/>
      <c r="AD125" s="1"/>
      <c r="AE125" s="9"/>
      <c r="AF125" s="1"/>
      <c r="AG125" s="1"/>
      <c r="AH125" s="1"/>
      <c r="AI125" s="1"/>
      <c r="AJ125" s="10"/>
      <c r="AK125" s="1"/>
      <c r="AL125" s="1"/>
      <c r="AM125" s="9"/>
    </row>
    <row r="126" spans="5:39" customFormat="1" x14ac:dyDescent="0.3"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0"/>
      <c r="R126" s="1"/>
      <c r="S126" s="1"/>
      <c r="T126" s="1"/>
      <c r="U126" s="9"/>
      <c r="V126" s="1"/>
      <c r="W126" s="1"/>
      <c r="X126" s="1"/>
      <c r="Y126" s="1"/>
      <c r="Z126" s="1"/>
      <c r="AA126" s="10"/>
      <c r="AB126" s="1"/>
      <c r="AC126" s="1"/>
      <c r="AD126" s="1"/>
      <c r="AE126" s="9"/>
      <c r="AF126" s="1"/>
      <c r="AG126" s="1"/>
      <c r="AH126" s="1"/>
      <c r="AI126" s="1"/>
      <c r="AJ126" s="10"/>
      <c r="AK126" s="1"/>
      <c r="AL126" s="1"/>
      <c r="AM126" s="9"/>
    </row>
    <row r="127" spans="5:39" customFormat="1" x14ac:dyDescent="0.3"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0"/>
      <c r="R127" s="1"/>
      <c r="S127" s="1"/>
      <c r="T127" s="1"/>
      <c r="U127" s="9"/>
      <c r="V127" s="1"/>
      <c r="W127" s="1"/>
      <c r="X127" s="1"/>
      <c r="Y127" s="1"/>
      <c r="Z127" s="1"/>
      <c r="AA127" s="10"/>
      <c r="AB127" s="1"/>
      <c r="AC127" s="1"/>
      <c r="AD127" s="1"/>
      <c r="AE127" s="9"/>
      <c r="AF127" s="1"/>
      <c r="AG127" s="1"/>
      <c r="AH127" s="1"/>
      <c r="AI127" s="1"/>
      <c r="AJ127" s="10"/>
      <c r="AK127" s="1"/>
      <c r="AL127" s="1"/>
      <c r="AM127" s="9"/>
    </row>
    <row r="128" spans="5:39" customForma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0"/>
      <c r="R128" s="1"/>
      <c r="S128" s="1"/>
      <c r="T128" s="1"/>
      <c r="U128" s="9"/>
      <c r="V128" s="1"/>
      <c r="W128" s="1"/>
      <c r="X128" s="1"/>
      <c r="Y128" s="1"/>
      <c r="Z128" s="1"/>
      <c r="AA128" s="10"/>
      <c r="AB128" s="1"/>
      <c r="AC128" s="1"/>
      <c r="AD128" s="1"/>
      <c r="AE128" s="9"/>
      <c r="AF128" s="1"/>
      <c r="AG128" s="1"/>
      <c r="AH128" s="1"/>
      <c r="AI128" s="1"/>
      <c r="AJ128" s="10"/>
      <c r="AK128" s="1"/>
      <c r="AL128" s="1"/>
      <c r="AM128" s="9"/>
    </row>
    <row r="129" spans="36:36" customFormat="1" x14ac:dyDescent="0.3">
      <c r="AJ129" s="10"/>
    </row>
    <row r="130" spans="36:36" customFormat="1" x14ac:dyDescent="0.3">
      <c r="AJ130" s="10"/>
    </row>
    <row r="131" spans="36:36" customFormat="1" x14ac:dyDescent="0.3">
      <c r="AJ131" s="10"/>
    </row>
    <row r="132" spans="36:36" customFormat="1" x14ac:dyDescent="0.3">
      <c r="AJ132" s="10"/>
    </row>
    <row r="133" spans="36:36" customFormat="1" x14ac:dyDescent="0.3">
      <c r="AJ133" s="10"/>
    </row>
    <row r="134" spans="36:36" customFormat="1" x14ac:dyDescent="0.3">
      <c r="AJ134" s="10"/>
    </row>
    <row r="135" spans="36:36" customFormat="1" x14ac:dyDescent="0.3">
      <c r="AJ135" s="10"/>
    </row>
    <row r="136" spans="36:36" customFormat="1" x14ac:dyDescent="0.3">
      <c r="AJ136" s="10"/>
    </row>
    <row r="137" spans="36:36" customFormat="1" x14ac:dyDescent="0.3">
      <c r="AJ137" s="10"/>
    </row>
    <row r="138" spans="36:36" customFormat="1" x14ac:dyDescent="0.3">
      <c r="AJ138" s="10"/>
    </row>
    <row r="139" spans="36:36" customFormat="1" x14ac:dyDescent="0.3">
      <c r="AJ139" s="10"/>
    </row>
    <row r="140" spans="36:36" customFormat="1" x14ac:dyDescent="0.3">
      <c r="AJ140" s="10"/>
    </row>
    <row r="141" spans="36:36" customFormat="1" x14ac:dyDescent="0.3">
      <c r="AJ141" s="10"/>
    </row>
    <row r="142" spans="36:36" customFormat="1" x14ac:dyDescent="0.3">
      <c r="AJ142" s="10"/>
    </row>
    <row r="143" spans="36:36" customFormat="1" x14ac:dyDescent="0.3">
      <c r="AJ143" s="10"/>
    </row>
    <row r="144" spans="36:36" customFormat="1" x14ac:dyDescent="0.3">
      <c r="AJ144" s="10"/>
    </row>
    <row r="145" spans="36:36" customFormat="1" x14ac:dyDescent="0.3">
      <c r="AJ145" s="10"/>
    </row>
    <row r="146" spans="36:36" customFormat="1" x14ac:dyDescent="0.3">
      <c r="AJ146" s="10"/>
    </row>
    <row r="147" spans="36:36" customFormat="1" x14ac:dyDescent="0.3">
      <c r="AJ147" s="10"/>
    </row>
    <row r="148" spans="36:36" customFormat="1" x14ac:dyDescent="0.3">
      <c r="AJ148" s="10"/>
    </row>
    <row r="149" spans="36:36" customFormat="1" x14ac:dyDescent="0.3">
      <c r="AJ149" s="10"/>
    </row>
    <row r="150" spans="36:36" customFormat="1" x14ac:dyDescent="0.3">
      <c r="AJ150" s="10"/>
    </row>
    <row r="151" spans="36:36" customFormat="1" x14ac:dyDescent="0.3">
      <c r="AJ151" s="10"/>
    </row>
    <row r="152" spans="36:36" customFormat="1" x14ac:dyDescent="0.3">
      <c r="AJ152" s="10"/>
    </row>
    <row r="153" spans="36:36" customFormat="1" x14ac:dyDescent="0.3">
      <c r="AJ153" s="10"/>
    </row>
    <row r="154" spans="36:36" customFormat="1" x14ac:dyDescent="0.3">
      <c r="AJ154" s="10"/>
    </row>
    <row r="155" spans="36:36" customFormat="1" x14ac:dyDescent="0.3">
      <c r="AJ155" s="10"/>
    </row>
    <row r="156" spans="36:36" customFormat="1" x14ac:dyDescent="0.3">
      <c r="AJ156" s="10"/>
    </row>
    <row r="157" spans="36:36" customFormat="1" x14ac:dyDescent="0.3">
      <c r="AJ157" s="10"/>
    </row>
    <row r="158" spans="36:36" customFormat="1" x14ac:dyDescent="0.3">
      <c r="AJ158" s="10"/>
    </row>
    <row r="159" spans="36:36" customFormat="1" x14ac:dyDescent="0.3">
      <c r="AJ159" s="10"/>
    </row>
    <row r="160" spans="36:36" customFormat="1" x14ac:dyDescent="0.3">
      <c r="AJ160" s="10"/>
    </row>
    <row r="161" spans="36:36" customFormat="1" x14ac:dyDescent="0.3">
      <c r="AJ161" s="10"/>
    </row>
    <row r="162" spans="36:36" customFormat="1" x14ac:dyDescent="0.3">
      <c r="AJ162" s="10"/>
    </row>
    <row r="163" spans="36:36" customFormat="1" x14ac:dyDescent="0.3">
      <c r="AJ163" s="10"/>
    </row>
    <row r="164" spans="36:36" customFormat="1" x14ac:dyDescent="0.3">
      <c r="AJ164" s="10"/>
    </row>
    <row r="165" spans="36:36" customFormat="1" x14ac:dyDescent="0.3">
      <c r="AJ165" s="10"/>
    </row>
    <row r="166" spans="36:36" customFormat="1" x14ac:dyDescent="0.3">
      <c r="AJ166" s="10"/>
    </row>
    <row r="167" spans="36:36" customFormat="1" x14ac:dyDescent="0.3">
      <c r="AJ167" s="10"/>
    </row>
    <row r="168" spans="36:36" customFormat="1" x14ac:dyDescent="0.3">
      <c r="AJ168" s="10"/>
    </row>
    <row r="169" spans="36:36" customFormat="1" x14ac:dyDescent="0.3">
      <c r="AJ169" s="10"/>
    </row>
    <row r="170" spans="36:36" customFormat="1" x14ac:dyDescent="0.3">
      <c r="AJ170" s="10"/>
    </row>
    <row r="171" spans="36:36" customFormat="1" x14ac:dyDescent="0.3">
      <c r="AJ171" s="10"/>
    </row>
    <row r="172" spans="36:36" customFormat="1" x14ac:dyDescent="0.3">
      <c r="AJ172" s="10"/>
    </row>
    <row r="173" spans="36:36" customFormat="1" x14ac:dyDescent="0.3">
      <c r="AJ173" s="10"/>
    </row>
    <row r="174" spans="36:36" customFormat="1" x14ac:dyDescent="0.3">
      <c r="AJ174" s="10"/>
    </row>
    <row r="175" spans="36:36" customFormat="1" x14ac:dyDescent="0.3">
      <c r="AJ175" s="10"/>
    </row>
    <row r="176" spans="36:36" customFormat="1" x14ac:dyDescent="0.3">
      <c r="AJ176" s="10"/>
    </row>
    <row r="177" spans="36:36" customFormat="1" x14ac:dyDescent="0.3">
      <c r="AJ177" s="10"/>
    </row>
    <row r="178" spans="36:36" customFormat="1" x14ac:dyDescent="0.3">
      <c r="AJ178" s="10"/>
    </row>
    <row r="179" spans="36:36" customFormat="1" x14ac:dyDescent="0.3">
      <c r="AJ179" s="10"/>
    </row>
    <row r="180" spans="36:36" customFormat="1" x14ac:dyDescent="0.3">
      <c r="AJ180" s="10"/>
    </row>
    <row r="181" spans="36:36" customFormat="1" x14ac:dyDescent="0.3">
      <c r="AJ181" s="10"/>
    </row>
    <row r="182" spans="36:36" customFormat="1" x14ac:dyDescent="0.3">
      <c r="AJ182" s="10"/>
    </row>
    <row r="183" spans="36:36" customFormat="1" x14ac:dyDescent="0.3">
      <c r="AJ183" s="10"/>
    </row>
    <row r="184" spans="36:36" customFormat="1" x14ac:dyDescent="0.3">
      <c r="AJ184" s="10"/>
    </row>
    <row r="185" spans="36:36" customFormat="1" x14ac:dyDescent="0.3">
      <c r="AJ185" s="10"/>
    </row>
    <row r="186" spans="36:36" customFormat="1" x14ac:dyDescent="0.3">
      <c r="AJ186" s="10"/>
    </row>
    <row r="187" spans="36:36" customFormat="1" x14ac:dyDescent="0.3">
      <c r="AJ187" s="10"/>
    </row>
    <row r="188" spans="36:36" customFormat="1" x14ac:dyDescent="0.3">
      <c r="AJ188" s="10"/>
    </row>
    <row r="189" spans="36:36" customFormat="1" x14ac:dyDescent="0.3">
      <c r="AJ189" s="10"/>
    </row>
    <row r="190" spans="36:36" customFormat="1" x14ac:dyDescent="0.3">
      <c r="AJ190" s="10"/>
    </row>
    <row r="191" spans="36:36" customFormat="1" x14ac:dyDescent="0.3">
      <c r="AJ191" s="10"/>
    </row>
    <row r="192" spans="36:36" customFormat="1" x14ac:dyDescent="0.3">
      <c r="AJ192" s="10"/>
    </row>
    <row r="193" spans="36:36" customFormat="1" x14ac:dyDescent="0.3">
      <c r="AJ193" s="10"/>
    </row>
    <row r="194" spans="36:36" customFormat="1" x14ac:dyDescent="0.3">
      <c r="AJ194" s="10"/>
    </row>
    <row r="195" spans="36:36" customFormat="1" x14ac:dyDescent="0.3">
      <c r="AJ195" s="10"/>
    </row>
    <row r="196" spans="36:36" customFormat="1" x14ac:dyDescent="0.3">
      <c r="AJ196" s="10"/>
    </row>
    <row r="197" spans="36:36" customFormat="1" x14ac:dyDescent="0.3">
      <c r="AJ197" s="10"/>
    </row>
    <row r="198" spans="36:36" customFormat="1" x14ac:dyDescent="0.3">
      <c r="AJ198" s="10"/>
    </row>
    <row r="199" spans="36:36" customFormat="1" x14ac:dyDescent="0.3">
      <c r="AJ199" s="10"/>
    </row>
    <row r="200" spans="36:36" customFormat="1" x14ac:dyDescent="0.3">
      <c r="AJ200" s="10"/>
    </row>
    <row r="201" spans="36:36" customFormat="1" x14ac:dyDescent="0.3">
      <c r="AJ201" s="10"/>
    </row>
    <row r="202" spans="36:36" customFormat="1" x14ac:dyDescent="0.3">
      <c r="AJ202" s="10"/>
    </row>
    <row r="203" spans="36:36" customFormat="1" x14ac:dyDescent="0.3">
      <c r="AJ203" s="10"/>
    </row>
    <row r="204" spans="36:36" customFormat="1" x14ac:dyDescent="0.3">
      <c r="AJ204" s="10"/>
    </row>
    <row r="205" spans="36:36" customFormat="1" x14ac:dyDescent="0.3">
      <c r="AJ205" s="10"/>
    </row>
    <row r="206" spans="36:36" customFormat="1" x14ac:dyDescent="0.3">
      <c r="AJ206" s="10"/>
    </row>
    <row r="207" spans="36:36" customFormat="1" x14ac:dyDescent="0.3">
      <c r="AJ207" s="10"/>
    </row>
    <row r="208" spans="36:36" customFormat="1" x14ac:dyDescent="0.3">
      <c r="AJ208" s="10"/>
    </row>
    <row r="209" spans="36:36" customFormat="1" x14ac:dyDescent="0.3">
      <c r="AJ209" s="10"/>
    </row>
    <row r="210" spans="36:36" customFormat="1" x14ac:dyDescent="0.3">
      <c r="AJ210" s="10"/>
    </row>
    <row r="211" spans="36:36" customFormat="1" x14ac:dyDescent="0.3">
      <c r="AJ211" s="10"/>
    </row>
    <row r="212" spans="36:36" customFormat="1" x14ac:dyDescent="0.3">
      <c r="AJ212" s="10"/>
    </row>
    <row r="213" spans="36:36" customFormat="1" x14ac:dyDescent="0.3">
      <c r="AJ213" s="10"/>
    </row>
    <row r="214" spans="36:36" customFormat="1" x14ac:dyDescent="0.3">
      <c r="AJ214" s="10"/>
    </row>
    <row r="215" spans="36:36" customFormat="1" x14ac:dyDescent="0.3">
      <c r="AJ215" s="10"/>
    </row>
    <row r="216" spans="36:36" customFormat="1" x14ac:dyDescent="0.3">
      <c r="AJ216" s="10"/>
    </row>
    <row r="217" spans="36:36" customFormat="1" x14ac:dyDescent="0.3">
      <c r="AJ217" s="10"/>
    </row>
    <row r="218" spans="36:36" customFormat="1" x14ac:dyDescent="0.3">
      <c r="AJ218" s="10"/>
    </row>
    <row r="219" spans="36:36" customFormat="1" x14ac:dyDescent="0.3">
      <c r="AJ219" s="10"/>
    </row>
    <row r="220" spans="36:36" customFormat="1" x14ac:dyDescent="0.3">
      <c r="AJ220" s="10"/>
    </row>
    <row r="221" spans="36:36" customFormat="1" x14ac:dyDescent="0.3">
      <c r="AJ221" s="10"/>
    </row>
    <row r="222" spans="36:36" customFormat="1" x14ac:dyDescent="0.3">
      <c r="AJ222" s="10"/>
    </row>
    <row r="223" spans="36:36" customFormat="1" x14ac:dyDescent="0.3">
      <c r="AJ223" s="10"/>
    </row>
    <row r="224" spans="36:36" customFormat="1" x14ac:dyDescent="0.3">
      <c r="AJ224" s="10"/>
    </row>
    <row r="225" spans="36:36" customFormat="1" x14ac:dyDescent="0.3">
      <c r="AJ225" s="10"/>
    </row>
    <row r="226" spans="36:36" customFormat="1" x14ac:dyDescent="0.3">
      <c r="AJ226" s="10"/>
    </row>
    <row r="227" spans="36:36" customFormat="1" x14ac:dyDescent="0.3">
      <c r="AJ227" s="10"/>
    </row>
    <row r="228" spans="36:36" customFormat="1" x14ac:dyDescent="0.3">
      <c r="AJ228" s="10"/>
    </row>
    <row r="229" spans="36:36" customFormat="1" x14ac:dyDescent="0.3">
      <c r="AJ229" s="10"/>
    </row>
    <row r="230" spans="36:36" customFormat="1" x14ac:dyDescent="0.3">
      <c r="AJ230" s="10"/>
    </row>
    <row r="231" spans="36:36" customFormat="1" x14ac:dyDescent="0.3">
      <c r="AJ231" s="10"/>
    </row>
    <row r="232" spans="36:36" customFormat="1" x14ac:dyDescent="0.3">
      <c r="AJ232" s="10"/>
    </row>
    <row r="233" spans="36:36" customFormat="1" x14ac:dyDescent="0.3">
      <c r="AJ233" s="10"/>
    </row>
    <row r="234" spans="36:36" customFormat="1" x14ac:dyDescent="0.3">
      <c r="AJ234" s="10"/>
    </row>
    <row r="235" spans="36:36" customFormat="1" x14ac:dyDescent="0.3">
      <c r="AJ235" s="10"/>
    </row>
    <row r="236" spans="36:36" customFormat="1" x14ac:dyDescent="0.3">
      <c r="AJ236" s="10"/>
    </row>
    <row r="237" spans="36:36" customFormat="1" x14ac:dyDescent="0.3">
      <c r="AJ237" s="10"/>
    </row>
    <row r="238" spans="36:36" customFormat="1" x14ac:dyDescent="0.3">
      <c r="AJ238" s="10"/>
    </row>
    <row r="239" spans="36:36" customFormat="1" x14ac:dyDescent="0.3">
      <c r="AJ239" s="10"/>
    </row>
    <row r="240" spans="36:36" customFormat="1" x14ac:dyDescent="0.3">
      <c r="AJ240" s="10"/>
    </row>
    <row r="241" spans="36:36" customFormat="1" x14ac:dyDescent="0.3">
      <c r="AJ241" s="10"/>
    </row>
    <row r="242" spans="36:36" customFormat="1" x14ac:dyDescent="0.3">
      <c r="AJ242" s="10"/>
    </row>
    <row r="243" spans="36:36" customFormat="1" x14ac:dyDescent="0.3">
      <c r="AJ243" s="10"/>
    </row>
    <row r="244" spans="36:36" customFormat="1" x14ac:dyDescent="0.3">
      <c r="AJ244" s="10"/>
    </row>
    <row r="245" spans="36:36" customFormat="1" x14ac:dyDescent="0.3">
      <c r="AJ245" s="10"/>
    </row>
    <row r="246" spans="36:36" customFormat="1" x14ac:dyDescent="0.3">
      <c r="AJ246" s="10"/>
    </row>
    <row r="247" spans="36:36" customFormat="1" x14ac:dyDescent="0.3">
      <c r="AJ247" s="10"/>
    </row>
    <row r="248" spans="36:36" customFormat="1" x14ac:dyDescent="0.3">
      <c r="AJ248" s="10"/>
    </row>
    <row r="249" spans="36:36" customFormat="1" x14ac:dyDescent="0.3">
      <c r="AJ249" s="10"/>
    </row>
    <row r="250" spans="36:36" customFormat="1" x14ac:dyDescent="0.3">
      <c r="AJ250" s="10"/>
    </row>
    <row r="251" spans="36:36" customFormat="1" x14ac:dyDescent="0.3">
      <c r="AJ251" s="10"/>
    </row>
    <row r="252" spans="36:36" customFormat="1" x14ac:dyDescent="0.3">
      <c r="AJ252" s="10"/>
    </row>
    <row r="253" spans="36:36" customFormat="1" x14ac:dyDescent="0.3">
      <c r="AJ253" s="10"/>
    </row>
    <row r="254" spans="36:36" customFormat="1" x14ac:dyDescent="0.3">
      <c r="AJ254" s="10"/>
    </row>
    <row r="255" spans="36:36" customFormat="1" x14ac:dyDescent="0.3">
      <c r="AJ255" s="10"/>
    </row>
    <row r="256" spans="36:36" customFormat="1" x14ac:dyDescent="0.3">
      <c r="AJ256" s="10"/>
    </row>
    <row r="257" spans="36:36" customFormat="1" x14ac:dyDescent="0.3">
      <c r="AJ257" s="10"/>
    </row>
    <row r="258" spans="36:36" customFormat="1" x14ac:dyDescent="0.3">
      <c r="AJ258" s="10"/>
    </row>
    <row r="259" spans="36:36" customFormat="1" x14ac:dyDescent="0.3">
      <c r="AJ259" s="10"/>
    </row>
    <row r="260" spans="36:36" customFormat="1" x14ac:dyDescent="0.3">
      <c r="AJ260" s="10"/>
    </row>
    <row r="261" spans="36:36" customFormat="1" x14ac:dyDescent="0.3">
      <c r="AJ261" s="10"/>
    </row>
    <row r="262" spans="36:36" customFormat="1" x14ac:dyDescent="0.3">
      <c r="AJ262" s="10"/>
    </row>
    <row r="263" spans="36:36" customFormat="1" x14ac:dyDescent="0.3">
      <c r="AJ263" s="10"/>
    </row>
    <row r="264" spans="36:36" customFormat="1" x14ac:dyDescent="0.3">
      <c r="AJ264" s="10"/>
    </row>
    <row r="265" spans="36:36" customFormat="1" x14ac:dyDescent="0.3">
      <c r="AJ265" s="10"/>
    </row>
    <row r="266" spans="36:36" customFormat="1" x14ac:dyDescent="0.3">
      <c r="AJ266" s="10"/>
    </row>
    <row r="267" spans="36:36" customFormat="1" x14ac:dyDescent="0.3">
      <c r="AJ267" s="10"/>
    </row>
    <row r="268" spans="36:36" customFormat="1" x14ac:dyDescent="0.3">
      <c r="AJ268" s="10"/>
    </row>
    <row r="269" spans="36:36" customFormat="1" x14ac:dyDescent="0.3">
      <c r="AJ269" s="10"/>
    </row>
    <row r="270" spans="36:36" customFormat="1" x14ac:dyDescent="0.3">
      <c r="AJ270" s="10"/>
    </row>
    <row r="271" spans="36:36" customFormat="1" x14ac:dyDescent="0.3">
      <c r="AJ271" s="10"/>
    </row>
    <row r="272" spans="36:36" customFormat="1" x14ac:dyDescent="0.3">
      <c r="AJ272" s="10"/>
    </row>
    <row r="273" spans="36:36" customFormat="1" x14ac:dyDescent="0.3">
      <c r="AJ273" s="10"/>
    </row>
    <row r="274" spans="36:36" customFormat="1" x14ac:dyDescent="0.3">
      <c r="AJ274" s="10"/>
    </row>
    <row r="275" spans="36:36" customFormat="1" x14ac:dyDescent="0.3">
      <c r="AJ275" s="10"/>
    </row>
    <row r="276" spans="36:36" customFormat="1" x14ac:dyDescent="0.3">
      <c r="AJ276" s="10"/>
    </row>
    <row r="277" spans="36:36" customFormat="1" x14ac:dyDescent="0.3">
      <c r="AJ277" s="10"/>
    </row>
    <row r="278" spans="36:36" customFormat="1" x14ac:dyDescent="0.3">
      <c r="AJ278" s="10"/>
    </row>
    <row r="279" spans="36:36" customFormat="1" x14ac:dyDescent="0.3">
      <c r="AJ279" s="10"/>
    </row>
    <row r="280" spans="36:36" customFormat="1" x14ac:dyDescent="0.3">
      <c r="AJ280" s="10"/>
    </row>
    <row r="281" spans="36:36" customFormat="1" x14ac:dyDescent="0.3">
      <c r="AJ281" s="10"/>
    </row>
    <row r="282" spans="36:36" customFormat="1" x14ac:dyDescent="0.3">
      <c r="AJ282" s="10"/>
    </row>
    <row r="283" spans="36:36" customFormat="1" x14ac:dyDescent="0.3">
      <c r="AJ283" s="10"/>
    </row>
    <row r="284" spans="36:36" customFormat="1" x14ac:dyDescent="0.3">
      <c r="AJ284" s="10"/>
    </row>
    <row r="285" spans="36:36" customFormat="1" x14ac:dyDescent="0.3">
      <c r="AJ285" s="10"/>
    </row>
    <row r="286" spans="36:36" customFormat="1" x14ac:dyDescent="0.3">
      <c r="AJ286" s="10"/>
    </row>
    <row r="287" spans="36:36" customFormat="1" x14ac:dyDescent="0.3">
      <c r="AJ287" s="10"/>
    </row>
    <row r="288" spans="36:36" customFormat="1" x14ac:dyDescent="0.3">
      <c r="AJ288" s="10"/>
    </row>
    <row r="289" spans="36:36" customFormat="1" x14ac:dyDescent="0.3">
      <c r="AJ289" s="10"/>
    </row>
    <row r="290" spans="36:36" customFormat="1" x14ac:dyDescent="0.3">
      <c r="AJ290" s="10"/>
    </row>
    <row r="291" spans="36:36" customFormat="1" x14ac:dyDescent="0.3">
      <c r="AJ291" s="10"/>
    </row>
    <row r="292" spans="36:36" customFormat="1" x14ac:dyDescent="0.3">
      <c r="AJ292" s="10"/>
    </row>
    <row r="293" spans="36:36" customFormat="1" x14ac:dyDescent="0.3">
      <c r="AJ293" s="10"/>
    </row>
    <row r="294" spans="36:36" customFormat="1" x14ac:dyDescent="0.3">
      <c r="AJ294" s="10"/>
    </row>
    <row r="295" spans="36:36" customFormat="1" x14ac:dyDescent="0.3">
      <c r="AJ295" s="10"/>
    </row>
    <row r="296" spans="36:36" customFormat="1" x14ac:dyDescent="0.3">
      <c r="AJ296" s="10"/>
    </row>
    <row r="297" spans="36:36" customFormat="1" x14ac:dyDescent="0.3">
      <c r="AJ297" s="10"/>
    </row>
    <row r="298" spans="36:36" customFormat="1" x14ac:dyDescent="0.3">
      <c r="AJ298" s="10"/>
    </row>
    <row r="299" spans="36:36" customFormat="1" x14ac:dyDescent="0.3">
      <c r="AJ299" s="10"/>
    </row>
    <row r="300" spans="36:36" customFormat="1" x14ac:dyDescent="0.3">
      <c r="AJ300" s="10"/>
    </row>
    <row r="301" spans="36:36" customFormat="1" x14ac:dyDescent="0.3">
      <c r="AJ301" s="10"/>
    </row>
    <row r="302" spans="36:36" customFormat="1" x14ac:dyDescent="0.3">
      <c r="AJ302" s="10"/>
    </row>
    <row r="303" spans="36:36" customFormat="1" x14ac:dyDescent="0.3">
      <c r="AJ303" s="10"/>
    </row>
    <row r="304" spans="36:36" customFormat="1" x14ac:dyDescent="0.3">
      <c r="AJ304" s="10"/>
    </row>
    <row r="305" spans="36:36" customFormat="1" x14ac:dyDescent="0.3">
      <c r="AJ305" s="10"/>
    </row>
    <row r="306" spans="36:36" customFormat="1" x14ac:dyDescent="0.3">
      <c r="AJ306" s="10"/>
    </row>
    <row r="307" spans="36:36" customFormat="1" x14ac:dyDescent="0.3">
      <c r="AJ307" s="10"/>
    </row>
    <row r="308" spans="36:36" customFormat="1" x14ac:dyDescent="0.3">
      <c r="AJ308" s="10"/>
    </row>
    <row r="309" spans="36:36" customFormat="1" x14ac:dyDescent="0.3">
      <c r="AJ309" s="10"/>
    </row>
    <row r="310" spans="36:36" customFormat="1" x14ac:dyDescent="0.3">
      <c r="AJ310" s="10"/>
    </row>
    <row r="311" spans="36:36" customFormat="1" x14ac:dyDescent="0.3">
      <c r="AJ311" s="10"/>
    </row>
    <row r="312" spans="36:36" customFormat="1" x14ac:dyDescent="0.3">
      <c r="AJ312" s="10"/>
    </row>
    <row r="313" spans="36:36" customFormat="1" x14ac:dyDescent="0.3">
      <c r="AJ313" s="10"/>
    </row>
    <row r="314" spans="36:36" customFormat="1" x14ac:dyDescent="0.3">
      <c r="AJ314" s="10"/>
    </row>
    <row r="315" spans="36:36" customFormat="1" x14ac:dyDescent="0.3">
      <c r="AJ315" s="10"/>
    </row>
    <row r="316" spans="36:36" customFormat="1" x14ac:dyDescent="0.3">
      <c r="AJ316" s="10"/>
    </row>
    <row r="317" spans="36:36" customFormat="1" x14ac:dyDescent="0.3">
      <c r="AJ317" s="10"/>
    </row>
    <row r="318" spans="36:36" customFormat="1" x14ac:dyDescent="0.3">
      <c r="AJ318" s="10"/>
    </row>
    <row r="319" spans="36:36" customFormat="1" x14ac:dyDescent="0.3">
      <c r="AJ319" s="10"/>
    </row>
    <row r="320" spans="36:36" customFormat="1" x14ac:dyDescent="0.3">
      <c r="AJ320" s="10"/>
    </row>
    <row r="321" spans="36:36" customFormat="1" x14ac:dyDescent="0.3">
      <c r="AJ321" s="10"/>
    </row>
    <row r="322" spans="36:36" customFormat="1" x14ac:dyDescent="0.3">
      <c r="AJ322" s="10"/>
    </row>
    <row r="323" spans="36:36" customFormat="1" x14ac:dyDescent="0.3">
      <c r="AJ323" s="10"/>
    </row>
    <row r="324" spans="36:36" customFormat="1" x14ac:dyDescent="0.3">
      <c r="AJ324" s="10"/>
    </row>
    <row r="325" spans="36:36" customFormat="1" x14ac:dyDescent="0.3">
      <c r="AJ325" s="10"/>
    </row>
    <row r="326" spans="36:36" customFormat="1" x14ac:dyDescent="0.3">
      <c r="AJ326" s="10"/>
    </row>
    <row r="327" spans="36:36" customFormat="1" x14ac:dyDescent="0.3">
      <c r="AJ327" s="10"/>
    </row>
    <row r="328" spans="36:36" customFormat="1" x14ac:dyDescent="0.3">
      <c r="AJ328" s="10"/>
    </row>
    <row r="329" spans="36:36" customFormat="1" x14ac:dyDescent="0.3">
      <c r="AJ329" s="10"/>
    </row>
    <row r="330" spans="36:36" customFormat="1" x14ac:dyDescent="0.3">
      <c r="AJ330" s="10"/>
    </row>
    <row r="331" spans="36:36" customFormat="1" x14ac:dyDescent="0.3">
      <c r="AJ331" s="10"/>
    </row>
    <row r="332" spans="36:36" customFormat="1" x14ac:dyDescent="0.3">
      <c r="AJ332" s="10"/>
    </row>
    <row r="333" spans="36:36" customFormat="1" x14ac:dyDescent="0.3">
      <c r="AJ333" s="10"/>
    </row>
    <row r="334" spans="36:36" customFormat="1" x14ac:dyDescent="0.3">
      <c r="AJ334" s="10"/>
    </row>
    <row r="335" spans="36:36" customFormat="1" x14ac:dyDescent="0.3">
      <c r="AJ335" s="10"/>
    </row>
    <row r="336" spans="36:36" customFormat="1" x14ac:dyDescent="0.3">
      <c r="AJ336" s="10"/>
    </row>
    <row r="337" spans="36:36" customFormat="1" x14ac:dyDescent="0.3">
      <c r="AJ337" s="10"/>
    </row>
    <row r="338" spans="36:36" customFormat="1" x14ac:dyDescent="0.3">
      <c r="AJ338" s="10"/>
    </row>
    <row r="339" spans="36:36" customFormat="1" x14ac:dyDescent="0.3">
      <c r="AJ339" s="10"/>
    </row>
    <row r="340" spans="36:36" customFormat="1" x14ac:dyDescent="0.3">
      <c r="AJ340" s="10"/>
    </row>
    <row r="341" spans="36:36" customFormat="1" x14ac:dyDescent="0.3">
      <c r="AJ341" s="10"/>
    </row>
    <row r="342" spans="36:36" customFormat="1" x14ac:dyDescent="0.3">
      <c r="AJ342" s="10"/>
    </row>
    <row r="343" spans="36:36" customFormat="1" x14ac:dyDescent="0.3">
      <c r="AJ343" s="10"/>
    </row>
    <row r="344" spans="36:36" customFormat="1" x14ac:dyDescent="0.3">
      <c r="AJ344" s="10"/>
    </row>
    <row r="345" spans="36:36" customFormat="1" x14ac:dyDescent="0.3">
      <c r="AJ345" s="10"/>
    </row>
    <row r="346" spans="36:36" customFormat="1" x14ac:dyDescent="0.3">
      <c r="AJ346" s="10"/>
    </row>
    <row r="347" spans="36:36" customFormat="1" x14ac:dyDescent="0.3">
      <c r="AJ347" s="10"/>
    </row>
    <row r="348" spans="36:36" customFormat="1" x14ac:dyDescent="0.3">
      <c r="AJ348" s="10"/>
    </row>
    <row r="349" spans="36:36" customFormat="1" x14ac:dyDescent="0.3">
      <c r="AJ349" s="10"/>
    </row>
    <row r="350" spans="36:36" customFormat="1" x14ac:dyDescent="0.3">
      <c r="AJ350" s="10"/>
    </row>
    <row r="351" spans="36:36" customFormat="1" x14ac:dyDescent="0.3">
      <c r="AJ351" s="10"/>
    </row>
    <row r="352" spans="36:36" customFormat="1" x14ac:dyDescent="0.3">
      <c r="AJ352" s="10"/>
    </row>
    <row r="353" spans="36:36" customFormat="1" x14ac:dyDescent="0.3">
      <c r="AJ353" s="10"/>
    </row>
    <row r="354" spans="36:36" customFormat="1" x14ac:dyDescent="0.3">
      <c r="AJ354" s="10"/>
    </row>
    <row r="355" spans="36:36" customFormat="1" x14ac:dyDescent="0.3">
      <c r="AJ355" s="10"/>
    </row>
    <row r="356" spans="36:36" customFormat="1" x14ac:dyDescent="0.3">
      <c r="AJ356" s="10"/>
    </row>
    <row r="357" spans="36:36" customFormat="1" x14ac:dyDescent="0.3">
      <c r="AJ357" s="10"/>
    </row>
    <row r="358" spans="36:36" customFormat="1" x14ac:dyDescent="0.3">
      <c r="AJ358" s="10"/>
    </row>
    <row r="359" spans="36:36" customFormat="1" x14ac:dyDescent="0.3">
      <c r="AJ359" s="10"/>
    </row>
    <row r="360" spans="36:36" customFormat="1" x14ac:dyDescent="0.3">
      <c r="AJ360" s="10"/>
    </row>
    <row r="361" spans="36:36" customFormat="1" x14ac:dyDescent="0.3">
      <c r="AJ361" s="10"/>
    </row>
    <row r="362" spans="36:36" customFormat="1" x14ac:dyDescent="0.3">
      <c r="AJ362" s="10"/>
    </row>
    <row r="363" spans="36:36" customFormat="1" x14ac:dyDescent="0.3">
      <c r="AJ363" s="10"/>
    </row>
    <row r="364" spans="36:36" customFormat="1" x14ac:dyDescent="0.3">
      <c r="AJ364" s="10"/>
    </row>
    <row r="365" spans="36:36" customFormat="1" x14ac:dyDescent="0.3">
      <c r="AJ365" s="10"/>
    </row>
    <row r="366" spans="36:36" customFormat="1" x14ac:dyDescent="0.3">
      <c r="AJ366" s="10"/>
    </row>
    <row r="367" spans="36:36" customFormat="1" x14ac:dyDescent="0.3">
      <c r="AJ367" s="10"/>
    </row>
    <row r="368" spans="36:36" customFormat="1" x14ac:dyDescent="0.3">
      <c r="AJ368" s="10"/>
    </row>
    <row r="369" spans="36:36" customFormat="1" x14ac:dyDescent="0.3">
      <c r="AJ369" s="10"/>
    </row>
    <row r="370" spans="36:36" customFormat="1" x14ac:dyDescent="0.3">
      <c r="AJ370" s="10"/>
    </row>
    <row r="371" spans="36:36" customFormat="1" x14ac:dyDescent="0.3">
      <c r="AJ371" s="10"/>
    </row>
    <row r="372" spans="36:36" customFormat="1" x14ac:dyDescent="0.3">
      <c r="AJ372" s="10"/>
    </row>
    <row r="373" spans="36:36" customFormat="1" x14ac:dyDescent="0.3">
      <c r="AJ373" s="10"/>
    </row>
    <row r="374" spans="36:36" customFormat="1" x14ac:dyDescent="0.3">
      <c r="AJ374" s="10"/>
    </row>
    <row r="375" spans="36:36" customFormat="1" x14ac:dyDescent="0.3">
      <c r="AJ375" s="10"/>
    </row>
    <row r="376" spans="36:36" customFormat="1" x14ac:dyDescent="0.3">
      <c r="AJ376" s="10"/>
    </row>
    <row r="377" spans="36:36" customFormat="1" x14ac:dyDescent="0.3">
      <c r="AJ377" s="10"/>
    </row>
    <row r="378" spans="36:36" customFormat="1" x14ac:dyDescent="0.3">
      <c r="AJ378" s="10"/>
    </row>
    <row r="379" spans="36:36" customFormat="1" x14ac:dyDescent="0.3">
      <c r="AJ379" s="10"/>
    </row>
    <row r="380" spans="36:36" customFormat="1" x14ac:dyDescent="0.3">
      <c r="AJ380" s="10"/>
    </row>
    <row r="381" spans="36:36" customFormat="1" x14ac:dyDescent="0.3">
      <c r="AJ381" s="10"/>
    </row>
    <row r="382" spans="36:36" customFormat="1" x14ac:dyDescent="0.3">
      <c r="AJ382" s="10"/>
    </row>
    <row r="383" spans="36:36" customFormat="1" x14ac:dyDescent="0.3">
      <c r="AJ383" s="10"/>
    </row>
    <row r="384" spans="36:36" customFormat="1" x14ac:dyDescent="0.3">
      <c r="AJ384" s="10"/>
    </row>
    <row r="385" spans="36:36" customFormat="1" x14ac:dyDescent="0.3">
      <c r="AJ385" s="10"/>
    </row>
    <row r="386" spans="36:36" customFormat="1" x14ac:dyDescent="0.3">
      <c r="AJ386" s="10"/>
    </row>
    <row r="387" spans="36:36" customFormat="1" x14ac:dyDescent="0.3">
      <c r="AJ387" s="10"/>
    </row>
    <row r="388" spans="36:36" customFormat="1" x14ac:dyDescent="0.3">
      <c r="AJ388" s="10"/>
    </row>
    <row r="389" spans="36:36" customFormat="1" x14ac:dyDescent="0.3">
      <c r="AJ389" s="10"/>
    </row>
    <row r="390" spans="36:36" customFormat="1" x14ac:dyDescent="0.3">
      <c r="AJ390" s="10"/>
    </row>
    <row r="391" spans="36:36" customFormat="1" x14ac:dyDescent="0.3">
      <c r="AJ391" s="10"/>
    </row>
    <row r="392" spans="36:36" customFormat="1" x14ac:dyDescent="0.3">
      <c r="AJ392" s="10"/>
    </row>
    <row r="393" spans="36:36" customFormat="1" x14ac:dyDescent="0.3">
      <c r="AJ393" s="10"/>
    </row>
    <row r="394" spans="36:36" customFormat="1" x14ac:dyDescent="0.3">
      <c r="AJ394" s="10"/>
    </row>
    <row r="395" spans="36:36" customFormat="1" x14ac:dyDescent="0.3">
      <c r="AJ395" s="10"/>
    </row>
    <row r="396" spans="36:36" customFormat="1" x14ac:dyDescent="0.3">
      <c r="AJ396" s="10"/>
    </row>
    <row r="397" spans="36:36" customFormat="1" x14ac:dyDescent="0.3">
      <c r="AJ397" s="10"/>
    </row>
    <row r="398" spans="36:36" customFormat="1" x14ac:dyDescent="0.3">
      <c r="AJ398" s="10"/>
    </row>
    <row r="399" spans="36:36" customFormat="1" x14ac:dyDescent="0.3">
      <c r="AJ399" s="10"/>
    </row>
    <row r="400" spans="36:36" customFormat="1" x14ac:dyDescent="0.3">
      <c r="AJ400" s="10"/>
    </row>
    <row r="401" spans="36:36" customFormat="1" x14ac:dyDescent="0.3">
      <c r="AJ401" s="10"/>
    </row>
    <row r="402" spans="36:36" customFormat="1" x14ac:dyDescent="0.3">
      <c r="AJ402" s="10"/>
    </row>
    <row r="403" spans="36:36" customFormat="1" x14ac:dyDescent="0.3">
      <c r="AJ403" s="10"/>
    </row>
    <row r="404" spans="36:36" customFormat="1" x14ac:dyDescent="0.3">
      <c r="AJ404" s="10"/>
    </row>
    <row r="405" spans="36:36" customFormat="1" x14ac:dyDescent="0.3">
      <c r="AJ405" s="10"/>
    </row>
    <row r="406" spans="36:36" customFormat="1" x14ac:dyDescent="0.3">
      <c r="AJ406" s="10"/>
    </row>
    <row r="407" spans="36:36" customFormat="1" x14ac:dyDescent="0.3">
      <c r="AJ407" s="10"/>
    </row>
    <row r="408" spans="36:36" customFormat="1" x14ac:dyDescent="0.3">
      <c r="AJ408" s="10"/>
    </row>
    <row r="409" spans="36:36" customFormat="1" x14ac:dyDescent="0.3">
      <c r="AJ409" s="10"/>
    </row>
    <row r="410" spans="36:36" customFormat="1" x14ac:dyDescent="0.3">
      <c r="AJ410" s="10"/>
    </row>
    <row r="411" spans="36:36" customFormat="1" x14ac:dyDescent="0.3">
      <c r="AJ411" s="10"/>
    </row>
    <row r="412" spans="36:36" customFormat="1" x14ac:dyDescent="0.3">
      <c r="AJ412" s="10"/>
    </row>
    <row r="413" spans="36:36" customFormat="1" x14ac:dyDescent="0.3">
      <c r="AJ413" s="10"/>
    </row>
    <row r="414" spans="36:36" customFormat="1" x14ac:dyDescent="0.3">
      <c r="AJ414" s="10"/>
    </row>
    <row r="415" spans="36:36" customFormat="1" x14ac:dyDescent="0.3">
      <c r="AJ415" s="10"/>
    </row>
    <row r="416" spans="36:36" customFormat="1" x14ac:dyDescent="0.3">
      <c r="AJ416" s="10"/>
    </row>
    <row r="417" spans="36:36" customFormat="1" x14ac:dyDescent="0.3">
      <c r="AJ417" s="10"/>
    </row>
    <row r="418" spans="36:36" customFormat="1" x14ac:dyDescent="0.3">
      <c r="AJ418" s="10"/>
    </row>
    <row r="419" spans="36:36" customFormat="1" x14ac:dyDescent="0.3">
      <c r="AJ419" s="10"/>
    </row>
    <row r="420" spans="36:36" customFormat="1" x14ac:dyDescent="0.3">
      <c r="AJ420" s="10"/>
    </row>
    <row r="421" spans="36:36" customFormat="1" x14ac:dyDescent="0.3">
      <c r="AJ421" s="10"/>
    </row>
    <row r="422" spans="36:36" customFormat="1" x14ac:dyDescent="0.3">
      <c r="AJ422" s="10"/>
    </row>
    <row r="423" spans="36:36" customFormat="1" x14ac:dyDescent="0.3">
      <c r="AJ423" s="10"/>
    </row>
    <row r="424" spans="36:36" customFormat="1" x14ac:dyDescent="0.3">
      <c r="AJ424" s="10"/>
    </row>
    <row r="425" spans="36:36" customFormat="1" x14ac:dyDescent="0.3">
      <c r="AJ425" s="10"/>
    </row>
    <row r="426" spans="36:36" customFormat="1" x14ac:dyDescent="0.3">
      <c r="AJ426" s="10"/>
    </row>
    <row r="427" spans="36:36" customFormat="1" x14ac:dyDescent="0.3">
      <c r="AJ427" s="10"/>
    </row>
    <row r="428" spans="36:36" customFormat="1" x14ac:dyDescent="0.3">
      <c r="AJ428" s="10"/>
    </row>
    <row r="429" spans="36:36" customFormat="1" x14ac:dyDescent="0.3">
      <c r="AJ429" s="10"/>
    </row>
    <row r="430" spans="36:36" customFormat="1" x14ac:dyDescent="0.3">
      <c r="AJ430" s="10"/>
    </row>
    <row r="431" spans="36:36" customFormat="1" x14ac:dyDescent="0.3">
      <c r="AJ431" s="10"/>
    </row>
    <row r="432" spans="36:36" customFormat="1" x14ac:dyDescent="0.3">
      <c r="AJ432" s="10"/>
    </row>
    <row r="433" spans="36:36" customFormat="1" x14ac:dyDescent="0.3">
      <c r="AJ433" s="10"/>
    </row>
    <row r="434" spans="36:36" customFormat="1" x14ac:dyDescent="0.3">
      <c r="AJ434" s="10"/>
    </row>
    <row r="435" spans="36:36" customFormat="1" x14ac:dyDescent="0.3">
      <c r="AJ435" s="10"/>
    </row>
    <row r="436" spans="36:36" customFormat="1" x14ac:dyDescent="0.3">
      <c r="AJ436" s="10"/>
    </row>
    <row r="437" spans="36:36" customFormat="1" x14ac:dyDescent="0.3">
      <c r="AJ437" s="10"/>
    </row>
    <row r="438" spans="36:36" customFormat="1" x14ac:dyDescent="0.3">
      <c r="AJ438" s="10"/>
    </row>
    <row r="439" spans="36:36" customFormat="1" x14ac:dyDescent="0.3">
      <c r="AJ439" s="10"/>
    </row>
    <row r="440" spans="36:36" customFormat="1" x14ac:dyDescent="0.3">
      <c r="AJ440" s="10"/>
    </row>
    <row r="441" spans="36:36" customFormat="1" x14ac:dyDescent="0.3">
      <c r="AJ441" s="10"/>
    </row>
    <row r="442" spans="36:36" customFormat="1" x14ac:dyDescent="0.3">
      <c r="AJ442" s="10"/>
    </row>
    <row r="443" spans="36:36" customFormat="1" x14ac:dyDescent="0.3">
      <c r="AJ443" s="10"/>
    </row>
    <row r="444" spans="36:36" customFormat="1" x14ac:dyDescent="0.3">
      <c r="AJ444" s="10"/>
    </row>
    <row r="445" spans="36:36" customFormat="1" x14ac:dyDescent="0.3">
      <c r="AJ445" s="10"/>
    </row>
    <row r="446" spans="36:36" customFormat="1" x14ac:dyDescent="0.3">
      <c r="AJ446" s="10"/>
    </row>
    <row r="447" spans="36:36" customFormat="1" x14ac:dyDescent="0.3">
      <c r="AJ447" s="10"/>
    </row>
    <row r="448" spans="36:36" customFormat="1" x14ac:dyDescent="0.3">
      <c r="AJ448" s="10"/>
    </row>
    <row r="449" spans="36:36" customFormat="1" x14ac:dyDescent="0.3">
      <c r="AJ449" s="10"/>
    </row>
    <row r="450" spans="36:36" customFormat="1" x14ac:dyDescent="0.3">
      <c r="AJ450" s="10"/>
    </row>
    <row r="451" spans="36:36" customFormat="1" x14ac:dyDescent="0.3">
      <c r="AJ451" s="10"/>
    </row>
    <row r="452" spans="36:36" customFormat="1" x14ac:dyDescent="0.3">
      <c r="AJ452" s="10"/>
    </row>
    <row r="453" spans="36:36" customFormat="1" x14ac:dyDescent="0.3">
      <c r="AJ453" s="10"/>
    </row>
    <row r="454" spans="36:36" customFormat="1" x14ac:dyDescent="0.3">
      <c r="AJ454" s="10"/>
    </row>
    <row r="455" spans="36:36" customFormat="1" x14ac:dyDescent="0.3">
      <c r="AJ455" s="10"/>
    </row>
    <row r="456" spans="36:36" customFormat="1" x14ac:dyDescent="0.3">
      <c r="AJ456" s="10"/>
    </row>
    <row r="457" spans="36:36" customFormat="1" x14ac:dyDescent="0.3">
      <c r="AJ457" s="10"/>
    </row>
    <row r="458" spans="36:36" customFormat="1" x14ac:dyDescent="0.3">
      <c r="AJ458" s="10"/>
    </row>
    <row r="459" spans="36:36" customFormat="1" x14ac:dyDescent="0.3">
      <c r="AJ459" s="10"/>
    </row>
    <row r="460" spans="36:36" customFormat="1" x14ac:dyDescent="0.3">
      <c r="AJ460" s="10"/>
    </row>
    <row r="461" spans="36:36" customFormat="1" x14ac:dyDescent="0.3">
      <c r="AJ461" s="10"/>
    </row>
    <row r="462" spans="36:36" customFormat="1" x14ac:dyDescent="0.3">
      <c r="AJ462" s="10"/>
    </row>
    <row r="463" spans="36:36" customFormat="1" x14ac:dyDescent="0.3">
      <c r="AJ463" s="10"/>
    </row>
    <row r="464" spans="36:36" customFormat="1" x14ac:dyDescent="0.3">
      <c r="AJ464" s="10"/>
    </row>
    <row r="465" spans="36:36" customFormat="1" x14ac:dyDescent="0.3">
      <c r="AJ465" s="10"/>
    </row>
    <row r="466" spans="36:36" customFormat="1" x14ac:dyDescent="0.3">
      <c r="AJ466" s="10"/>
    </row>
    <row r="467" spans="36:36" customFormat="1" x14ac:dyDescent="0.3">
      <c r="AJ467" s="10"/>
    </row>
    <row r="468" spans="36:36" customFormat="1" x14ac:dyDescent="0.3">
      <c r="AJ468" s="10"/>
    </row>
    <row r="469" spans="36:36" customFormat="1" x14ac:dyDescent="0.3">
      <c r="AJ469" s="10"/>
    </row>
    <row r="470" spans="36:36" customFormat="1" x14ac:dyDescent="0.3">
      <c r="AJ470" s="10"/>
    </row>
    <row r="471" spans="36:36" customFormat="1" x14ac:dyDescent="0.3">
      <c r="AJ471" s="10"/>
    </row>
    <row r="472" spans="36:36" customFormat="1" x14ac:dyDescent="0.3">
      <c r="AJ472" s="10"/>
    </row>
    <row r="473" spans="36:36" customFormat="1" x14ac:dyDescent="0.3">
      <c r="AJ473" s="10"/>
    </row>
    <row r="474" spans="36:36" customFormat="1" x14ac:dyDescent="0.3">
      <c r="AJ474" s="10"/>
    </row>
    <row r="475" spans="36:36" customFormat="1" x14ac:dyDescent="0.3">
      <c r="AJ475" s="10"/>
    </row>
    <row r="476" spans="36:36" customFormat="1" x14ac:dyDescent="0.3">
      <c r="AJ476" s="10"/>
    </row>
    <row r="477" spans="36:36" customFormat="1" x14ac:dyDescent="0.3">
      <c r="AJ477" s="10"/>
    </row>
    <row r="478" spans="36:36" customFormat="1" x14ac:dyDescent="0.3">
      <c r="AJ478" s="10"/>
    </row>
    <row r="479" spans="36:36" customFormat="1" x14ac:dyDescent="0.3">
      <c r="AJ479" s="10"/>
    </row>
    <row r="480" spans="36:36" customFormat="1" x14ac:dyDescent="0.3">
      <c r="AJ480" s="10"/>
    </row>
    <row r="481" spans="36:36" customFormat="1" x14ac:dyDescent="0.3">
      <c r="AJ481" s="10"/>
    </row>
  </sheetData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145"/>
  <sheetViews>
    <sheetView tabSelected="1" zoomScaleNormal="100" workbookViewId="0">
      <pane ySplit="2" topLeftCell="A116" activePane="bottomLeft" state="frozen"/>
      <selection pane="bottomLeft" activeCell="W134" sqref="W134"/>
    </sheetView>
  </sheetViews>
  <sheetFormatPr defaultColWidth="5.5546875" defaultRowHeight="14.4" x14ac:dyDescent="0.3"/>
  <cols>
    <col min="1" max="1" width="4.6640625" customWidth="1"/>
    <col min="2" max="2" width="6" bestFit="1" customWidth="1"/>
    <col min="3" max="3" width="3.6640625" customWidth="1"/>
    <col min="4" max="4" width="4.44140625" bestFit="1" customWidth="1"/>
    <col min="5" max="5" width="18.21875" customWidth="1"/>
    <col min="6" max="17" width="5.33203125" style="1" customWidth="1"/>
    <col min="18" max="18" width="7" style="17" customWidth="1"/>
    <col min="19" max="19" width="35.77734375" style="17" bestFit="1" customWidth="1"/>
    <col min="20" max="30" width="5.33203125" style="1" customWidth="1"/>
    <col min="31" max="77" width="5.5546875" style="1"/>
  </cols>
  <sheetData>
    <row r="2" spans="1:79" ht="15" thickBot="1" x14ac:dyDescent="0.35">
      <c r="A2" s="2" t="s">
        <v>28</v>
      </c>
      <c r="B2" s="2" t="s">
        <v>0</v>
      </c>
      <c r="C2" s="5" t="s">
        <v>23</v>
      </c>
      <c r="D2" s="5" t="s">
        <v>24</v>
      </c>
      <c r="E2" s="3" t="s">
        <v>1</v>
      </c>
      <c r="F2" s="20" t="s">
        <v>30</v>
      </c>
      <c r="G2" s="20" t="s">
        <v>9</v>
      </c>
      <c r="H2" s="20" t="s">
        <v>12</v>
      </c>
      <c r="I2" s="20" t="s">
        <v>25</v>
      </c>
      <c r="J2" s="20" t="s">
        <v>95</v>
      </c>
      <c r="K2" s="20" t="s">
        <v>29</v>
      </c>
      <c r="L2" s="20" t="s">
        <v>13</v>
      </c>
      <c r="M2" s="19" t="s">
        <v>10</v>
      </c>
      <c r="N2" s="19" t="s">
        <v>11</v>
      </c>
      <c r="O2" s="20" t="s">
        <v>31</v>
      </c>
      <c r="P2" s="76" t="s">
        <v>61</v>
      </c>
      <c r="Q2" s="96" t="s">
        <v>73</v>
      </c>
      <c r="R2" s="89"/>
      <c r="S2" s="89"/>
      <c r="T2" s="194" t="s">
        <v>190</v>
      </c>
      <c r="U2" s="194" t="s">
        <v>191</v>
      </c>
      <c r="V2" s="58" t="s">
        <v>192</v>
      </c>
      <c r="W2" s="58" t="s">
        <v>193</v>
      </c>
      <c r="X2" s="58" t="s">
        <v>194</v>
      </c>
      <c r="Y2" s="58" t="s">
        <v>195</v>
      </c>
      <c r="Z2" s="58" t="s">
        <v>196</v>
      </c>
      <c r="AA2" s="58" t="s">
        <v>197</v>
      </c>
      <c r="AB2" s="58" t="s">
        <v>198</v>
      </c>
      <c r="AC2" s="57" t="s">
        <v>199</v>
      </c>
      <c r="AD2" s="57" t="s">
        <v>8</v>
      </c>
      <c r="BZ2" s="1"/>
      <c r="CA2" s="1"/>
    </row>
    <row r="3" spans="1:79" x14ac:dyDescent="0.3">
      <c r="A3">
        <v>92</v>
      </c>
      <c r="B3" s="64">
        <v>2001</v>
      </c>
      <c r="C3" s="189">
        <v>28</v>
      </c>
      <c r="D3" s="189">
        <v>6</v>
      </c>
      <c r="E3" s="64" t="s">
        <v>200</v>
      </c>
      <c r="F3" s="1">
        <f t="shared" ref="F3:F34" si="0">COUNTIF($T3:$AD3,1)</f>
        <v>7</v>
      </c>
      <c r="G3" s="1">
        <f t="shared" ref="G3:G34" si="1">COUNTIF($T3:$AD3,2)</f>
        <v>1</v>
      </c>
      <c r="H3" s="1">
        <f t="shared" ref="H3:H34" si="2">COUNTIF($T3:$AD3,3)</f>
        <v>0</v>
      </c>
      <c r="I3" s="1">
        <f t="shared" ref="I3" si="3">+H3+G3</f>
        <v>1</v>
      </c>
      <c r="J3" s="1">
        <f t="shared" ref="J3" si="4">+F3-I3</f>
        <v>6</v>
      </c>
      <c r="K3" s="1">
        <f t="shared" ref="K3:K34" si="5">COUNTIF($T3:$AD3,0)</f>
        <v>1</v>
      </c>
      <c r="L3" s="1">
        <f t="shared" ref="L3:L34" si="6">COUNTIF($T3:$AD3,5)</f>
        <v>0</v>
      </c>
      <c r="M3" s="146">
        <v>0</v>
      </c>
      <c r="N3" s="146">
        <v>1</v>
      </c>
      <c r="O3" s="1">
        <f t="shared" ref="O3" si="7">+N3+M3</f>
        <v>1</v>
      </c>
      <c r="P3" s="1">
        <f>IF(I3&gt;0,-1,IF(M3&gt;0,-1,1))</f>
        <v>-1</v>
      </c>
      <c r="Q3" s="1">
        <f>9-F3-G3-H3-K3-L3</f>
        <v>0</v>
      </c>
      <c r="R3" s="105" t="s">
        <v>75</v>
      </c>
      <c r="S3" s="106"/>
      <c r="T3" s="1">
        <v>1</v>
      </c>
      <c r="U3" s="1">
        <v>1</v>
      </c>
      <c r="V3" s="1">
        <v>1</v>
      </c>
      <c r="W3" s="1">
        <v>2</v>
      </c>
      <c r="X3" s="1">
        <v>1</v>
      </c>
      <c r="Y3" s="1">
        <v>1</v>
      </c>
      <c r="Z3" s="1">
        <v>1</v>
      </c>
      <c r="AA3" s="1">
        <v>0</v>
      </c>
      <c r="AB3" s="1">
        <v>1</v>
      </c>
    </row>
    <row r="4" spans="1:79" x14ac:dyDescent="0.3">
      <c r="A4">
        <v>92</v>
      </c>
      <c r="B4" s="64">
        <v>2002</v>
      </c>
      <c r="C4" s="189">
        <v>10</v>
      </c>
      <c r="D4" s="189">
        <v>1</v>
      </c>
      <c r="E4" s="64" t="s">
        <v>201</v>
      </c>
      <c r="F4" s="1">
        <f t="shared" si="0"/>
        <v>8</v>
      </c>
      <c r="G4" s="1">
        <f t="shared" si="1"/>
        <v>1</v>
      </c>
      <c r="H4" s="1">
        <f t="shared" si="2"/>
        <v>0</v>
      </c>
      <c r="I4" s="1">
        <f t="shared" ref="I4:I67" si="8">+H4+G4</f>
        <v>1</v>
      </c>
      <c r="J4" s="1">
        <f t="shared" ref="J4:J67" si="9">+F4-I4</f>
        <v>7</v>
      </c>
      <c r="K4" s="1">
        <f t="shared" si="5"/>
        <v>0</v>
      </c>
      <c r="L4" s="1">
        <f t="shared" si="6"/>
        <v>0</v>
      </c>
      <c r="M4" s="146">
        <v>1</v>
      </c>
      <c r="N4" s="146">
        <v>1</v>
      </c>
      <c r="O4" s="1">
        <f t="shared" ref="O4:O67" si="10">+N4+M4</f>
        <v>2</v>
      </c>
      <c r="P4" s="1">
        <f t="shared" ref="P4:P67" si="11">IF(I4&gt;0,-1,IF(M4&gt;0,-1,1))</f>
        <v>-1</v>
      </c>
      <c r="Q4" s="1">
        <f t="shared" ref="Q4:Q67" si="12">9-F4-G4-H4-K4-L4</f>
        <v>0</v>
      </c>
      <c r="R4" s="101" t="s">
        <v>30</v>
      </c>
      <c r="S4" s="102" t="s">
        <v>78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2</v>
      </c>
    </row>
    <row r="5" spans="1:79" x14ac:dyDescent="0.3">
      <c r="A5">
        <v>92</v>
      </c>
      <c r="B5" s="64">
        <v>2002</v>
      </c>
      <c r="C5" s="189">
        <v>14</v>
      </c>
      <c r="D5" s="189">
        <v>2</v>
      </c>
      <c r="E5" s="64" t="s">
        <v>202</v>
      </c>
      <c r="F5" s="1">
        <f t="shared" si="0"/>
        <v>9</v>
      </c>
      <c r="G5" s="1">
        <f t="shared" si="1"/>
        <v>0</v>
      </c>
      <c r="H5" s="1">
        <f t="shared" si="2"/>
        <v>0</v>
      </c>
      <c r="I5" s="1">
        <f t="shared" si="8"/>
        <v>0</v>
      </c>
      <c r="J5" s="1">
        <f t="shared" si="9"/>
        <v>9</v>
      </c>
      <c r="K5" s="1">
        <f t="shared" si="5"/>
        <v>0</v>
      </c>
      <c r="L5" s="1">
        <f t="shared" si="6"/>
        <v>0</v>
      </c>
      <c r="M5" s="146">
        <v>0</v>
      </c>
      <c r="N5" s="146">
        <v>0</v>
      </c>
      <c r="O5" s="1">
        <f t="shared" si="10"/>
        <v>0</v>
      </c>
      <c r="P5" s="1">
        <f t="shared" si="11"/>
        <v>1</v>
      </c>
      <c r="Q5" s="1">
        <f t="shared" si="12"/>
        <v>0</v>
      </c>
      <c r="R5" s="101" t="s">
        <v>9</v>
      </c>
      <c r="S5" s="102" t="s">
        <v>76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</row>
    <row r="6" spans="1:79" x14ac:dyDescent="0.3">
      <c r="A6">
        <v>92</v>
      </c>
      <c r="B6" s="64">
        <v>2002</v>
      </c>
      <c r="C6" s="189">
        <v>28</v>
      </c>
      <c r="D6" s="189">
        <v>2</v>
      </c>
      <c r="E6" s="64" t="s">
        <v>203</v>
      </c>
      <c r="F6" s="1">
        <f t="shared" si="0"/>
        <v>5</v>
      </c>
      <c r="G6" s="1">
        <f t="shared" si="1"/>
        <v>3</v>
      </c>
      <c r="H6" s="1">
        <f t="shared" si="2"/>
        <v>0</v>
      </c>
      <c r="I6" s="1">
        <f t="shared" si="8"/>
        <v>3</v>
      </c>
      <c r="J6" s="1">
        <f t="shared" si="9"/>
        <v>2</v>
      </c>
      <c r="K6" s="1">
        <f t="shared" si="5"/>
        <v>1</v>
      </c>
      <c r="L6" s="1">
        <f t="shared" si="6"/>
        <v>0</v>
      </c>
      <c r="M6" s="146">
        <v>1</v>
      </c>
      <c r="N6" s="146">
        <v>3</v>
      </c>
      <c r="O6" s="1">
        <f t="shared" si="10"/>
        <v>4</v>
      </c>
      <c r="P6" s="1">
        <f t="shared" si="11"/>
        <v>-1</v>
      </c>
      <c r="Q6" s="1">
        <f t="shared" si="12"/>
        <v>0</v>
      </c>
      <c r="R6" s="101" t="s">
        <v>12</v>
      </c>
      <c r="S6" s="102" t="s">
        <v>79</v>
      </c>
      <c r="T6" s="1">
        <v>1</v>
      </c>
      <c r="U6" s="1">
        <v>2</v>
      </c>
      <c r="V6" s="1">
        <v>1</v>
      </c>
      <c r="W6" s="1">
        <v>1</v>
      </c>
      <c r="X6" s="1">
        <v>1</v>
      </c>
      <c r="Y6" s="1">
        <v>1</v>
      </c>
      <c r="Z6" s="1">
        <v>0</v>
      </c>
      <c r="AA6" s="1">
        <v>2</v>
      </c>
      <c r="AB6" s="1">
        <v>2</v>
      </c>
    </row>
    <row r="7" spans="1:79" x14ac:dyDescent="0.3">
      <c r="A7">
        <v>92</v>
      </c>
      <c r="B7" s="64">
        <v>2002</v>
      </c>
      <c r="C7" s="189">
        <v>28</v>
      </c>
      <c r="D7" s="189">
        <v>2</v>
      </c>
      <c r="E7" s="64" t="s">
        <v>204</v>
      </c>
      <c r="F7" s="1">
        <f t="shared" si="0"/>
        <v>7</v>
      </c>
      <c r="G7" s="1">
        <f t="shared" si="1"/>
        <v>1</v>
      </c>
      <c r="H7" s="1">
        <f t="shared" si="2"/>
        <v>0</v>
      </c>
      <c r="I7" s="1">
        <f t="shared" si="8"/>
        <v>1</v>
      </c>
      <c r="J7" s="1">
        <f t="shared" si="9"/>
        <v>6</v>
      </c>
      <c r="K7" s="1">
        <f t="shared" si="5"/>
        <v>1</v>
      </c>
      <c r="L7" s="1">
        <f t="shared" si="6"/>
        <v>0</v>
      </c>
      <c r="M7" s="146">
        <v>0</v>
      </c>
      <c r="N7" s="146">
        <v>1</v>
      </c>
      <c r="O7" s="1">
        <f t="shared" si="10"/>
        <v>1</v>
      </c>
      <c r="P7" s="1">
        <f t="shared" si="11"/>
        <v>-1</v>
      </c>
      <c r="Q7" s="1">
        <f t="shared" si="12"/>
        <v>0</v>
      </c>
      <c r="R7" s="101" t="s">
        <v>25</v>
      </c>
      <c r="S7" s="102" t="s">
        <v>77</v>
      </c>
      <c r="T7" s="1">
        <v>1</v>
      </c>
      <c r="U7" s="1">
        <v>2</v>
      </c>
      <c r="V7" s="1">
        <v>1</v>
      </c>
      <c r="W7" s="1">
        <v>1</v>
      </c>
      <c r="X7" s="1">
        <v>1</v>
      </c>
      <c r="Y7" s="1">
        <v>1</v>
      </c>
      <c r="Z7" s="1">
        <v>0</v>
      </c>
      <c r="AA7" s="1">
        <v>1</v>
      </c>
      <c r="AB7" s="1">
        <v>1</v>
      </c>
    </row>
    <row r="8" spans="1:79" x14ac:dyDescent="0.3">
      <c r="A8">
        <v>92</v>
      </c>
      <c r="B8" s="64">
        <v>2002</v>
      </c>
      <c r="C8" s="189">
        <v>28</v>
      </c>
      <c r="D8" s="189">
        <v>2</v>
      </c>
      <c r="E8" s="64" t="s">
        <v>205</v>
      </c>
      <c r="F8" s="1">
        <f t="shared" si="0"/>
        <v>6</v>
      </c>
      <c r="G8" s="1">
        <f t="shared" si="1"/>
        <v>2</v>
      </c>
      <c r="H8" s="1">
        <f t="shared" si="2"/>
        <v>0</v>
      </c>
      <c r="I8" s="1">
        <f t="shared" si="8"/>
        <v>2</v>
      </c>
      <c r="J8" s="1">
        <f t="shared" si="9"/>
        <v>4</v>
      </c>
      <c r="K8" s="1">
        <f t="shared" si="5"/>
        <v>1</v>
      </c>
      <c r="L8" s="1">
        <f t="shared" si="6"/>
        <v>0</v>
      </c>
      <c r="M8" s="146">
        <v>0</v>
      </c>
      <c r="N8" s="146">
        <v>1</v>
      </c>
      <c r="O8" s="1">
        <f t="shared" si="10"/>
        <v>1</v>
      </c>
      <c r="P8" s="1">
        <f t="shared" si="11"/>
        <v>-1</v>
      </c>
      <c r="Q8" s="1">
        <f t="shared" si="12"/>
        <v>0</v>
      </c>
      <c r="R8" s="101" t="s">
        <v>95</v>
      </c>
      <c r="S8" s="102" t="s">
        <v>96</v>
      </c>
      <c r="T8" s="1">
        <v>2</v>
      </c>
      <c r="U8" s="1">
        <v>1</v>
      </c>
      <c r="V8" s="1">
        <v>1</v>
      </c>
      <c r="W8" s="1">
        <v>2</v>
      </c>
      <c r="X8" s="1">
        <v>1</v>
      </c>
      <c r="Y8" s="1">
        <v>1</v>
      </c>
      <c r="Z8" s="1">
        <v>0</v>
      </c>
      <c r="AA8" s="1">
        <v>1</v>
      </c>
      <c r="AB8" s="1">
        <v>1</v>
      </c>
    </row>
    <row r="9" spans="1:79" x14ac:dyDescent="0.3">
      <c r="A9">
        <v>92</v>
      </c>
      <c r="B9" s="64">
        <v>2002</v>
      </c>
      <c r="C9" s="189">
        <v>11</v>
      </c>
      <c r="D9" s="189">
        <v>3</v>
      </c>
      <c r="E9" s="64" t="s">
        <v>206</v>
      </c>
      <c r="F9" s="1">
        <f t="shared" si="0"/>
        <v>8</v>
      </c>
      <c r="G9" s="1">
        <f t="shared" si="1"/>
        <v>1</v>
      </c>
      <c r="H9" s="1">
        <f t="shared" si="2"/>
        <v>0</v>
      </c>
      <c r="I9" s="1">
        <f t="shared" si="8"/>
        <v>1</v>
      </c>
      <c r="J9" s="1">
        <f t="shared" si="9"/>
        <v>7</v>
      </c>
      <c r="K9" s="1">
        <f t="shared" si="5"/>
        <v>0</v>
      </c>
      <c r="L9" s="1">
        <f t="shared" si="6"/>
        <v>0</v>
      </c>
      <c r="M9" s="146">
        <v>1</v>
      </c>
      <c r="N9" s="146">
        <v>0</v>
      </c>
      <c r="O9" s="1">
        <f t="shared" si="10"/>
        <v>1</v>
      </c>
      <c r="P9" s="1">
        <f t="shared" si="11"/>
        <v>-1</v>
      </c>
      <c r="Q9" s="1">
        <f t="shared" si="12"/>
        <v>0</v>
      </c>
      <c r="R9" s="101" t="s">
        <v>29</v>
      </c>
      <c r="S9" s="102" t="s">
        <v>80</v>
      </c>
      <c r="T9" s="1">
        <v>1</v>
      </c>
      <c r="U9" s="1">
        <v>1</v>
      </c>
      <c r="V9" s="1">
        <v>1</v>
      </c>
      <c r="W9" s="1">
        <v>2</v>
      </c>
      <c r="X9" s="1">
        <v>1</v>
      </c>
      <c r="Y9" s="1">
        <v>1</v>
      </c>
      <c r="Z9" s="1">
        <v>1</v>
      </c>
      <c r="AA9" s="1">
        <v>1</v>
      </c>
      <c r="AB9" s="1">
        <v>1</v>
      </c>
    </row>
    <row r="10" spans="1:79" x14ac:dyDescent="0.3">
      <c r="A10">
        <v>92</v>
      </c>
      <c r="B10" s="64">
        <v>2002</v>
      </c>
      <c r="C10" s="189">
        <v>14</v>
      </c>
      <c r="D10" s="189">
        <v>3</v>
      </c>
      <c r="E10" s="64" t="s">
        <v>207</v>
      </c>
      <c r="F10" s="1">
        <f t="shared" si="0"/>
        <v>9</v>
      </c>
      <c r="G10" s="1">
        <f t="shared" si="1"/>
        <v>0</v>
      </c>
      <c r="H10" s="1">
        <f t="shared" si="2"/>
        <v>0</v>
      </c>
      <c r="I10" s="1">
        <f t="shared" si="8"/>
        <v>0</v>
      </c>
      <c r="J10" s="1">
        <f t="shared" si="9"/>
        <v>9</v>
      </c>
      <c r="K10" s="1">
        <f t="shared" si="5"/>
        <v>0</v>
      </c>
      <c r="L10" s="1">
        <f t="shared" si="6"/>
        <v>0</v>
      </c>
      <c r="M10" s="146">
        <v>1</v>
      </c>
      <c r="N10" s="146">
        <v>0</v>
      </c>
      <c r="O10" s="1">
        <f t="shared" si="10"/>
        <v>1</v>
      </c>
      <c r="P10" s="1">
        <f t="shared" si="11"/>
        <v>-1</v>
      </c>
      <c r="Q10" s="1">
        <f t="shared" si="12"/>
        <v>0</v>
      </c>
      <c r="R10" s="101" t="s">
        <v>13</v>
      </c>
      <c r="S10" s="102" t="s">
        <v>81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</row>
    <row r="11" spans="1:79" ht="15" customHeight="1" x14ac:dyDescent="0.3">
      <c r="A11">
        <v>92</v>
      </c>
      <c r="B11" s="64">
        <v>2002</v>
      </c>
      <c r="C11" s="189">
        <v>21</v>
      </c>
      <c r="D11" s="189">
        <v>3</v>
      </c>
      <c r="E11" s="64" t="s">
        <v>208</v>
      </c>
      <c r="F11" s="1">
        <f t="shared" si="0"/>
        <v>9</v>
      </c>
      <c r="G11" s="1">
        <f t="shared" si="1"/>
        <v>0</v>
      </c>
      <c r="H11" s="1">
        <f t="shared" si="2"/>
        <v>0</v>
      </c>
      <c r="I11" s="1">
        <f t="shared" si="8"/>
        <v>0</v>
      </c>
      <c r="J11" s="1">
        <f t="shared" si="9"/>
        <v>9</v>
      </c>
      <c r="K11" s="1">
        <f t="shared" si="5"/>
        <v>0</v>
      </c>
      <c r="L11" s="1">
        <f t="shared" si="6"/>
        <v>0</v>
      </c>
      <c r="M11" s="146">
        <v>0</v>
      </c>
      <c r="N11" s="146">
        <v>0</v>
      </c>
      <c r="O11" s="1">
        <f t="shared" si="10"/>
        <v>0</v>
      </c>
      <c r="P11" s="1">
        <f t="shared" si="11"/>
        <v>1</v>
      </c>
      <c r="Q11" s="1">
        <f t="shared" si="12"/>
        <v>0</v>
      </c>
      <c r="R11" s="101" t="s">
        <v>10</v>
      </c>
      <c r="S11" s="102" t="s">
        <v>82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</row>
    <row r="12" spans="1:79" x14ac:dyDescent="0.3">
      <c r="A12">
        <v>92</v>
      </c>
      <c r="B12" s="64">
        <v>2002</v>
      </c>
      <c r="C12" s="189">
        <v>9</v>
      </c>
      <c r="D12" s="189">
        <v>5</v>
      </c>
      <c r="E12" s="64" t="s">
        <v>209</v>
      </c>
      <c r="F12" s="1">
        <f t="shared" si="0"/>
        <v>9</v>
      </c>
      <c r="G12" s="1">
        <f t="shared" si="1"/>
        <v>0</v>
      </c>
      <c r="H12" s="1">
        <f t="shared" si="2"/>
        <v>0</v>
      </c>
      <c r="I12" s="1">
        <f t="shared" si="8"/>
        <v>0</v>
      </c>
      <c r="J12" s="1">
        <f t="shared" si="9"/>
        <v>9</v>
      </c>
      <c r="K12" s="1">
        <f t="shared" si="5"/>
        <v>0</v>
      </c>
      <c r="L12" s="1">
        <f t="shared" si="6"/>
        <v>0</v>
      </c>
      <c r="M12" s="146">
        <v>0</v>
      </c>
      <c r="N12" s="146">
        <v>0</v>
      </c>
      <c r="O12" s="1">
        <f t="shared" si="10"/>
        <v>0</v>
      </c>
      <c r="P12" s="1">
        <f t="shared" si="11"/>
        <v>1</v>
      </c>
      <c r="Q12" s="1">
        <f t="shared" si="12"/>
        <v>0</v>
      </c>
      <c r="R12" s="101" t="s">
        <v>11</v>
      </c>
      <c r="S12" s="102" t="s">
        <v>83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</row>
    <row r="13" spans="1:79" x14ac:dyDescent="0.3">
      <c r="A13">
        <v>92</v>
      </c>
      <c r="B13" s="64">
        <v>2002</v>
      </c>
      <c r="C13" s="189">
        <v>9</v>
      </c>
      <c r="D13" s="189">
        <v>5</v>
      </c>
      <c r="E13" s="64" t="s">
        <v>210</v>
      </c>
      <c r="F13" s="1">
        <f t="shared" si="0"/>
        <v>7</v>
      </c>
      <c r="G13" s="1">
        <f t="shared" si="1"/>
        <v>1</v>
      </c>
      <c r="H13" s="1">
        <f t="shared" si="2"/>
        <v>0</v>
      </c>
      <c r="I13" s="1">
        <f t="shared" si="8"/>
        <v>1</v>
      </c>
      <c r="J13" s="1">
        <f t="shared" si="9"/>
        <v>6</v>
      </c>
      <c r="K13" s="1">
        <f t="shared" si="5"/>
        <v>1</v>
      </c>
      <c r="L13" s="1">
        <f t="shared" si="6"/>
        <v>0</v>
      </c>
      <c r="M13" s="146">
        <v>0</v>
      </c>
      <c r="N13" s="146">
        <v>1</v>
      </c>
      <c r="O13" s="1">
        <f t="shared" si="10"/>
        <v>1</v>
      </c>
      <c r="P13" s="1">
        <f t="shared" si="11"/>
        <v>-1</v>
      </c>
      <c r="Q13" s="1">
        <f t="shared" si="12"/>
        <v>0</v>
      </c>
      <c r="R13" s="101"/>
      <c r="S13" s="102" t="s">
        <v>84</v>
      </c>
      <c r="T13" s="1">
        <v>1</v>
      </c>
      <c r="U13" s="1">
        <v>2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0</v>
      </c>
    </row>
    <row r="14" spans="1:79" x14ac:dyDescent="0.3">
      <c r="A14">
        <v>92</v>
      </c>
      <c r="B14" s="64">
        <v>2002</v>
      </c>
      <c r="C14" s="189">
        <v>23</v>
      </c>
      <c r="D14" s="189">
        <v>5</v>
      </c>
      <c r="E14" s="189" t="s">
        <v>211</v>
      </c>
      <c r="F14" s="1">
        <f t="shared" si="0"/>
        <v>8</v>
      </c>
      <c r="G14" s="1">
        <f t="shared" si="1"/>
        <v>0</v>
      </c>
      <c r="H14" s="1">
        <f t="shared" si="2"/>
        <v>0</v>
      </c>
      <c r="I14" s="1">
        <f t="shared" si="8"/>
        <v>0</v>
      </c>
      <c r="J14" s="1">
        <f t="shared" si="9"/>
        <v>8</v>
      </c>
      <c r="K14" s="1">
        <f t="shared" si="5"/>
        <v>1</v>
      </c>
      <c r="L14" s="1">
        <f t="shared" si="6"/>
        <v>0</v>
      </c>
      <c r="M14" s="146">
        <v>1</v>
      </c>
      <c r="N14" s="146">
        <v>0</v>
      </c>
      <c r="O14" s="1">
        <f t="shared" si="10"/>
        <v>1</v>
      </c>
      <c r="P14" s="1">
        <f t="shared" si="11"/>
        <v>-1</v>
      </c>
      <c r="Q14" s="1">
        <f t="shared" si="12"/>
        <v>0</v>
      </c>
      <c r="R14" s="101"/>
      <c r="S14" s="102" t="s">
        <v>85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0</v>
      </c>
      <c r="Z14" s="1">
        <v>1</v>
      </c>
      <c r="AA14" s="1">
        <v>1</v>
      </c>
      <c r="AB14" s="1">
        <v>1</v>
      </c>
    </row>
    <row r="15" spans="1:79" x14ac:dyDescent="0.3">
      <c r="A15">
        <v>92</v>
      </c>
      <c r="B15" s="64">
        <v>2002</v>
      </c>
      <c r="C15" s="189">
        <v>23</v>
      </c>
      <c r="D15" s="189">
        <v>5</v>
      </c>
      <c r="E15" s="64" t="s">
        <v>212</v>
      </c>
      <c r="F15" s="1">
        <f t="shared" si="0"/>
        <v>6</v>
      </c>
      <c r="G15" s="1">
        <f t="shared" si="1"/>
        <v>2</v>
      </c>
      <c r="H15" s="1">
        <f t="shared" si="2"/>
        <v>0</v>
      </c>
      <c r="I15" s="1">
        <f t="shared" si="8"/>
        <v>2</v>
      </c>
      <c r="J15" s="1">
        <f t="shared" si="9"/>
        <v>4</v>
      </c>
      <c r="K15" s="1">
        <f t="shared" si="5"/>
        <v>1</v>
      </c>
      <c r="L15" s="1">
        <f t="shared" si="6"/>
        <v>0</v>
      </c>
      <c r="M15" s="146">
        <v>0</v>
      </c>
      <c r="N15" s="146">
        <v>1</v>
      </c>
      <c r="O15" s="1">
        <f t="shared" si="10"/>
        <v>1</v>
      </c>
      <c r="P15" s="1">
        <f t="shared" si="11"/>
        <v>-1</v>
      </c>
      <c r="Q15" s="1">
        <f t="shared" si="12"/>
        <v>0</v>
      </c>
      <c r="R15" s="101" t="s">
        <v>31</v>
      </c>
      <c r="S15" s="102" t="s">
        <v>88</v>
      </c>
      <c r="T15" s="1">
        <v>1</v>
      </c>
      <c r="U15" s="1">
        <v>1</v>
      </c>
      <c r="V15" s="1">
        <v>1</v>
      </c>
      <c r="W15" s="1">
        <v>2</v>
      </c>
      <c r="X15" s="1">
        <v>1</v>
      </c>
      <c r="Y15" s="1">
        <v>0</v>
      </c>
      <c r="Z15" s="1">
        <v>2</v>
      </c>
      <c r="AA15" s="1">
        <v>1</v>
      </c>
      <c r="AB15" s="1">
        <v>1</v>
      </c>
    </row>
    <row r="16" spans="1:79" x14ac:dyDescent="0.3">
      <c r="A16">
        <v>92</v>
      </c>
      <c r="B16" s="64">
        <v>2002</v>
      </c>
      <c r="C16" s="189">
        <v>23</v>
      </c>
      <c r="D16" s="189">
        <v>5</v>
      </c>
      <c r="E16" s="64" t="s">
        <v>213</v>
      </c>
      <c r="F16" s="1">
        <f t="shared" si="0"/>
        <v>6</v>
      </c>
      <c r="G16" s="1">
        <f t="shared" si="1"/>
        <v>2</v>
      </c>
      <c r="H16" s="1">
        <f t="shared" si="2"/>
        <v>0</v>
      </c>
      <c r="I16" s="1">
        <f t="shared" si="8"/>
        <v>2</v>
      </c>
      <c r="J16" s="1">
        <f t="shared" si="9"/>
        <v>4</v>
      </c>
      <c r="K16" s="1">
        <f t="shared" si="5"/>
        <v>1</v>
      </c>
      <c r="L16" s="1">
        <f t="shared" si="6"/>
        <v>0</v>
      </c>
      <c r="M16" s="146">
        <v>0</v>
      </c>
      <c r="N16" s="146">
        <v>2</v>
      </c>
      <c r="O16" s="1">
        <f t="shared" si="10"/>
        <v>2</v>
      </c>
      <c r="P16" s="1">
        <f t="shared" si="11"/>
        <v>-1</v>
      </c>
      <c r="Q16" s="1">
        <f t="shared" si="12"/>
        <v>0</v>
      </c>
      <c r="R16" s="101" t="s">
        <v>61</v>
      </c>
      <c r="S16" s="102" t="s">
        <v>86</v>
      </c>
      <c r="T16" s="1">
        <v>1</v>
      </c>
      <c r="U16" s="1">
        <v>2</v>
      </c>
      <c r="V16" s="1">
        <v>1</v>
      </c>
      <c r="W16" s="1">
        <v>1</v>
      </c>
      <c r="X16" s="1">
        <v>1</v>
      </c>
      <c r="Y16" s="1">
        <v>0</v>
      </c>
      <c r="Z16" s="1">
        <v>1</v>
      </c>
      <c r="AA16" s="1">
        <v>1</v>
      </c>
      <c r="AB16" s="1">
        <v>2</v>
      </c>
    </row>
    <row r="17" spans="1:30" ht="15" thickBot="1" x14ac:dyDescent="0.35">
      <c r="A17">
        <v>101</v>
      </c>
      <c r="B17" s="64">
        <v>2002</v>
      </c>
      <c r="C17" s="189">
        <v>10</v>
      </c>
      <c r="D17" s="189">
        <v>7</v>
      </c>
      <c r="E17" s="64" t="s">
        <v>214</v>
      </c>
      <c r="F17" s="1">
        <f t="shared" si="0"/>
        <v>8</v>
      </c>
      <c r="G17" s="1">
        <f t="shared" si="1"/>
        <v>0</v>
      </c>
      <c r="H17" s="1">
        <f t="shared" si="2"/>
        <v>0</v>
      </c>
      <c r="I17" s="1">
        <f t="shared" si="8"/>
        <v>0</v>
      </c>
      <c r="J17" s="1">
        <f t="shared" si="9"/>
        <v>8</v>
      </c>
      <c r="K17" s="1">
        <f t="shared" si="5"/>
        <v>1</v>
      </c>
      <c r="L17" s="1">
        <f t="shared" si="6"/>
        <v>0</v>
      </c>
      <c r="M17" s="146">
        <v>0</v>
      </c>
      <c r="N17" s="146">
        <v>0</v>
      </c>
      <c r="O17" s="1">
        <f t="shared" si="10"/>
        <v>0</v>
      </c>
      <c r="P17" s="1">
        <f t="shared" si="11"/>
        <v>1</v>
      </c>
      <c r="Q17" s="1">
        <f t="shared" si="12"/>
        <v>0</v>
      </c>
      <c r="R17" s="103"/>
      <c r="S17" s="104" t="s">
        <v>87</v>
      </c>
      <c r="V17" s="1">
        <v>1</v>
      </c>
      <c r="W17" s="1">
        <v>0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</row>
    <row r="18" spans="1:30" x14ac:dyDescent="0.3">
      <c r="A18">
        <v>101</v>
      </c>
      <c r="B18" s="64">
        <v>2002</v>
      </c>
      <c r="C18" s="189">
        <v>3</v>
      </c>
      <c r="D18" s="189">
        <v>10</v>
      </c>
      <c r="E18" s="64" t="s">
        <v>215</v>
      </c>
      <c r="F18" s="1">
        <f t="shared" si="0"/>
        <v>9</v>
      </c>
      <c r="G18" s="1">
        <f t="shared" si="1"/>
        <v>0</v>
      </c>
      <c r="H18" s="1">
        <f t="shared" si="2"/>
        <v>0</v>
      </c>
      <c r="I18" s="1">
        <f t="shared" si="8"/>
        <v>0</v>
      </c>
      <c r="J18" s="1">
        <f t="shared" si="9"/>
        <v>9</v>
      </c>
      <c r="K18" s="1">
        <f t="shared" si="5"/>
        <v>0</v>
      </c>
      <c r="L18" s="1">
        <f t="shared" si="6"/>
        <v>0</v>
      </c>
      <c r="M18" s="146">
        <v>0</v>
      </c>
      <c r="N18" s="146">
        <v>0</v>
      </c>
      <c r="O18" s="1">
        <f t="shared" si="10"/>
        <v>0</v>
      </c>
      <c r="P18" s="1">
        <f t="shared" si="11"/>
        <v>1</v>
      </c>
      <c r="Q18" s="1">
        <f t="shared" si="12"/>
        <v>0</v>
      </c>
      <c r="R18" s="105" t="s">
        <v>89</v>
      </c>
      <c r="S18" s="106"/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</row>
    <row r="19" spans="1:30" x14ac:dyDescent="0.3">
      <c r="A19">
        <v>101</v>
      </c>
      <c r="B19" s="64">
        <v>2002</v>
      </c>
      <c r="C19" s="189">
        <v>9</v>
      </c>
      <c r="D19" s="189">
        <v>10</v>
      </c>
      <c r="E19" s="64" t="s">
        <v>216</v>
      </c>
      <c r="F19" s="1">
        <f t="shared" si="0"/>
        <v>8</v>
      </c>
      <c r="G19" s="1">
        <f t="shared" si="1"/>
        <v>0</v>
      </c>
      <c r="H19" s="1">
        <f t="shared" si="2"/>
        <v>1</v>
      </c>
      <c r="I19" s="1">
        <f t="shared" si="8"/>
        <v>1</v>
      </c>
      <c r="J19" s="1">
        <f t="shared" si="9"/>
        <v>7</v>
      </c>
      <c r="K19" s="1">
        <f t="shared" si="5"/>
        <v>0</v>
      </c>
      <c r="L19" s="1">
        <f t="shared" si="6"/>
        <v>0</v>
      </c>
      <c r="M19" s="146">
        <v>1</v>
      </c>
      <c r="N19" s="146">
        <v>1</v>
      </c>
      <c r="O19" s="1">
        <f t="shared" si="10"/>
        <v>2</v>
      </c>
      <c r="P19" s="1">
        <f t="shared" si="11"/>
        <v>-1</v>
      </c>
      <c r="Q19" s="1">
        <f t="shared" si="12"/>
        <v>0</v>
      </c>
      <c r="R19" s="101">
        <v>1</v>
      </c>
      <c r="S19" s="102" t="s">
        <v>90</v>
      </c>
      <c r="V19" s="1">
        <v>3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</row>
    <row r="20" spans="1:30" x14ac:dyDescent="0.3">
      <c r="A20">
        <v>101</v>
      </c>
      <c r="B20" s="64">
        <v>2002</v>
      </c>
      <c r="C20" s="189">
        <v>24</v>
      </c>
      <c r="D20" s="189">
        <v>10</v>
      </c>
      <c r="E20" s="64" t="s">
        <v>217</v>
      </c>
      <c r="F20" s="1">
        <f t="shared" si="0"/>
        <v>7</v>
      </c>
      <c r="G20" s="1">
        <f t="shared" si="1"/>
        <v>0</v>
      </c>
      <c r="H20" s="1">
        <f t="shared" si="2"/>
        <v>1</v>
      </c>
      <c r="I20" s="1">
        <f t="shared" si="8"/>
        <v>1</v>
      </c>
      <c r="J20" s="1">
        <f t="shared" si="9"/>
        <v>6</v>
      </c>
      <c r="K20" s="1">
        <f t="shared" si="5"/>
        <v>1</v>
      </c>
      <c r="L20" s="1">
        <f t="shared" si="6"/>
        <v>0</v>
      </c>
      <c r="M20" s="146">
        <v>0</v>
      </c>
      <c r="N20" s="146">
        <v>0</v>
      </c>
      <c r="O20" s="1">
        <f t="shared" si="10"/>
        <v>0</v>
      </c>
      <c r="P20" s="1">
        <f t="shared" si="11"/>
        <v>-1</v>
      </c>
      <c r="Q20" s="1">
        <f t="shared" si="12"/>
        <v>0</v>
      </c>
      <c r="R20" s="101">
        <v>2</v>
      </c>
      <c r="S20" s="102" t="s">
        <v>91</v>
      </c>
      <c r="V20" s="1">
        <v>0</v>
      </c>
      <c r="W20" s="1">
        <v>3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</row>
    <row r="21" spans="1:30" x14ac:dyDescent="0.3">
      <c r="A21">
        <v>101</v>
      </c>
      <c r="B21" s="64">
        <v>2002</v>
      </c>
      <c r="C21" s="189">
        <v>24</v>
      </c>
      <c r="D21" s="189">
        <v>10</v>
      </c>
      <c r="E21" s="64" t="s">
        <v>218</v>
      </c>
      <c r="F21" s="1">
        <f t="shared" si="0"/>
        <v>6</v>
      </c>
      <c r="G21" s="1">
        <f t="shared" si="1"/>
        <v>2</v>
      </c>
      <c r="H21" s="1">
        <f t="shared" si="2"/>
        <v>0</v>
      </c>
      <c r="I21" s="1">
        <f t="shared" si="8"/>
        <v>2</v>
      </c>
      <c r="J21" s="1">
        <f t="shared" si="9"/>
        <v>4</v>
      </c>
      <c r="K21" s="1">
        <f t="shared" si="5"/>
        <v>1</v>
      </c>
      <c r="L21" s="1">
        <f t="shared" si="6"/>
        <v>0</v>
      </c>
      <c r="M21" s="146">
        <v>1</v>
      </c>
      <c r="N21" s="146">
        <v>1</v>
      </c>
      <c r="O21" s="1">
        <f t="shared" si="10"/>
        <v>2</v>
      </c>
      <c r="P21" s="1">
        <f t="shared" si="11"/>
        <v>-1</v>
      </c>
      <c r="Q21" s="1">
        <f t="shared" si="12"/>
        <v>0</v>
      </c>
      <c r="R21" s="101">
        <v>5</v>
      </c>
      <c r="S21" s="102" t="s">
        <v>92</v>
      </c>
      <c r="V21" s="1">
        <v>0</v>
      </c>
      <c r="W21" s="1">
        <v>1</v>
      </c>
      <c r="X21" s="1">
        <v>1</v>
      </c>
      <c r="Y21" s="1">
        <v>2</v>
      </c>
      <c r="Z21" s="1">
        <v>1</v>
      </c>
      <c r="AA21" s="1">
        <v>2</v>
      </c>
      <c r="AB21" s="1">
        <v>1</v>
      </c>
      <c r="AC21" s="1">
        <v>1</v>
      </c>
      <c r="AD21" s="1">
        <v>1</v>
      </c>
    </row>
    <row r="22" spans="1:30" x14ac:dyDescent="0.3">
      <c r="A22">
        <v>101</v>
      </c>
      <c r="B22" s="64">
        <v>2002</v>
      </c>
      <c r="C22" s="189">
        <v>24</v>
      </c>
      <c r="D22" s="189">
        <v>10</v>
      </c>
      <c r="E22" s="64" t="s">
        <v>219</v>
      </c>
      <c r="F22" s="1">
        <f t="shared" si="0"/>
        <v>8</v>
      </c>
      <c r="G22" s="1">
        <f t="shared" si="1"/>
        <v>0</v>
      </c>
      <c r="H22" s="1">
        <f t="shared" si="2"/>
        <v>0</v>
      </c>
      <c r="I22" s="1">
        <f t="shared" si="8"/>
        <v>0</v>
      </c>
      <c r="J22" s="1">
        <f t="shared" si="9"/>
        <v>8</v>
      </c>
      <c r="K22" s="1">
        <f t="shared" si="5"/>
        <v>1</v>
      </c>
      <c r="L22" s="1">
        <f t="shared" si="6"/>
        <v>0</v>
      </c>
      <c r="M22" s="146">
        <v>0</v>
      </c>
      <c r="N22" s="146">
        <v>0</v>
      </c>
      <c r="O22" s="1">
        <f t="shared" si="10"/>
        <v>0</v>
      </c>
      <c r="P22" s="1">
        <f t="shared" si="11"/>
        <v>1</v>
      </c>
      <c r="Q22" s="1">
        <f t="shared" si="12"/>
        <v>0</v>
      </c>
      <c r="R22" s="101">
        <v>5</v>
      </c>
      <c r="S22" s="102" t="s">
        <v>93</v>
      </c>
      <c r="V22" s="1">
        <v>0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</row>
    <row r="23" spans="1:30" ht="15" thickBot="1" x14ac:dyDescent="0.35">
      <c r="A23">
        <v>101</v>
      </c>
      <c r="B23" s="64">
        <v>2002</v>
      </c>
      <c r="C23" s="189">
        <v>28</v>
      </c>
      <c r="D23" s="189">
        <v>10</v>
      </c>
      <c r="E23" s="64" t="s">
        <v>220</v>
      </c>
      <c r="F23" s="1">
        <f t="shared" si="0"/>
        <v>5</v>
      </c>
      <c r="G23" s="1">
        <f t="shared" si="1"/>
        <v>3</v>
      </c>
      <c r="H23" s="1">
        <f t="shared" si="2"/>
        <v>0</v>
      </c>
      <c r="I23" s="1">
        <f t="shared" si="8"/>
        <v>3</v>
      </c>
      <c r="J23" s="1">
        <f t="shared" si="9"/>
        <v>2</v>
      </c>
      <c r="K23" s="1">
        <f t="shared" si="5"/>
        <v>1</v>
      </c>
      <c r="L23" s="1">
        <f t="shared" si="6"/>
        <v>0</v>
      </c>
      <c r="M23" s="146">
        <v>0</v>
      </c>
      <c r="N23" s="146">
        <v>0</v>
      </c>
      <c r="O23" s="1">
        <f t="shared" si="10"/>
        <v>0</v>
      </c>
      <c r="P23" s="1">
        <f t="shared" si="11"/>
        <v>-1</v>
      </c>
      <c r="Q23" s="1">
        <f t="shared" si="12"/>
        <v>0</v>
      </c>
      <c r="R23" s="103">
        <v>0</v>
      </c>
      <c r="S23" s="104" t="s">
        <v>94</v>
      </c>
      <c r="V23" s="1">
        <v>0</v>
      </c>
      <c r="W23" s="1">
        <v>1</v>
      </c>
      <c r="X23" s="1">
        <v>1</v>
      </c>
      <c r="Y23" s="1">
        <v>2</v>
      </c>
      <c r="Z23" s="1">
        <v>1</v>
      </c>
      <c r="AA23" s="1">
        <v>1</v>
      </c>
      <c r="AB23" s="1">
        <v>1</v>
      </c>
      <c r="AC23" s="1">
        <v>2</v>
      </c>
      <c r="AD23" s="1">
        <v>2</v>
      </c>
    </row>
    <row r="24" spans="1:30" x14ac:dyDescent="0.3">
      <c r="A24">
        <v>101</v>
      </c>
      <c r="B24" s="64">
        <v>2002</v>
      </c>
      <c r="C24" s="189">
        <v>28</v>
      </c>
      <c r="D24" s="189">
        <v>10</v>
      </c>
      <c r="E24" s="64" t="s">
        <v>221</v>
      </c>
      <c r="F24" s="1">
        <f t="shared" si="0"/>
        <v>5</v>
      </c>
      <c r="G24" s="1">
        <f t="shared" si="1"/>
        <v>3</v>
      </c>
      <c r="H24" s="1">
        <f t="shared" si="2"/>
        <v>0</v>
      </c>
      <c r="I24" s="1">
        <f t="shared" si="8"/>
        <v>3</v>
      </c>
      <c r="J24" s="1">
        <f t="shared" si="9"/>
        <v>2</v>
      </c>
      <c r="K24" s="1">
        <f t="shared" si="5"/>
        <v>1</v>
      </c>
      <c r="L24" s="1">
        <f t="shared" si="6"/>
        <v>0</v>
      </c>
      <c r="M24" s="146">
        <v>1</v>
      </c>
      <c r="N24" s="146">
        <v>1</v>
      </c>
      <c r="O24" s="1">
        <f t="shared" si="10"/>
        <v>2</v>
      </c>
      <c r="P24" s="1">
        <f t="shared" si="11"/>
        <v>-1</v>
      </c>
      <c r="Q24" s="1">
        <f t="shared" si="12"/>
        <v>0</v>
      </c>
      <c r="V24" s="1">
        <v>0</v>
      </c>
      <c r="W24" s="1">
        <v>1</v>
      </c>
      <c r="X24" s="1">
        <v>1</v>
      </c>
      <c r="Y24" s="1">
        <v>2</v>
      </c>
      <c r="Z24" s="1">
        <v>1</v>
      </c>
      <c r="AA24" s="1">
        <v>1</v>
      </c>
      <c r="AB24" s="1">
        <v>1</v>
      </c>
      <c r="AC24" s="1">
        <v>2</v>
      </c>
      <c r="AD24" s="1">
        <v>2</v>
      </c>
    </row>
    <row r="25" spans="1:30" x14ac:dyDescent="0.3">
      <c r="A25">
        <v>101</v>
      </c>
      <c r="B25" s="64">
        <v>2002</v>
      </c>
      <c r="C25" s="189">
        <v>7</v>
      </c>
      <c r="D25" s="189">
        <v>11</v>
      </c>
      <c r="E25" s="189" t="s">
        <v>222</v>
      </c>
      <c r="F25" s="1">
        <f t="shared" si="0"/>
        <v>7</v>
      </c>
      <c r="G25" s="1">
        <f t="shared" si="1"/>
        <v>1</v>
      </c>
      <c r="H25" s="1">
        <f t="shared" si="2"/>
        <v>0</v>
      </c>
      <c r="I25" s="1">
        <f t="shared" si="8"/>
        <v>1</v>
      </c>
      <c r="J25" s="1">
        <f t="shared" si="9"/>
        <v>6</v>
      </c>
      <c r="K25" s="1">
        <f t="shared" si="5"/>
        <v>1</v>
      </c>
      <c r="L25" s="1">
        <f t="shared" si="6"/>
        <v>0</v>
      </c>
      <c r="M25" s="146">
        <v>0</v>
      </c>
      <c r="N25" s="146">
        <v>1</v>
      </c>
      <c r="O25" s="1">
        <f t="shared" si="10"/>
        <v>1</v>
      </c>
      <c r="P25" s="1">
        <f t="shared" si="11"/>
        <v>-1</v>
      </c>
      <c r="Q25" s="1">
        <f t="shared" si="12"/>
        <v>0</v>
      </c>
      <c r="V25" s="1">
        <v>1</v>
      </c>
      <c r="W25" s="1">
        <v>1</v>
      </c>
      <c r="X25" s="1">
        <v>1</v>
      </c>
      <c r="Y25" s="1">
        <v>0</v>
      </c>
      <c r="Z25" s="1">
        <v>1</v>
      </c>
      <c r="AA25" s="1">
        <v>1</v>
      </c>
      <c r="AB25" s="1">
        <v>2</v>
      </c>
      <c r="AC25" s="1">
        <v>1</v>
      </c>
      <c r="AD25" s="1">
        <v>1</v>
      </c>
    </row>
    <row r="26" spans="1:30" x14ac:dyDescent="0.3">
      <c r="A26">
        <v>101</v>
      </c>
      <c r="B26" s="64">
        <v>2002</v>
      </c>
      <c r="C26" s="189">
        <v>14</v>
      </c>
      <c r="D26" s="189">
        <v>11</v>
      </c>
      <c r="E26" s="64" t="s">
        <v>223</v>
      </c>
      <c r="F26" s="1">
        <f t="shared" si="0"/>
        <v>9</v>
      </c>
      <c r="G26" s="1">
        <f t="shared" si="1"/>
        <v>0</v>
      </c>
      <c r="H26" s="1">
        <f t="shared" si="2"/>
        <v>0</v>
      </c>
      <c r="I26" s="1">
        <f t="shared" si="8"/>
        <v>0</v>
      </c>
      <c r="J26" s="1">
        <f t="shared" si="9"/>
        <v>9</v>
      </c>
      <c r="K26" s="1">
        <f t="shared" si="5"/>
        <v>0</v>
      </c>
      <c r="L26" s="1">
        <f t="shared" si="6"/>
        <v>0</v>
      </c>
      <c r="M26" s="146">
        <v>0</v>
      </c>
      <c r="N26" s="146">
        <v>0</v>
      </c>
      <c r="O26" s="1">
        <f t="shared" si="10"/>
        <v>0</v>
      </c>
      <c r="P26" s="1">
        <f t="shared" si="11"/>
        <v>1</v>
      </c>
      <c r="Q26" s="1">
        <f t="shared" si="12"/>
        <v>0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</row>
    <row r="27" spans="1:30" x14ac:dyDescent="0.3">
      <c r="A27">
        <v>101</v>
      </c>
      <c r="B27" s="64">
        <v>2003</v>
      </c>
      <c r="C27" s="189">
        <v>16</v>
      </c>
      <c r="D27" s="189">
        <v>1</v>
      </c>
      <c r="E27" s="64" t="s">
        <v>224</v>
      </c>
      <c r="F27" s="1">
        <f t="shared" si="0"/>
        <v>8</v>
      </c>
      <c r="G27" s="1">
        <f t="shared" si="1"/>
        <v>0</v>
      </c>
      <c r="H27" s="1">
        <f t="shared" si="2"/>
        <v>1</v>
      </c>
      <c r="I27" s="1">
        <f t="shared" si="8"/>
        <v>1</v>
      </c>
      <c r="J27" s="1">
        <f t="shared" si="9"/>
        <v>7</v>
      </c>
      <c r="K27" s="1">
        <f t="shared" si="5"/>
        <v>0</v>
      </c>
      <c r="L27" s="1">
        <f t="shared" si="6"/>
        <v>0</v>
      </c>
      <c r="M27" s="146">
        <v>0</v>
      </c>
      <c r="N27" s="146">
        <v>0</v>
      </c>
      <c r="O27" s="1">
        <f t="shared" si="10"/>
        <v>0</v>
      </c>
      <c r="P27" s="1">
        <f t="shared" si="11"/>
        <v>-1</v>
      </c>
      <c r="Q27" s="1">
        <f t="shared" si="12"/>
        <v>0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3</v>
      </c>
    </row>
    <row r="28" spans="1:30" x14ac:dyDescent="0.3">
      <c r="A28">
        <v>101</v>
      </c>
      <c r="B28" s="64">
        <v>2003</v>
      </c>
      <c r="C28" s="189">
        <v>22</v>
      </c>
      <c r="D28" s="189">
        <v>1</v>
      </c>
      <c r="E28" s="64" t="s">
        <v>225</v>
      </c>
      <c r="F28" s="1">
        <f t="shared" si="0"/>
        <v>8</v>
      </c>
      <c r="G28" s="1">
        <f t="shared" si="1"/>
        <v>0</v>
      </c>
      <c r="H28" s="1">
        <f t="shared" si="2"/>
        <v>0</v>
      </c>
      <c r="I28" s="1">
        <f t="shared" si="8"/>
        <v>0</v>
      </c>
      <c r="J28" s="1">
        <f t="shared" si="9"/>
        <v>8</v>
      </c>
      <c r="K28" s="1">
        <f t="shared" si="5"/>
        <v>1</v>
      </c>
      <c r="L28" s="1">
        <f t="shared" si="6"/>
        <v>0</v>
      </c>
      <c r="M28" s="146">
        <v>0</v>
      </c>
      <c r="N28" s="146">
        <v>0</v>
      </c>
      <c r="O28" s="1">
        <f t="shared" si="10"/>
        <v>0</v>
      </c>
      <c r="P28" s="1">
        <f t="shared" si="11"/>
        <v>1</v>
      </c>
      <c r="Q28" s="1">
        <f t="shared" si="12"/>
        <v>0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0</v>
      </c>
      <c r="AC28" s="1">
        <v>1</v>
      </c>
      <c r="AD28" s="1">
        <v>1</v>
      </c>
    </row>
    <row r="29" spans="1:30" x14ac:dyDescent="0.3">
      <c r="A29">
        <v>101</v>
      </c>
      <c r="B29" s="64">
        <v>2003</v>
      </c>
      <c r="C29" s="189">
        <v>31</v>
      </c>
      <c r="D29" s="189">
        <v>1</v>
      </c>
      <c r="E29" s="64" t="s">
        <v>226</v>
      </c>
      <c r="F29" s="1">
        <f t="shared" si="0"/>
        <v>8</v>
      </c>
      <c r="G29" s="1">
        <f t="shared" si="1"/>
        <v>0</v>
      </c>
      <c r="H29" s="1">
        <f t="shared" si="2"/>
        <v>0</v>
      </c>
      <c r="I29" s="1">
        <f t="shared" si="8"/>
        <v>0</v>
      </c>
      <c r="J29" s="1">
        <f t="shared" si="9"/>
        <v>8</v>
      </c>
      <c r="K29" s="1">
        <f t="shared" si="5"/>
        <v>1</v>
      </c>
      <c r="L29" s="1">
        <f t="shared" si="6"/>
        <v>0</v>
      </c>
      <c r="M29" s="146">
        <v>0</v>
      </c>
      <c r="N29" s="146">
        <v>0</v>
      </c>
      <c r="O29" s="1">
        <f t="shared" si="10"/>
        <v>0</v>
      </c>
      <c r="P29" s="1">
        <f t="shared" si="11"/>
        <v>1</v>
      </c>
      <c r="Q29" s="1">
        <f t="shared" si="12"/>
        <v>0</v>
      </c>
      <c r="V29" s="1">
        <v>1</v>
      </c>
      <c r="W29" s="1">
        <v>1</v>
      </c>
      <c r="X29" s="1">
        <v>1</v>
      </c>
      <c r="Y29" s="1">
        <v>1</v>
      </c>
      <c r="Z29" s="1">
        <v>0</v>
      </c>
      <c r="AA29" s="1">
        <v>1</v>
      </c>
      <c r="AB29" s="1">
        <v>1</v>
      </c>
      <c r="AC29" s="1">
        <v>1</v>
      </c>
      <c r="AD29" s="1">
        <v>1</v>
      </c>
    </row>
    <row r="30" spans="1:30" x14ac:dyDescent="0.3">
      <c r="A30">
        <v>101</v>
      </c>
      <c r="B30" s="64">
        <v>2003</v>
      </c>
      <c r="C30" s="189">
        <v>6</v>
      </c>
      <c r="D30" s="189">
        <v>3</v>
      </c>
      <c r="E30" s="64" t="s">
        <v>227</v>
      </c>
      <c r="F30" s="1">
        <f t="shared" si="0"/>
        <v>8</v>
      </c>
      <c r="G30" s="1">
        <f t="shared" si="1"/>
        <v>0</v>
      </c>
      <c r="H30" s="1">
        <f t="shared" si="2"/>
        <v>0</v>
      </c>
      <c r="I30" s="1">
        <f t="shared" si="8"/>
        <v>0</v>
      </c>
      <c r="J30" s="1">
        <f t="shared" si="9"/>
        <v>8</v>
      </c>
      <c r="K30" s="1">
        <f t="shared" si="5"/>
        <v>1</v>
      </c>
      <c r="L30" s="1">
        <f t="shared" si="6"/>
        <v>0</v>
      </c>
      <c r="M30" s="146">
        <v>0</v>
      </c>
      <c r="N30" s="146">
        <v>0</v>
      </c>
      <c r="O30" s="1">
        <f t="shared" si="10"/>
        <v>0</v>
      </c>
      <c r="P30" s="1">
        <f t="shared" si="11"/>
        <v>1</v>
      </c>
      <c r="Q30" s="1">
        <f t="shared" si="12"/>
        <v>0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0</v>
      </c>
      <c r="AD30" s="1">
        <v>1</v>
      </c>
    </row>
    <row r="31" spans="1:30" x14ac:dyDescent="0.3">
      <c r="A31">
        <v>101</v>
      </c>
      <c r="B31" s="64">
        <v>2003</v>
      </c>
      <c r="C31" s="189">
        <v>24</v>
      </c>
      <c r="D31" s="189">
        <v>3</v>
      </c>
      <c r="E31" s="64" t="s">
        <v>228</v>
      </c>
      <c r="F31" s="1">
        <f t="shared" si="0"/>
        <v>8</v>
      </c>
      <c r="G31" s="1">
        <f t="shared" si="1"/>
        <v>0</v>
      </c>
      <c r="H31" s="1">
        <f t="shared" si="2"/>
        <v>0</v>
      </c>
      <c r="I31" s="1">
        <f t="shared" si="8"/>
        <v>0</v>
      </c>
      <c r="J31" s="1">
        <f t="shared" si="9"/>
        <v>8</v>
      </c>
      <c r="K31" s="1">
        <f t="shared" si="5"/>
        <v>1</v>
      </c>
      <c r="L31" s="1">
        <f t="shared" si="6"/>
        <v>0</v>
      </c>
      <c r="M31" s="146">
        <v>0</v>
      </c>
      <c r="N31" s="146">
        <v>0</v>
      </c>
      <c r="O31" s="1">
        <f t="shared" si="10"/>
        <v>0</v>
      </c>
      <c r="P31" s="1">
        <f t="shared" si="11"/>
        <v>1</v>
      </c>
      <c r="Q31" s="1">
        <f t="shared" si="12"/>
        <v>0</v>
      </c>
      <c r="V31" s="1">
        <v>1</v>
      </c>
      <c r="W31" s="1">
        <v>1</v>
      </c>
      <c r="X31" s="1">
        <v>1</v>
      </c>
      <c r="Y31" s="1">
        <v>0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</row>
    <row r="32" spans="1:30" x14ac:dyDescent="0.3">
      <c r="A32">
        <v>101</v>
      </c>
      <c r="B32" s="64">
        <v>2003</v>
      </c>
      <c r="C32" s="189">
        <v>3</v>
      </c>
      <c r="D32" s="189">
        <v>4</v>
      </c>
      <c r="E32" s="64" t="s">
        <v>229</v>
      </c>
      <c r="F32" s="1">
        <f t="shared" si="0"/>
        <v>9</v>
      </c>
      <c r="G32" s="1">
        <f t="shared" si="1"/>
        <v>0</v>
      </c>
      <c r="H32" s="1">
        <f t="shared" si="2"/>
        <v>0</v>
      </c>
      <c r="I32" s="1">
        <f t="shared" si="8"/>
        <v>0</v>
      </c>
      <c r="J32" s="1">
        <f t="shared" si="9"/>
        <v>9</v>
      </c>
      <c r="K32" s="1">
        <f t="shared" si="5"/>
        <v>0</v>
      </c>
      <c r="L32" s="1">
        <f t="shared" si="6"/>
        <v>0</v>
      </c>
      <c r="M32" s="146">
        <v>1</v>
      </c>
      <c r="N32" s="146">
        <v>0</v>
      </c>
      <c r="O32" s="1">
        <f t="shared" si="10"/>
        <v>1</v>
      </c>
      <c r="P32" s="1">
        <f t="shared" si="11"/>
        <v>-1</v>
      </c>
      <c r="Q32" s="1">
        <f t="shared" si="12"/>
        <v>0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</row>
    <row r="33" spans="1:30" x14ac:dyDescent="0.3">
      <c r="A33">
        <v>101</v>
      </c>
      <c r="B33" s="64">
        <v>2003</v>
      </c>
      <c r="C33" s="189">
        <v>3</v>
      </c>
      <c r="D33" s="189">
        <v>4</v>
      </c>
      <c r="E33" s="64" t="s">
        <v>230</v>
      </c>
      <c r="F33" s="1">
        <f t="shared" si="0"/>
        <v>9</v>
      </c>
      <c r="G33" s="1">
        <f t="shared" si="1"/>
        <v>0</v>
      </c>
      <c r="H33" s="1">
        <f t="shared" si="2"/>
        <v>0</v>
      </c>
      <c r="I33" s="1">
        <f t="shared" si="8"/>
        <v>0</v>
      </c>
      <c r="J33" s="1">
        <f t="shared" si="9"/>
        <v>9</v>
      </c>
      <c r="K33" s="1">
        <f t="shared" si="5"/>
        <v>0</v>
      </c>
      <c r="L33" s="1">
        <f t="shared" si="6"/>
        <v>0</v>
      </c>
      <c r="M33" s="146">
        <v>1</v>
      </c>
      <c r="N33" s="146">
        <v>0</v>
      </c>
      <c r="O33" s="1">
        <f t="shared" si="10"/>
        <v>1</v>
      </c>
      <c r="P33" s="1">
        <f t="shared" si="11"/>
        <v>-1</v>
      </c>
      <c r="Q33" s="1">
        <f t="shared" si="12"/>
        <v>0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</row>
    <row r="34" spans="1:30" x14ac:dyDescent="0.3">
      <c r="A34">
        <v>101</v>
      </c>
      <c r="B34" s="64">
        <v>2003</v>
      </c>
      <c r="C34" s="189">
        <v>10</v>
      </c>
      <c r="D34" s="189">
        <v>4</v>
      </c>
      <c r="E34" s="64" t="s">
        <v>231</v>
      </c>
      <c r="F34" s="1">
        <f t="shared" si="0"/>
        <v>5</v>
      </c>
      <c r="G34" s="1">
        <f t="shared" si="1"/>
        <v>3</v>
      </c>
      <c r="H34" s="1">
        <f t="shared" si="2"/>
        <v>0</v>
      </c>
      <c r="I34" s="1">
        <f t="shared" si="8"/>
        <v>3</v>
      </c>
      <c r="J34" s="1">
        <f t="shared" si="9"/>
        <v>2</v>
      </c>
      <c r="K34" s="1">
        <f t="shared" si="5"/>
        <v>1</v>
      </c>
      <c r="L34" s="1">
        <f t="shared" si="6"/>
        <v>0</v>
      </c>
      <c r="M34" s="146">
        <v>0</v>
      </c>
      <c r="N34" s="146">
        <v>1</v>
      </c>
      <c r="O34" s="1">
        <f t="shared" si="10"/>
        <v>1</v>
      </c>
      <c r="P34" s="1">
        <f t="shared" si="11"/>
        <v>-1</v>
      </c>
      <c r="Q34" s="1">
        <f t="shared" si="12"/>
        <v>0</v>
      </c>
      <c r="V34" s="1">
        <v>1</v>
      </c>
      <c r="W34" s="1">
        <v>2</v>
      </c>
      <c r="X34" s="1">
        <v>0</v>
      </c>
      <c r="Y34" s="1">
        <v>1</v>
      </c>
      <c r="Z34" s="1">
        <v>2</v>
      </c>
      <c r="AA34" s="1">
        <v>1</v>
      </c>
      <c r="AB34" s="1">
        <v>1</v>
      </c>
      <c r="AC34" s="1">
        <v>2</v>
      </c>
      <c r="AD34" s="1">
        <v>1</v>
      </c>
    </row>
    <row r="35" spans="1:30" x14ac:dyDescent="0.3">
      <c r="A35">
        <v>101</v>
      </c>
      <c r="B35" s="64">
        <v>2003</v>
      </c>
      <c r="C35" s="189">
        <v>8</v>
      </c>
      <c r="D35" s="189">
        <v>5</v>
      </c>
      <c r="E35" s="64" t="s">
        <v>232</v>
      </c>
      <c r="F35" s="1">
        <f t="shared" ref="F35:F66" si="13">COUNTIF($T35:$AD35,1)</f>
        <v>9</v>
      </c>
      <c r="G35" s="1">
        <f t="shared" ref="G35:G66" si="14">COUNTIF($T35:$AD35,2)</f>
        <v>0</v>
      </c>
      <c r="H35" s="1">
        <f t="shared" ref="H35:H66" si="15">COUNTIF($T35:$AD35,3)</f>
        <v>0</v>
      </c>
      <c r="I35" s="1">
        <f t="shared" si="8"/>
        <v>0</v>
      </c>
      <c r="J35" s="1">
        <f t="shared" si="9"/>
        <v>9</v>
      </c>
      <c r="K35" s="1">
        <f t="shared" ref="K35:K66" si="16">COUNTIF($T35:$AD35,0)</f>
        <v>0</v>
      </c>
      <c r="L35" s="1">
        <f t="shared" ref="L35:L66" si="17">COUNTIF($T35:$AD35,5)</f>
        <v>0</v>
      </c>
      <c r="M35" s="146">
        <v>3</v>
      </c>
      <c r="N35" s="146">
        <v>0</v>
      </c>
      <c r="O35" s="1">
        <f t="shared" si="10"/>
        <v>3</v>
      </c>
      <c r="P35" s="1">
        <f t="shared" si="11"/>
        <v>-1</v>
      </c>
      <c r="Q35" s="1">
        <f t="shared" si="12"/>
        <v>0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</row>
    <row r="36" spans="1:30" x14ac:dyDescent="0.3">
      <c r="A36">
        <v>101</v>
      </c>
      <c r="B36" s="64">
        <v>2003</v>
      </c>
      <c r="C36" s="189">
        <v>8</v>
      </c>
      <c r="D36" s="189">
        <v>5</v>
      </c>
      <c r="E36" s="64" t="s">
        <v>233</v>
      </c>
      <c r="F36" s="1">
        <f t="shared" si="13"/>
        <v>9</v>
      </c>
      <c r="G36" s="1">
        <f t="shared" si="14"/>
        <v>0</v>
      </c>
      <c r="H36" s="1">
        <f t="shared" si="15"/>
        <v>0</v>
      </c>
      <c r="I36" s="1">
        <f t="shared" si="8"/>
        <v>0</v>
      </c>
      <c r="J36" s="1">
        <f t="shared" si="9"/>
        <v>9</v>
      </c>
      <c r="K36" s="1">
        <f t="shared" si="16"/>
        <v>0</v>
      </c>
      <c r="L36" s="1">
        <f t="shared" si="17"/>
        <v>0</v>
      </c>
      <c r="M36" s="146">
        <v>0</v>
      </c>
      <c r="N36" s="146">
        <v>0</v>
      </c>
      <c r="O36" s="1">
        <f t="shared" si="10"/>
        <v>0</v>
      </c>
      <c r="P36" s="1">
        <f t="shared" si="11"/>
        <v>1</v>
      </c>
      <c r="Q36" s="1">
        <f t="shared" si="12"/>
        <v>0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</row>
    <row r="37" spans="1:30" x14ac:dyDescent="0.3">
      <c r="A37">
        <v>101</v>
      </c>
      <c r="B37" s="64">
        <v>2003</v>
      </c>
      <c r="C37" s="189">
        <v>15</v>
      </c>
      <c r="D37" s="189">
        <v>5</v>
      </c>
      <c r="E37" s="64" t="s">
        <v>234</v>
      </c>
      <c r="F37" s="1">
        <f t="shared" si="13"/>
        <v>7</v>
      </c>
      <c r="G37" s="1">
        <f t="shared" si="14"/>
        <v>2</v>
      </c>
      <c r="H37" s="1">
        <f t="shared" si="15"/>
        <v>0</v>
      </c>
      <c r="I37" s="1">
        <f t="shared" si="8"/>
        <v>2</v>
      </c>
      <c r="J37" s="1">
        <f t="shared" si="9"/>
        <v>5</v>
      </c>
      <c r="K37" s="1">
        <f t="shared" si="16"/>
        <v>0</v>
      </c>
      <c r="L37" s="1">
        <f t="shared" si="17"/>
        <v>0</v>
      </c>
      <c r="M37" s="146">
        <v>2</v>
      </c>
      <c r="N37" s="146">
        <v>1</v>
      </c>
      <c r="O37" s="1">
        <f t="shared" si="10"/>
        <v>3</v>
      </c>
      <c r="P37" s="1">
        <f t="shared" si="11"/>
        <v>-1</v>
      </c>
      <c r="Q37" s="1">
        <f t="shared" si="12"/>
        <v>0</v>
      </c>
      <c r="V37" s="1">
        <v>1</v>
      </c>
      <c r="W37" s="1">
        <v>2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2</v>
      </c>
      <c r="AD37" s="1">
        <v>1</v>
      </c>
    </row>
    <row r="38" spans="1:30" x14ac:dyDescent="0.3">
      <c r="A38">
        <v>101</v>
      </c>
      <c r="B38" s="64">
        <v>2003</v>
      </c>
      <c r="C38" s="189">
        <v>22</v>
      </c>
      <c r="D38" s="189">
        <v>5</v>
      </c>
      <c r="E38" s="64" t="s">
        <v>235</v>
      </c>
      <c r="F38" s="1">
        <f t="shared" si="13"/>
        <v>7</v>
      </c>
      <c r="G38" s="1">
        <f t="shared" si="14"/>
        <v>1</v>
      </c>
      <c r="H38" s="1">
        <f t="shared" si="15"/>
        <v>0</v>
      </c>
      <c r="I38" s="1">
        <f t="shared" si="8"/>
        <v>1</v>
      </c>
      <c r="J38" s="1">
        <f t="shared" si="9"/>
        <v>6</v>
      </c>
      <c r="K38" s="1">
        <f t="shared" si="16"/>
        <v>1</v>
      </c>
      <c r="L38" s="1">
        <f t="shared" si="17"/>
        <v>0</v>
      </c>
      <c r="M38" s="146">
        <v>1</v>
      </c>
      <c r="N38" s="146">
        <v>0</v>
      </c>
      <c r="O38" s="1">
        <f t="shared" si="10"/>
        <v>1</v>
      </c>
      <c r="P38" s="1">
        <f t="shared" si="11"/>
        <v>-1</v>
      </c>
      <c r="Q38" s="1">
        <f t="shared" si="12"/>
        <v>0</v>
      </c>
      <c r="V38" s="1">
        <v>1</v>
      </c>
      <c r="W38" s="1">
        <v>2</v>
      </c>
      <c r="X38" s="1">
        <v>1</v>
      </c>
      <c r="Y38" s="1">
        <v>0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</row>
    <row r="39" spans="1:30" x14ac:dyDescent="0.3">
      <c r="A39">
        <v>101</v>
      </c>
      <c r="B39" s="64">
        <v>2003</v>
      </c>
      <c r="C39" s="189">
        <v>5</v>
      </c>
      <c r="D39" s="189">
        <v>6</v>
      </c>
      <c r="E39" s="64" t="s">
        <v>236</v>
      </c>
      <c r="F39" s="1">
        <f t="shared" si="13"/>
        <v>9</v>
      </c>
      <c r="G39" s="1">
        <f t="shared" si="14"/>
        <v>0</v>
      </c>
      <c r="H39" s="1">
        <f t="shared" si="15"/>
        <v>0</v>
      </c>
      <c r="I39" s="1">
        <f t="shared" si="8"/>
        <v>0</v>
      </c>
      <c r="J39" s="1">
        <f t="shared" si="9"/>
        <v>9</v>
      </c>
      <c r="K39" s="1">
        <f t="shared" si="16"/>
        <v>0</v>
      </c>
      <c r="L39" s="1">
        <f t="shared" si="17"/>
        <v>0</v>
      </c>
      <c r="M39" s="146">
        <v>0</v>
      </c>
      <c r="N39" s="146">
        <v>0</v>
      </c>
      <c r="O39" s="1">
        <f t="shared" si="10"/>
        <v>0</v>
      </c>
      <c r="P39" s="1">
        <f t="shared" si="11"/>
        <v>1</v>
      </c>
      <c r="Q39" s="1">
        <f t="shared" si="12"/>
        <v>0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</row>
    <row r="40" spans="1:30" x14ac:dyDescent="0.3">
      <c r="A40">
        <v>101</v>
      </c>
      <c r="B40" s="64">
        <v>2003</v>
      </c>
      <c r="C40" s="189">
        <v>12</v>
      </c>
      <c r="D40" s="189">
        <v>6</v>
      </c>
      <c r="E40" s="64" t="s">
        <v>237</v>
      </c>
      <c r="F40" s="1">
        <f t="shared" si="13"/>
        <v>9</v>
      </c>
      <c r="G40" s="1">
        <f t="shared" si="14"/>
        <v>0</v>
      </c>
      <c r="H40" s="1">
        <f t="shared" si="15"/>
        <v>0</v>
      </c>
      <c r="I40" s="1">
        <f t="shared" si="8"/>
        <v>0</v>
      </c>
      <c r="J40" s="1">
        <f t="shared" si="9"/>
        <v>9</v>
      </c>
      <c r="K40" s="1">
        <f t="shared" si="16"/>
        <v>0</v>
      </c>
      <c r="L40" s="1">
        <f t="shared" si="17"/>
        <v>0</v>
      </c>
      <c r="M40" s="146">
        <v>0</v>
      </c>
      <c r="N40" s="146">
        <v>0</v>
      </c>
      <c r="O40" s="1">
        <f t="shared" si="10"/>
        <v>0</v>
      </c>
      <c r="P40" s="1">
        <f t="shared" si="11"/>
        <v>1</v>
      </c>
      <c r="Q40" s="1">
        <f t="shared" si="12"/>
        <v>0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</row>
    <row r="41" spans="1:30" x14ac:dyDescent="0.3">
      <c r="A41">
        <v>101</v>
      </c>
      <c r="B41" s="64">
        <v>2003</v>
      </c>
      <c r="C41" s="189">
        <v>10</v>
      </c>
      <c r="D41" s="189">
        <v>7</v>
      </c>
      <c r="E41" s="64" t="s">
        <v>238</v>
      </c>
      <c r="F41" s="1">
        <f t="shared" si="13"/>
        <v>7</v>
      </c>
      <c r="G41" s="1">
        <f t="shared" si="14"/>
        <v>0</v>
      </c>
      <c r="H41" s="1">
        <f t="shared" si="15"/>
        <v>2</v>
      </c>
      <c r="I41" s="1">
        <f t="shared" si="8"/>
        <v>2</v>
      </c>
      <c r="J41" s="1">
        <f t="shared" si="9"/>
        <v>5</v>
      </c>
      <c r="K41" s="1">
        <f t="shared" si="16"/>
        <v>0</v>
      </c>
      <c r="L41" s="1">
        <f t="shared" si="17"/>
        <v>0</v>
      </c>
      <c r="M41" s="146">
        <v>0</v>
      </c>
      <c r="N41" s="146">
        <v>0</v>
      </c>
      <c r="O41" s="1">
        <f t="shared" si="10"/>
        <v>0</v>
      </c>
      <c r="P41" s="1">
        <f t="shared" si="11"/>
        <v>-1</v>
      </c>
      <c r="Q41" s="1">
        <f t="shared" si="12"/>
        <v>0</v>
      </c>
      <c r="V41" s="1">
        <v>3</v>
      </c>
      <c r="W41" s="1">
        <v>1</v>
      </c>
      <c r="X41" s="1">
        <v>1</v>
      </c>
      <c r="Y41" s="1">
        <v>3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</row>
    <row r="42" spans="1:30" x14ac:dyDescent="0.3">
      <c r="A42">
        <v>101</v>
      </c>
      <c r="B42" s="64">
        <v>2003</v>
      </c>
      <c r="C42" s="189">
        <v>10</v>
      </c>
      <c r="D42" s="189">
        <v>7</v>
      </c>
      <c r="E42" s="64" t="s">
        <v>239</v>
      </c>
      <c r="F42" s="1">
        <f t="shared" si="13"/>
        <v>9</v>
      </c>
      <c r="G42" s="1">
        <f t="shared" si="14"/>
        <v>0</v>
      </c>
      <c r="H42" s="1">
        <f t="shared" si="15"/>
        <v>0</v>
      </c>
      <c r="I42" s="1">
        <f t="shared" si="8"/>
        <v>0</v>
      </c>
      <c r="J42" s="1">
        <f t="shared" si="9"/>
        <v>9</v>
      </c>
      <c r="K42" s="1">
        <f t="shared" si="16"/>
        <v>0</v>
      </c>
      <c r="L42" s="1">
        <f t="shared" si="17"/>
        <v>0</v>
      </c>
      <c r="M42" s="146">
        <v>0</v>
      </c>
      <c r="N42" s="146">
        <v>0</v>
      </c>
      <c r="O42" s="1">
        <f t="shared" si="10"/>
        <v>0</v>
      </c>
      <c r="P42" s="1">
        <f t="shared" si="11"/>
        <v>1</v>
      </c>
      <c r="Q42" s="1">
        <f t="shared" si="12"/>
        <v>0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</row>
    <row r="43" spans="1:30" x14ac:dyDescent="0.3">
      <c r="A43">
        <v>101</v>
      </c>
      <c r="B43" s="64">
        <v>2003</v>
      </c>
      <c r="C43" s="189">
        <v>8</v>
      </c>
      <c r="D43" s="189">
        <v>10</v>
      </c>
      <c r="E43" s="64" t="s">
        <v>240</v>
      </c>
      <c r="F43" s="1">
        <f t="shared" si="13"/>
        <v>8</v>
      </c>
      <c r="G43" s="1">
        <f t="shared" si="14"/>
        <v>0</v>
      </c>
      <c r="H43" s="1">
        <f t="shared" si="15"/>
        <v>0</v>
      </c>
      <c r="I43" s="1">
        <f t="shared" si="8"/>
        <v>0</v>
      </c>
      <c r="J43" s="1">
        <f t="shared" si="9"/>
        <v>8</v>
      </c>
      <c r="K43" s="1">
        <f t="shared" si="16"/>
        <v>1</v>
      </c>
      <c r="L43" s="1">
        <f t="shared" si="17"/>
        <v>0</v>
      </c>
      <c r="M43" s="146">
        <v>1</v>
      </c>
      <c r="N43" s="146">
        <v>0</v>
      </c>
      <c r="O43" s="1">
        <f t="shared" si="10"/>
        <v>1</v>
      </c>
      <c r="P43" s="1">
        <f t="shared" si="11"/>
        <v>-1</v>
      </c>
      <c r="Q43" s="1">
        <f t="shared" si="12"/>
        <v>0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0</v>
      </c>
      <c r="AD43" s="1">
        <v>1</v>
      </c>
    </row>
    <row r="44" spans="1:30" x14ac:dyDescent="0.3">
      <c r="A44">
        <v>101</v>
      </c>
      <c r="B44" s="64">
        <v>2003</v>
      </c>
      <c r="C44" s="189">
        <v>24</v>
      </c>
      <c r="D44" s="189">
        <v>10</v>
      </c>
      <c r="E44" s="64" t="s">
        <v>241</v>
      </c>
      <c r="F44" s="1">
        <f t="shared" si="13"/>
        <v>9</v>
      </c>
      <c r="G44" s="1">
        <f t="shared" si="14"/>
        <v>0</v>
      </c>
      <c r="H44" s="1">
        <f t="shared" si="15"/>
        <v>0</v>
      </c>
      <c r="I44" s="1">
        <f t="shared" si="8"/>
        <v>0</v>
      </c>
      <c r="J44" s="1">
        <f t="shared" si="9"/>
        <v>9</v>
      </c>
      <c r="K44" s="1">
        <f t="shared" si="16"/>
        <v>0</v>
      </c>
      <c r="L44" s="1">
        <f t="shared" si="17"/>
        <v>0</v>
      </c>
      <c r="M44" s="146">
        <v>0</v>
      </c>
      <c r="N44" s="146">
        <v>0</v>
      </c>
      <c r="O44" s="1">
        <f t="shared" si="10"/>
        <v>0</v>
      </c>
      <c r="P44" s="1">
        <f t="shared" si="11"/>
        <v>1</v>
      </c>
      <c r="Q44" s="1">
        <f t="shared" si="12"/>
        <v>0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</row>
    <row r="45" spans="1:30" x14ac:dyDescent="0.3">
      <c r="A45">
        <v>101</v>
      </c>
      <c r="B45" s="64">
        <v>2003</v>
      </c>
      <c r="C45">
        <v>20</v>
      </c>
      <c r="D45">
        <v>11</v>
      </c>
      <c r="E45" t="s">
        <v>242</v>
      </c>
      <c r="F45" s="1">
        <f t="shared" si="13"/>
        <v>8</v>
      </c>
      <c r="G45" s="1">
        <f t="shared" si="14"/>
        <v>0</v>
      </c>
      <c r="H45" s="1">
        <f t="shared" si="15"/>
        <v>0</v>
      </c>
      <c r="I45" s="1">
        <f t="shared" si="8"/>
        <v>0</v>
      </c>
      <c r="J45" s="1">
        <f t="shared" si="9"/>
        <v>8</v>
      </c>
      <c r="K45" s="1">
        <f t="shared" si="16"/>
        <v>1</v>
      </c>
      <c r="L45" s="1">
        <f t="shared" si="17"/>
        <v>0</v>
      </c>
      <c r="M45" s="146">
        <v>0</v>
      </c>
      <c r="N45" s="146">
        <v>0</v>
      </c>
      <c r="O45" s="1">
        <f t="shared" si="10"/>
        <v>0</v>
      </c>
      <c r="P45" s="1">
        <f t="shared" si="11"/>
        <v>1</v>
      </c>
      <c r="Q45" s="1">
        <f t="shared" si="12"/>
        <v>0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0</v>
      </c>
      <c r="AC45" s="1">
        <v>1</v>
      </c>
      <c r="AD45" s="1">
        <v>1</v>
      </c>
    </row>
    <row r="46" spans="1:30" x14ac:dyDescent="0.3">
      <c r="A46">
        <v>101</v>
      </c>
      <c r="B46" s="64">
        <v>2003</v>
      </c>
      <c r="C46" s="189">
        <v>4</v>
      </c>
      <c r="D46" s="189">
        <v>12</v>
      </c>
      <c r="E46" s="64" t="s">
        <v>243</v>
      </c>
      <c r="F46" s="1">
        <f t="shared" si="13"/>
        <v>8</v>
      </c>
      <c r="G46" s="1">
        <f t="shared" si="14"/>
        <v>0</v>
      </c>
      <c r="H46" s="1">
        <f t="shared" si="15"/>
        <v>0</v>
      </c>
      <c r="I46" s="1">
        <f t="shared" si="8"/>
        <v>0</v>
      </c>
      <c r="J46" s="1">
        <f t="shared" si="9"/>
        <v>8</v>
      </c>
      <c r="K46" s="1">
        <f t="shared" si="16"/>
        <v>1</v>
      </c>
      <c r="L46" s="1">
        <f t="shared" si="17"/>
        <v>0</v>
      </c>
      <c r="M46" s="146">
        <v>0</v>
      </c>
      <c r="N46" s="146">
        <v>0</v>
      </c>
      <c r="O46" s="1">
        <f t="shared" si="10"/>
        <v>0</v>
      </c>
      <c r="P46" s="1">
        <f t="shared" si="11"/>
        <v>1</v>
      </c>
      <c r="Q46" s="1">
        <f t="shared" si="12"/>
        <v>0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0</v>
      </c>
      <c r="AB46" s="1">
        <v>1</v>
      </c>
      <c r="AC46" s="1">
        <v>1</v>
      </c>
      <c r="AD46" s="1">
        <v>1</v>
      </c>
    </row>
    <row r="47" spans="1:30" x14ac:dyDescent="0.3">
      <c r="A47">
        <v>101</v>
      </c>
      <c r="B47" s="64">
        <v>2003</v>
      </c>
      <c r="C47" s="189">
        <v>11</v>
      </c>
      <c r="D47" s="189">
        <v>12</v>
      </c>
      <c r="E47" s="64" t="s">
        <v>244</v>
      </c>
      <c r="F47" s="1">
        <f t="shared" si="13"/>
        <v>6</v>
      </c>
      <c r="G47" s="1">
        <f t="shared" si="14"/>
        <v>2</v>
      </c>
      <c r="H47" s="1">
        <f t="shared" si="15"/>
        <v>0</v>
      </c>
      <c r="I47" s="1">
        <f t="shared" si="8"/>
        <v>2</v>
      </c>
      <c r="J47" s="1">
        <f t="shared" si="9"/>
        <v>4</v>
      </c>
      <c r="K47" s="1">
        <f t="shared" si="16"/>
        <v>1</v>
      </c>
      <c r="L47" s="1">
        <f t="shared" si="17"/>
        <v>0</v>
      </c>
      <c r="M47" s="146">
        <v>0</v>
      </c>
      <c r="N47" s="146">
        <v>0</v>
      </c>
      <c r="O47" s="1">
        <f t="shared" si="10"/>
        <v>0</v>
      </c>
      <c r="P47" s="1">
        <f t="shared" si="11"/>
        <v>-1</v>
      </c>
      <c r="Q47" s="1">
        <f t="shared" si="12"/>
        <v>0</v>
      </c>
      <c r="V47" s="1">
        <v>1</v>
      </c>
      <c r="W47" s="1">
        <v>2</v>
      </c>
      <c r="X47" s="1">
        <v>2</v>
      </c>
      <c r="Y47" s="1">
        <v>1</v>
      </c>
      <c r="Z47" s="1">
        <v>1</v>
      </c>
      <c r="AA47" s="1">
        <v>0</v>
      </c>
      <c r="AB47" s="1">
        <v>1</v>
      </c>
      <c r="AC47" s="1">
        <v>1</v>
      </c>
      <c r="AD47" s="1">
        <v>1</v>
      </c>
    </row>
    <row r="48" spans="1:30" x14ac:dyDescent="0.3">
      <c r="A48">
        <v>101</v>
      </c>
      <c r="B48" s="64">
        <v>2003</v>
      </c>
      <c r="C48" s="189">
        <v>11</v>
      </c>
      <c r="D48" s="189">
        <v>12</v>
      </c>
      <c r="E48" s="64" t="s">
        <v>245</v>
      </c>
      <c r="F48" s="1">
        <f t="shared" si="13"/>
        <v>7</v>
      </c>
      <c r="G48" s="1">
        <f t="shared" si="14"/>
        <v>1</v>
      </c>
      <c r="H48" s="1">
        <f t="shared" si="15"/>
        <v>0</v>
      </c>
      <c r="I48" s="1">
        <f t="shared" si="8"/>
        <v>1</v>
      </c>
      <c r="J48" s="1">
        <f t="shared" si="9"/>
        <v>6</v>
      </c>
      <c r="K48" s="1">
        <f t="shared" si="16"/>
        <v>1</v>
      </c>
      <c r="L48" s="1">
        <f t="shared" si="17"/>
        <v>0</v>
      </c>
      <c r="M48" s="146">
        <v>0</v>
      </c>
      <c r="N48" s="146">
        <v>1</v>
      </c>
      <c r="O48" s="1">
        <f t="shared" si="10"/>
        <v>1</v>
      </c>
      <c r="P48" s="1">
        <f t="shared" si="11"/>
        <v>-1</v>
      </c>
      <c r="Q48" s="1">
        <f t="shared" si="12"/>
        <v>0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0</v>
      </c>
      <c r="AB48" s="1">
        <v>2</v>
      </c>
      <c r="AC48" s="1">
        <v>1</v>
      </c>
      <c r="AD48" s="1">
        <v>1</v>
      </c>
    </row>
    <row r="49" spans="1:30" x14ac:dyDescent="0.3">
      <c r="A49">
        <v>101</v>
      </c>
      <c r="B49" s="64">
        <v>2003</v>
      </c>
      <c r="C49">
        <v>11</v>
      </c>
      <c r="D49">
        <v>12</v>
      </c>
      <c r="E49" t="s">
        <v>246</v>
      </c>
      <c r="F49" s="1">
        <f t="shared" si="13"/>
        <v>7</v>
      </c>
      <c r="G49" s="1">
        <f t="shared" si="14"/>
        <v>1</v>
      </c>
      <c r="H49" s="1">
        <f t="shared" si="15"/>
        <v>0</v>
      </c>
      <c r="I49" s="1">
        <f t="shared" si="8"/>
        <v>1</v>
      </c>
      <c r="J49" s="1">
        <f t="shared" si="9"/>
        <v>6</v>
      </c>
      <c r="K49" s="1">
        <f t="shared" si="16"/>
        <v>1</v>
      </c>
      <c r="L49" s="1">
        <f t="shared" si="17"/>
        <v>0</v>
      </c>
      <c r="M49" s="146">
        <v>0</v>
      </c>
      <c r="N49" s="146">
        <v>1</v>
      </c>
      <c r="O49" s="1">
        <f t="shared" si="10"/>
        <v>1</v>
      </c>
      <c r="P49" s="1">
        <f t="shared" si="11"/>
        <v>-1</v>
      </c>
      <c r="Q49" s="1">
        <f t="shared" si="12"/>
        <v>0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0</v>
      </c>
      <c r="AB49" s="1">
        <v>2</v>
      </c>
      <c r="AC49" s="1">
        <v>1</v>
      </c>
      <c r="AD49" s="1">
        <v>1</v>
      </c>
    </row>
    <row r="50" spans="1:30" x14ac:dyDescent="0.3">
      <c r="A50">
        <v>101</v>
      </c>
      <c r="B50" s="64">
        <v>2004</v>
      </c>
      <c r="C50">
        <v>12</v>
      </c>
      <c r="D50">
        <v>2</v>
      </c>
      <c r="E50" t="s">
        <v>247</v>
      </c>
      <c r="F50" s="1">
        <f t="shared" si="13"/>
        <v>7</v>
      </c>
      <c r="G50" s="1">
        <f t="shared" si="14"/>
        <v>0</v>
      </c>
      <c r="H50" s="1">
        <f t="shared" si="15"/>
        <v>1</v>
      </c>
      <c r="I50" s="1">
        <f t="shared" si="8"/>
        <v>1</v>
      </c>
      <c r="J50" s="1">
        <f t="shared" si="9"/>
        <v>6</v>
      </c>
      <c r="K50" s="1">
        <f t="shared" si="16"/>
        <v>1</v>
      </c>
      <c r="L50" s="1">
        <f t="shared" si="17"/>
        <v>0</v>
      </c>
      <c r="M50" s="146">
        <v>0</v>
      </c>
      <c r="N50" s="146">
        <v>0</v>
      </c>
      <c r="O50" s="1">
        <f t="shared" si="10"/>
        <v>0</v>
      </c>
      <c r="P50" s="1">
        <f t="shared" si="11"/>
        <v>-1</v>
      </c>
      <c r="Q50" s="1">
        <f t="shared" si="12"/>
        <v>0</v>
      </c>
      <c r="V50" s="1">
        <v>1</v>
      </c>
      <c r="W50" s="1">
        <v>3</v>
      </c>
      <c r="X50" s="1">
        <v>1</v>
      </c>
      <c r="Y50" s="1">
        <v>0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</row>
    <row r="51" spans="1:30" x14ac:dyDescent="0.3">
      <c r="A51">
        <v>101</v>
      </c>
      <c r="B51" s="64">
        <v>2004</v>
      </c>
      <c r="C51" s="189">
        <v>19</v>
      </c>
      <c r="D51" s="189">
        <v>2</v>
      </c>
      <c r="E51" s="64" t="s">
        <v>248</v>
      </c>
      <c r="F51" s="1">
        <f t="shared" si="13"/>
        <v>5</v>
      </c>
      <c r="G51" s="1">
        <f t="shared" si="14"/>
        <v>4</v>
      </c>
      <c r="H51" s="1">
        <f t="shared" si="15"/>
        <v>0</v>
      </c>
      <c r="I51" s="1">
        <f t="shared" si="8"/>
        <v>4</v>
      </c>
      <c r="J51" s="1">
        <f t="shared" si="9"/>
        <v>1</v>
      </c>
      <c r="K51" s="1">
        <f t="shared" si="16"/>
        <v>0</v>
      </c>
      <c r="L51" s="1">
        <f t="shared" si="17"/>
        <v>0</v>
      </c>
      <c r="M51" s="146">
        <v>0</v>
      </c>
      <c r="N51" s="146">
        <v>1</v>
      </c>
      <c r="O51" s="1">
        <f t="shared" si="10"/>
        <v>1</v>
      </c>
      <c r="P51" s="1">
        <f t="shared" si="11"/>
        <v>-1</v>
      </c>
      <c r="Q51" s="1">
        <f t="shared" si="12"/>
        <v>0</v>
      </c>
      <c r="V51" s="1">
        <v>1</v>
      </c>
      <c r="W51" s="1">
        <v>1</v>
      </c>
      <c r="X51" s="1">
        <v>1</v>
      </c>
      <c r="Y51" s="1">
        <v>1</v>
      </c>
      <c r="Z51" s="1">
        <v>2</v>
      </c>
      <c r="AA51" s="1">
        <v>2</v>
      </c>
      <c r="AB51" s="1">
        <v>1</v>
      </c>
      <c r="AC51" s="1">
        <v>2</v>
      </c>
      <c r="AD51" s="1">
        <v>2</v>
      </c>
    </row>
    <row r="52" spans="1:30" x14ac:dyDescent="0.3">
      <c r="A52">
        <v>101</v>
      </c>
      <c r="B52" s="64">
        <v>2004</v>
      </c>
      <c r="C52" s="189">
        <v>26</v>
      </c>
      <c r="D52" s="189">
        <v>2</v>
      </c>
      <c r="E52" t="s">
        <v>249</v>
      </c>
      <c r="F52" s="1">
        <f t="shared" si="13"/>
        <v>9</v>
      </c>
      <c r="G52" s="1">
        <f t="shared" si="14"/>
        <v>0</v>
      </c>
      <c r="H52" s="1">
        <f t="shared" si="15"/>
        <v>0</v>
      </c>
      <c r="I52" s="1">
        <f t="shared" si="8"/>
        <v>0</v>
      </c>
      <c r="J52" s="1">
        <f t="shared" si="9"/>
        <v>9</v>
      </c>
      <c r="K52" s="1">
        <f t="shared" si="16"/>
        <v>0</v>
      </c>
      <c r="L52" s="1">
        <f t="shared" si="17"/>
        <v>0</v>
      </c>
      <c r="M52" s="146">
        <v>0</v>
      </c>
      <c r="N52" s="146">
        <v>0</v>
      </c>
      <c r="O52" s="1">
        <f t="shared" si="10"/>
        <v>0</v>
      </c>
      <c r="P52" s="1">
        <f t="shared" si="11"/>
        <v>1</v>
      </c>
      <c r="Q52" s="1">
        <f t="shared" si="12"/>
        <v>0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</row>
    <row r="53" spans="1:30" x14ac:dyDescent="0.3">
      <c r="A53">
        <v>101</v>
      </c>
      <c r="B53" s="64">
        <v>2004</v>
      </c>
      <c r="C53" s="189">
        <v>8</v>
      </c>
      <c r="D53" s="189">
        <v>4</v>
      </c>
      <c r="E53" t="s">
        <v>250</v>
      </c>
      <c r="F53" s="1">
        <f t="shared" si="13"/>
        <v>8</v>
      </c>
      <c r="G53" s="1">
        <f t="shared" si="14"/>
        <v>0</v>
      </c>
      <c r="H53" s="1">
        <f t="shared" si="15"/>
        <v>0</v>
      </c>
      <c r="I53" s="1">
        <f t="shared" si="8"/>
        <v>0</v>
      </c>
      <c r="J53" s="1">
        <f t="shared" si="9"/>
        <v>8</v>
      </c>
      <c r="K53" s="1">
        <f t="shared" si="16"/>
        <v>1</v>
      </c>
      <c r="L53" s="1">
        <f t="shared" si="17"/>
        <v>0</v>
      </c>
      <c r="M53" s="146">
        <v>0</v>
      </c>
      <c r="N53" s="146">
        <v>0</v>
      </c>
      <c r="O53" s="1">
        <f t="shared" si="10"/>
        <v>0</v>
      </c>
      <c r="P53" s="1">
        <f t="shared" si="11"/>
        <v>1</v>
      </c>
      <c r="Q53" s="1">
        <f t="shared" si="12"/>
        <v>0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0</v>
      </c>
      <c r="AC53" s="1">
        <v>1</v>
      </c>
      <c r="AD53" s="1">
        <v>1</v>
      </c>
    </row>
    <row r="54" spans="1:30" x14ac:dyDescent="0.3">
      <c r="A54">
        <v>101</v>
      </c>
      <c r="B54" s="64">
        <v>2004</v>
      </c>
      <c r="C54" s="189">
        <v>8</v>
      </c>
      <c r="D54" s="189">
        <v>4</v>
      </c>
      <c r="E54" t="s">
        <v>251</v>
      </c>
      <c r="F54" s="1">
        <f t="shared" si="13"/>
        <v>5</v>
      </c>
      <c r="G54" s="1">
        <f t="shared" si="14"/>
        <v>3</v>
      </c>
      <c r="H54" s="1">
        <f t="shared" si="15"/>
        <v>0</v>
      </c>
      <c r="I54" s="1">
        <f t="shared" si="8"/>
        <v>3</v>
      </c>
      <c r="J54" s="1">
        <f t="shared" si="9"/>
        <v>2</v>
      </c>
      <c r="K54" s="1">
        <f t="shared" si="16"/>
        <v>0</v>
      </c>
      <c r="L54" s="1">
        <f t="shared" si="17"/>
        <v>1</v>
      </c>
      <c r="M54" s="146">
        <v>1</v>
      </c>
      <c r="N54" s="146">
        <v>0</v>
      </c>
      <c r="O54" s="1">
        <f t="shared" si="10"/>
        <v>1</v>
      </c>
      <c r="P54" s="1">
        <f t="shared" si="11"/>
        <v>-1</v>
      </c>
      <c r="Q54" s="1">
        <f t="shared" si="12"/>
        <v>0</v>
      </c>
      <c r="V54" s="1">
        <v>1</v>
      </c>
      <c r="W54" s="1">
        <v>2</v>
      </c>
      <c r="X54" s="1">
        <v>2</v>
      </c>
      <c r="Y54" s="1">
        <v>2</v>
      </c>
      <c r="Z54" s="1">
        <v>1</v>
      </c>
      <c r="AA54" s="1">
        <v>1</v>
      </c>
      <c r="AB54" s="1">
        <v>1</v>
      </c>
      <c r="AC54" s="1">
        <v>1</v>
      </c>
      <c r="AD54" s="1">
        <v>5</v>
      </c>
    </row>
    <row r="55" spans="1:30" x14ac:dyDescent="0.3">
      <c r="A55">
        <v>101</v>
      </c>
      <c r="B55" s="64">
        <v>2004</v>
      </c>
      <c r="C55" s="189">
        <v>20</v>
      </c>
      <c r="D55" s="189">
        <v>4</v>
      </c>
      <c r="E55" t="s">
        <v>252</v>
      </c>
      <c r="F55" s="1">
        <f t="shared" si="13"/>
        <v>9</v>
      </c>
      <c r="G55" s="1">
        <f t="shared" si="14"/>
        <v>0</v>
      </c>
      <c r="H55" s="1">
        <f t="shared" si="15"/>
        <v>0</v>
      </c>
      <c r="I55" s="1">
        <f t="shared" si="8"/>
        <v>0</v>
      </c>
      <c r="J55" s="1">
        <f t="shared" si="9"/>
        <v>9</v>
      </c>
      <c r="K55" s="1">
        <f t="shared" si="16"/>
        <v>0</v>
      </c>
      <c r="L55" s="1">
        <f t="shared" si="17"/>
        <v>0</v>
      </c>
      <c r="M55" s="146">
        <v>0</v>
      </c>
      <c r="N55" s="146">
        <v>0</v>
      </c>
      <c r="O55" s="1">
        <f t="shared" si="10"/>
        <v>0</v>
      </c>
      <c r="P55" s="1">
        <f t="shared" si="11"/>
        <v>1</v>
      </c>
      <c r="Q55" s="1">
        <f t="shared" si="12"/>
        <v>0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</row>
    <row r="56" spans="1:30" x14ac:dyDescent="0.3">
      <c r="A56">
        <v>101</v>
      </c>
      <c r="B56" s="64">
        <v>2004</v>
      </c>
      <c r="C56" s="189">
        <v>20</v>
      </c>
      <c r="D56" s="189">
        <v>5</v>
      </c>
      <c r="E56" s="64" t="s">
        <v>253</v>
      </c>
      <c r="F56" s="1">
        <f t="shared" si="13"/>
        <v>7</v>
      </c>
      <c r="G56" s="1">
        <f t="shared" si="14"/>
        <v>0</v>
      </c>
      <c r="H56" s="1">
        <f t="shared" si="15"/>
        <v>0</v>
      </c>
      <c r="I56" s="1">
        <f t="shared" si="8"/>
        <v>0</v>
      </c>
      <c r="J56" s="1">
        <f t="shared" si="9"/>
        <v>7</v>
      </c>
      <c r="K56" s="1">
        <f t="shared" si="16"/>
        <v>2</v>
      </c>
      <c r="L56" s="1">
        <f t="shared" si="17"/>
        <v>0</v>
      </c>
      <c r="M56" s="146">
        <v>0</v>
      </c>
      <c r="N56" s="146">
        <v>0</v>
      </c>
      <c r="O56" s="1">
        <f t="shared" si="10"/>
        <v>0</v>
      </c>
      <c r="P56" s="1">
        <f t="shared" si="11"/>
        <v>1</v>
      </c>
      <c r="Q56" s="1">
        <f t="shared" si="12"/>
        <v>0</v>
      </c>
      <c r="V56" s="1">
        <v>0</v>
      </c>
      <c r="W56" s="1">
        <v>1</v>
      </c>
      <c r="X56" s="1">
        <v>1</v>
      </c>
      <c r="Y56" s="1">
        <v>1</v>
      </c>
      <c r="Z56" s="1">
        <v>1</v>
      </c>
      <c r="AA56" s="1">
        <v>0</v>
      </c>
      <c r="AB56" s="1">
        <v>1</v>
      </c>
      <c r="AC56" s="1">
        <v>1</v>
      </c>
      <c r="AD56" s="1">
        <v>1</v>
      </c>
    </row>
    <row r="57" spans="1:30" x14ac:dyDescent="0.3">
      <c r="A57" s="64">
        <v>101</v>
      </c>
      <c r="B57" s="64">
        <v>2004</v>
      </c>
      <c r="C57" s="189">
        <v>20</v>
      </c>
      <c r="D57" s="189">
        <v>5</v>
      </c>
      <c r="E57" s="189" t="s">
        <v>254</v>
      </c>
      <c r="F57" s="1">
        <f t="shared" si="13"/>
        <v>9</v>
      </c>
      <c r="G57" s="1">
        <f t="shared" si="14"/>
        <v>0</v>
      </c>
      <c r="H57" s="1">
        <f t="shared" si="15"/>
        <v>0</v>
      </c>
      <c r="I57" s="1">
        <f t="shared" si="8"/>
        <v>0</v>
      </c>
      <c r="J57" s="1">
        <f t="shared" si="9"/>
        <v>9</v>
      </c>
      <c r="K57" s="1">
        <f t="shared" si="16"/>
        <v>0</v>
      </c>
      <c r="L57" s="1">
        <f t="shared" si="17"/>
        <v>0</v>
      </c>
      <c r="M57" s="146">
        <v>1</v>
      </c>
      <c r="N57" s="146">
        <v>0</v>
      </c>
      <c r="O57" s="1">
        <f t="shared" si="10"/>
        <v>1</v>
      </c>
      <c r="P57" s="1">
        <f t="shared" si="11"/>
        <v>-1</v>
      </c>
      <c r="Q57" s="1">
        <f t="shared" si="12"/>
        <v>0</v>
      </c>
      <c r="T57" s="73"/>
      <c r="U57" s="73"/>
      <c r="V57" s="73">
        <v>1</v>
      </c>
      <c r="W57" s="73">
        <v>1</v>
      </c>
      <c r="X57" s="73">
        <v>1</v>
      </c>
      <c r="Y57" s="73">
        <v>1</v>
      </c>
      <c r="Z57" s="73">
        <v>1</v>
      </c>
      <c r="AA57" s="73">
        <v>1</v>
      </c>
      <c r="AB57" s="73">
        <v>1</v>
      </c>
      <c r="AC57" s="73">
        <v>1</v>
      </c>
      <c r="AD57" s="73">
        <v>1</v>
      </c>
    </row>
    <row r="58" spans="1:30" x14ac:dyDescent="0.3">
      <c r="A58">
        <v>101</v>
      </c>
      <c r="B58" s="64">
        <v>2004</v>
      </c>
      <c r="C58" s="189">
        <v>17</v>
      </c>
      <c r="D58" s="189">
        <v>6</v>
      </c>
      <c r="E58" t="s">
        <v>255</v>
      </c>
      <c r="F58" s="1">
        <f t="shared" si="13"/>
        <v>9</v>
      </c>
      <c r="G58" s="1">
        <f t="shared" si="14"/>
        <v>0</v>
      </c>
      <c r="H58" s="1">
        <f t="shared" si="15"/>
        <v>0</v>
      </c>
      <c r="I58" s="1">
        <f t="shared" si="8"/>
        <v>0</v>
      </c>
      <c r="J58" s="1">
        <f t="shared" si="9"/>
        <v>9</v>
      </c>
      <c r="K58" s="1">
        <f t="shared" si="16"/>
        <v>0</v>
      </c>
      <c r="L58" s="1">
        <f t="shared" si="17"/>
        <v>0</v>
      </c>
      <c r="M58" s="146">
        <v>0</v>
      </c>
      <c r="N58" s="146">
        <v>0</v>
      </c>
      <c r="O58" s="1">
        <f t="shared" si="10"/>
        <v>0</v>
      </c>
      <c r="P58" s="1">
        <f t="shared" si="11"/>
        <v>1</v>
      </c>
      <c r="Q58" s="1">
        <f t="shared" si="12"/>
        <v>0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</row>
    <row r="59" spans="1:30" x14ac:dyDescent="0.3">
      <c r="A59">
        <v>101</v>
      </c>
      <c r="B59" s="64">
        <v>2004</v>
      </c>
      <c r="C59">
        <v>1</v>
      </c>
      <c r="D59">
        <v>7</v>
      </c>
      <c r="E59" t="s">
        <v>256</v>
      </c>
      <c r="F59" s="1">
        <f t="shared" si="13"/>
        <v>9</v>
      </c>
      <c r="G59" s="1">
        <f t="shared" si="14"/>
        <v>0</v>
      </c>
      <c r="H59" s="1">
        <f t="shared" si="15"/>
        <v>0</v>
      </c>
      <c r="I59" s="1">
        <f t="shared" si="8"/>
        <v>0</v>
      </c>
      <c r="J59" s="1">
        <f t="shared" si="9"/>
        <v>9</v>
      </c>
      <c r="K59" s="1">
        <f t="shared" si="16"/>
        <v>0</v>
      </c>
      <c r="L59" s="1">
        <f t="shared" si="17"/>
        <v>0</v>
      </c>
      <c r="M59" s="146">
        <v>0</v>
      </c>
      <c r="N59" s="146">
        <v>0</v>
      </c>
      <c r="O59" s="1">
        <f t="shared" si="10"/>
        <v>0</v>
      </c>
      <c r="P59" s="1">
        <f t="shared" si="11"/>
        <v>1</v>
      </c>
      <c r="Q59" s="1">
        <f t="shared" si="12"/>
        <v>0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</row>
    <row r="60" spans="1:30" x14ac:dyDescent="0.3">
      <c r="A60">
        <v>101</v>
      </c>
      <c r="B60" s="64">
        <v>2004</v>
      </c>
      <c r="C60">
        <v>8</v>
      </c>
      <c r="D60">
        <v>7</v>
      </c>
      <c r="E60" t="s">
        <v>257</v>
      </c>
      <c r="F60" s="1">
        <f t="shared" si="13"/>
        <v>7</v>
      </c>
      <c r="G60" s="1">
        <f t="shared" si="14"/>
        <v>1</v>
      </c>
      <c r="H60" s="1">
        <f t="shared" si="15"/>
        <v>0</v>
      </c>
      <c r="I60" s="1">
        <f t="shared" si="8"/>
        <v>1</v>
      </c>
      <c r="J60" s="1">
        <f t="shared" si="9"/>
        <v>6</v>
      </c>
      <c r="K60" s="1">
        <f t="shared" si="16"/>
        <v>0</v>
      </c>
      <c r="L60" s="1">
        <f t="shared" si="17"/>
        <v>1</v>
      </c>
      <c r="M60" s="146">
        <v>0</v>
      </c>
      <c r="N60" s="146">
        <v>0</v>
      </c>
      <c r="O60" s="1">
        <f t="shared" si="10"/>
        <v>0</v>
      </c>
      <c r="P60" s="1">
        <f t="shared" si="11"/>
        <v>-1</v>
      </c>
      <c r="Q60" s="1">
        <f t="shared" si="12"/>
        <v>0</v>
      </c>
      <c r="V60" s="1">
        <v>1</v>
      </c>
      <c r="W60" s="1">
        <v>2</v>
      </c>
      <c r="X60" s="1">
        <v>1</v>
      </c>
      <c r="Y60" s="1">
        <v>5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</row>
    <row r="61" spans="1:30" x14ac:dyDescent="0.3">
      <c r="A61">
        <v>101</v>
      </c>
      <c r="B61" s="64">
        <v>2004</v>
      </c>
      <c r="C61">
        <v>8</v>
      </c>
      <c r="D61">
        <v>7</v>
      </c>
      <c r="E61" t="s">
        <v>258</v>
      </c>
      <c r="F61" s="1">
        <f t="shared" si="13"/>
        <v>9</v>
      </c>
      <c r="G61" s="1">
        <f t="shared" si="14"/>
        <v>0</v>
      </c>
      <c r="H61" s="1">
        <f t="shared" si="15"/>
        <v>0</v>
      </c>
      <c r="I61" s="1">
        <f t="shared" si="8"/>
        <v>0</v>
      </c>
      <c r="J61" s="1">
        <f t="shared" si="9"/>
        <v>9</v>
      </c>
      <c r="K61" s="1">
        <f t="shared" si="16"/>
        <v>0</v>
      </c>
      <c r="L61" s="1">
        <f t="shared" si="17"/>
        <v>0</v>
      </c>
      <c r="M61" s="146">
        <v>0</v>
      </c>
      <c r="N61" s="146">
        <v>0</v>
      </c>
      <c r="O61" s="1">
        <f t="shared" si="10"/>
        <v>0</v>
      </c>
      <c r="P61" s="1">
        <f t="shared" si="11"/>
        <v>1</v>
      </c>
      <c r="Q61" s="1">
        <f t="shared" si="12"/>
        <v>0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</row>
    <row r="62" spans="1:30" x14ac:dyDescent="0.3">
      <c r="A62">
        <v>101</v>
      </c>
      <c r="B62" s="64">
        <v>2004</v>
      </c>
      <c r="C62" s="189">
        <v>8</v>
      </c>
      <c r="D62" s="189">
        <v>7</v>
      </c>
      <c r="E62" t="s">
        <v>259</v>
      </c>
      <c r="F62" s="1">
        <f t="shared" si="13"/>
        <v>9</v>
      </c>
      <c r="G62" s="1">
        <f t="shared" si="14"/>
        <v>0</v>
      </c>
      <c r="H62" s="1">
        <f t="shared" si="15"/>
        <v>0</v>
      </c>
      <c r="I62" s="1">
        <f t="shared" si="8"/>
        <v>0</v>
      </c>
      <c r="J62" s="1">
        <f t="shared" si="9"/>
        <v>9</v>
      </c>
      <c r="K62" s="1">
        <f t="shared" si="16"/>
        <v>0</v>
      </c>
      <c r="L62" s="1">
        <f t="shared" si="17"/>
        <v>0</v>
      </c>
      <c r="M62" s="146">
        <v>0</v>
      </c>
      <c r="N62" s="146">
        <v>0</v>
      </c>
      <c r="O62" s="1">
        <f t="shared" si="10"/>
        <v>0</v>
      </c>
      <c r="P62" s="1">
        <f t="shared" si="11"/>
        <v>1</v>
      </c>
      <c r="Q62" s="1">
        <f t="shared" si="12"/>
        <v>0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</row>
    <row r="63" spans="1:30" x14ac:dyDescent="0.3">
      <c r="A63">
        <v>101</v>
      </c>
      <c r="B63" s="64">
        <v>2004</v>
      </c>
      <c r="C63" s="189">
        <v>23</v>
      </c>
      <c r="D63" s="189">
        <v>9</v>
      </c>
      <c r="E63" s="189" t="s">
        <v>260</v>
      </c>
      <c r="F63" s="1">
        <f t="shared" si="13"/>
        <v>8</v>
      </c>
      <c r="G63" s="1">
        <f t="shared" si="14"/>
        <v>0</v>
      </c>
      <c r="H63" s="1">
        <f t="shared" si="15"/>
        <v>0</v>
      </c>
      <c r="I63" s="1">
        <f t="shared" si="8"/>
        <v>0</v>
      </c>
      <c r="J63" s="1">
        <f t="shared" si="9"/>
        <v>8</v>
      </c>
      <c r="K63" s="1">
        <f t="shared" si="16"/>
        <v>1</v>
      </c>
      <c r="L63" s="1">
        <f t="shared" si="17"/>
        <v>0</v>
      </c>
      <c r="M63" s="146">
        <v>0</v>
      </c>
      <c r="N63" s="146">
        <v>0</v>
      </c>
      <c r="O63" s="1">
        <f t="shared" si="10"/>
        <v>0</v>
      </c>
      <c r="P63" s="1">
        <f t="shared" si="11"/>
        <v>1</v>
      </c>
      <c r="Q63" s="1">
        <f t="shared" si="12"/>
        <v>0</v>
      </c>
      <c r="T63" s="73"/>
      <c r="U63" s="73"/>
      <c r="V63" s="73">
        <v>0</v>
      </c>
      <c r="W63" s="73">
        <v>1</v>
      </c>
      <c r="X63" s="73">
        <v>1</v>
      </c>
      <c r="Y63" s="73">
        <v>1</v>
      </c>
      <c r="Z63" s="73">
        <v>1</v>
      </c>
      <c r="AA63" s="73">
        <v>1</v>
      </c>
      <c r="AB63" s="73">
        <v>1</v>
      </c>
      <c r="AC63" s="73">
        <v>1</v>
      </c>
      <c r="AD63" s="73">
        <v>1</v>
      </c>
    </row>
    <row r="64" spans="1:30" x14ac:dyDescent="0.3">
      <c r="A64">
        <v>101</v>
      </c>
      <c r="B64" s="64">
        <v>2004</v>
      </c>
      <c r="C64" s="189">
        <v>7</v>
      </c>
      <c r="D64" s="189">
        <v>10</v>
      </c>
      <c r="E64" t="s">
        <v>261</v>
      </c>
      <c r="F64" s="1">
        <f t="shared" si="13"/>
        <v>8</v>
      </c>
      <c r="G64" s="1">
        <f t="shared" si="14"/>
        <v>0</v>
      </c>
      <c r="H64" s="1">
        <f t="shared" si="15"/>
        <v>0</v>
      </c>
      <c r="I64" s="1">
        <f t="shared" si="8"/>
        <v>0</v>
      </c>
      <c r="J64" s="1">
        <f t="shared" si="9"/>
        <v>8</v>
      </c>
      <c r="K64" s="1">
        <f t="shared" si="16"/>
        <v>0</v>
      </c>
      <c r="L64" s="1">
        <f t="shared" si="17"/>
        <v>1</v>
      </c>
      <c r="M64" s="146">
        <v>0</v>
      </c>
      <c r="N64" s="146">
        <v>0</v>
      </c>
      <c r="O64" s="1">
        <f t="shared" si="10"/>
        <v>0</v>
      </c>
      <c r="P64" s="1">
        <f t="shared" si="11"/>
        <v>1</v>
      </c>
      <c r="Q64" s="1">
        <f t="shared" si="12"/>
        <v>0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5</v>
      </c>
      <c r="AD64" s="1">
        <v>1</v>
      </c>
    </row>
    <row r="65" spans="1:30" x14ac:dyDescent="0.3">
      <c r="A65">
        <v>101</v>
      </c>
      <c r="B65" s="64">
        <v>2004</v>
      </c>
      <c r="C65" s="189">
        <v>13</v>
      </c>
      <c r="D65" s="189">
        <v>10</v>
      </c>
      <c r="E65" s="64" t="s">
        <v>262</v>
      </c>
      <c r="F65" s="1">
        <f t="shared" si="13"/>
        <v>5</v>
      </c>
      <c r="G65" s="1">
        <f t="shared" si="14"/>
        <v>0</v>
      </c>
      <c r="H65" s="1">
        <f t="shared" si="15"/>
        <v>4</v>
      </c>
      <c r="I65" s="1">
        <f t="shared" si="8"/>
        <v>4</v>
      </c>
      <c r="J65" s="1">
        <f t="shared" si="9"/>
        <v>1</v>
      </c>
      <c r="K65" s="1">
        <f t="shared" si="16"/>
        <v>0</v>
      </c>
      <c r="L65" s="1">
        <f t="shared" si="17"/>
        <v>0</v>
      </c>
      <c r="M65" s="146">
        <v>1</v>
      </c>
      <c r="N65" s="146">
        <v>1</v>
      </c>
      <c r="O65" s="1">
        <f t="shared" si="10"/>
        <v>2</v>
      </c>
      <c r="P65" s="1">
        <f t="shared" si="11"/>
        <v>-1</v>
      </c>
      <c r="Q65" s="1">
        <f t="shared" si="12"/>
        <v>0</v>
      </c>
      <c r="V65" s="1">
        <v>1</v>
      </c>
      <c r="W65" s="1">
        <v>3</v>
      </c>
      <c r="X65" s="1">
        <v>3</v>
      </c>
      <c r="Y65" s="1">
        <v>1</v>
      </c>
      <c r="Z65" s="1">
        <v>3</v>
      </c>
      <c r="AA65" s="1">
        <v>1</v>
      </c>
      <c r="AB65" s="1">
        <v>1</v>
      </c>
      <c r="AC65" s="1">
        <v>3</v>
      </c>
      <c r="AD65" s="1">
        <v>1</v>
      </c>
    </row>
    <row r="66" spans="1:30" x14ac:dyDescent="0.3">
      <c r="A66">
        <v>101</v>
      </c>
      <c r="B66" s="64">
        <v>2004</v>
      </c>
      <c r="C66" s="189">
        <v>13</v>
      </c>
      <c r="D66" s="189">
        <v>10</v>
      </c>
      <c r="E66" t="s">
        <v>263</v>
      </c>
      <c r="F66" s="1">
        <f t="shared" si="13"/>
        <v>9</v>
      </c>
      <c r="G66" s="1">
        <f t="shared" si="14"/>
        <v>0</v>
      </c>
      <c r="H66" s="1">
        <f t="shared" si="15"/>
        <v>0</v>
      </c>
      <c r="I66" s="1">
        <f t="shared" si="8"/>
        <v>0</v>
      </c>
      <c r="J66" s="1">
        <f t="shared" si="9"/>
        <v>9</v>
      </c>
      <c r="K66" s="1">
        <f t="shared" si="16"/>
        <v>0</v>
      </c>
      <c r="L66" s="1">
        <f t="shared" si="17"/>
        <v>0</v>
      </c>
      <c r="M66" s="146">
        <v>1</v>
      </c>
      <c r="N66" s="146">
        <v>0</v>
      </c>
      <c r="O66" s="1">
        <f t="shared" si="10"/>
        <v>1</v>
      </c>
      <c r="P66" s="1">
        <f t="shared" si="11"/>
        <v>-1</v>
      </c>
      <c r="Q66" s="1">
        <f t="shared" si="12"/>
        <v>0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</row>
    <row r="67" spans="1:30" x14ac:dyDescent="0.3">
      <c r="A67">
        <v>101</v>
      </c>
      <c r="B67" s="64">
        <v>2004</v>
      </c>
      <c r="C67" s="189">
        <v>21</v>
      </c>
      <c r="D67" s="189">
        <v>10</v>
      </c>
      <c r="E67" s="189" t="s">
        <v>264</v>
      </c>
      <c r="F67" s="1">
        <f t="shared" ref="F67:F98" si="18">COUNTIF($T67:$AD67,1)</f>
        <v>7</v>
      </c>
      <c r="G67" s="1">
        <f t="shared" ref="G67:G98" si="19">COUNTIF($T67:$AD67,2)</f>
        <v>2</v>
      </c>
      <c r="H67" s="1">
        <f t="shared" ref="H67:H98" si="20">COUNTIF($T67:$AD67,3)</f>
        <v>0</v>
      </c>
      <c r="I67" s="1">
        <f t="shared" si="8"/>
        <v>2</v>
      </c>
      <c r="J67" s="1">
        <f t="shared" si="9"/>
        <v>5</v>
      </c>
      <c r="K67" s="1">
        <f t="shared" ref="K67:K98" si="21">COUNTIF($T67:$AD67,0)</f>
        <v>0</v>
      </c>
      <c r="L67" s="1">
        <f t="shared" ref="L67:L98" si="22">COUNTIF($T67:$AD67,5)</f>
        <v>0</v>
      </c>
      <c r="M67" s="193">
        <v>0</v>
      </c>
      <c r="N67" s="193">
        <v>1</v>
      </c>
      <c r="O67" s="1">
        <f t="shared" si="10"/>
        <v>1</v>
      </c>
      <c r="P67" s="1">
        <f t="shared" si="11"/>
        <v>-1</v>
      </c>
      <c r="Q67" s="1">
        <f t="shared" si="12"/>
        <v>0</v>
      </c>
      <c r="V67" s="1">
        <v>1</v>
      </c>
      <c r="W67" s="1">
        <v>2</v>
      </c>
      <c r="X67" s="1">
        <v>1</v>
      </c>
      <c r="Y67" s="1">
        <v>1</v>
      </c>
      <c r="Z67" s="1">
        <v>1</v>
      </c>
      <c r="AA67" s="1">
        <v>1</v>
      </c>
      <c r="AB67" s="1">
        <v>2</v>
      </c>
      <c r="AC67" s="1">
        <v>1</v>
      </c>
      <c r="AD67" s="1">
        <v>1</v>
      </c>
    </row>
    <row r="68" spans="1:30" x14ac:dyDescent="0.3">
      <c r="A68">
        <v>102</v>
      </c>
      <c r="B68" s="64">
        <v>2004</v>
      </c>
      <c r="C68">
        <v>11</v>
      </c>
      <c r="D68">
        <v>11</v>
      </c>
      <c r="E68" t="s">
        <v>265</v>
      </c>
      <c r="F68" s="1">
        <f t="shared" si="18"/>
        <v>9</v>
      </c>
      <c r="G68" s="1">
        <f t="shared" si="19"/>
        <v>0</v>
      </c>
      <c r="H68" s="1">
        <f t="shared" si="20"/>
        <v>0</v>
      </c>
      <c r="I68" s="1">
        <f t="shared" ref="I68:I110" si="23">+H68+G68</f>
        <v>0</v>
      </c>
      <c r="J68" s="1">
        <f t="shared" ref="J68:J110" si="24">+F68-I68</f>
        <v>9</v>
      </c>
      <c r="K68" s="1">
        <f t="shared" si="21"/>
        <v>0</v>
      </c>
      <c r="L68" s="1">
        <f t="shared" si="22"/>
        <v>0</v>
      </c>
      <c r="M68" s="146">
        <v>0</v>
      </c>
      <c r="N68" s="146">
        <v>0</v>
      </c>
      <c r="O68" s="1">
        <f t="shared" ref="O68:O110" si="25">+N68+M68</f>
        <v>0</v>
      </c>
      <c r="P68" s="1">
        <f t="shared" ref="P68:P110" si="26">IF(I68&gt;0,-1,IF(M68&gt;0,-1,1))</f>
        <v>1</v>
      </c>
      <c r="Q68" s="1">
        <f t="shared" ref="Q68:Q110" si="27">9-F68-G68-H68-K68-L68</f>
        <v>0</v>
      </c>
      <c r="V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</row>
    <row r="69" spans="1:30" x14ac:dyDescent="0.3">
      <c r="A69">
        <v>102</v>
      </c>
      <c r="B69" s="64">
        <v>2004</v>
      </c>
      <c r="C69" s="189">
        <v>18</v>
      </c>
      <c r="D69" s="189">
        <v>11</v>
      </c>
      <c r="E69" t="s">
        <v>266</v>
      </c>
      <c r="F69" s="1">
        <f t="shared" si="18"/>
        <v>7</v>
      </c>
      <c r="G69" s="1">
        <f t="shared" si="19"/>
        <v>0</v>
      </c>
      <c r="H69" s="1">
        <f t="shared" si="20"/>
        <v>0</v>
      </c>
      <c r="I69" s="1">
        <f t="shared" si="23"/>
        <v>0</v>
      </c>
      <c r="J69" s="1">
        <f t="shared" si="24"/>
        <v>7</v>
      </c>
      <c r="K69" s="1">
        <f t="shared" si="21"/>
        <v>2</v>
      </c>
      <c r="L69" s="1">
        <f t="shared" si="22"/>
        <v>0</v>
      </c>
      <c r="M69" s="146">
        <v>0</v>
      </c>
      <c r="N69" s="146">
        <v>0</v>
      </c>
      <c r="O69" s="1">
        <f t="shared" si="25"/>
        <v>0</v>
      </c>
      <c r="P69" s="1">
        <f t="shared" si="26"/>
        <v>1</v>
      </c>
      <c r="Q69" s="1">
        <f t="shared" si="27"/>
        <v>0</v>
      </c>
      <c r="V69" s="1">
        <v>0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0</v>
      </c>
      <c r="AC69" s="1">
        <v>1</v>
      </c>
      <c r="AD69" s="1">
        <v>1</v>
      </c>
    </row>
    <row r="70" spans="1:30" x14ac:dyDescent="0.3">
      <c r="A70">
        <v>102</v>
      </c>
      <c r="B70" s="64">
        <v>2004</v>
      </c>
      <c r="C70" s="189">
        <v>18</v>
      </c>
      <c r="D70" s="189">
        <v>11</v>
      </c>
      <c r="E70" s="64" t="s">
        <v>267</v>
      </c>
      <c r="F70" s="1">
        <f t="shared" si="18"/>
        <v>7</v>
      </c>
      <c r="G70" s="1">
        <f t="shared" si="19"/>
        <v>0</v>
      </c>
      <c r="H70" s="1">
        <f t="shared" si="20"/>
        <v>1</v>
      </c>
      <c r="I70" s="1">
        <f t="shared" si="23"/>
        <v>1</v>
      </c>
      <c r="J70" s="1">
        <f t="shared" si="24"/>
        <v>6</v>
      </c>
      <c r="K70" s="1">
        <f t="shared" si="21"/>
        <v>1</v>
      </c>
      <c r="L70" s="1">
        <f t="shared" si="22"/>
        <v>0</v>
      </c>
      <c r="M70" s="146">
        <v>0</v>
      </c>
      <c r="N70" s="146">
        <v>0</v>
      </c>
      <c r="O70" s="1">
        <f t="shared" si="25"/>
        <v>0</v>
      </c>
      <c r="P70" s="1">
        <f t="shared" si="26"/>
        <v>-1</v>
      </c>
      <c r="Q70" s="1">
        <f t="shared" si="27"/>
        <v>0</v>
      </c>
      <c r="V70" s="1">
        <v>0</v>
      </c>
      <c r="W70" s="1">
        <v>1</v>
      </c>
      <c r="X70" s="1">
        <v>1</v>
      </c>
      <c r="Y70" s="1">
        <v>1</v>
      </c>
      <c r="Z70" s="1">
        <v>3</v>
      </c>
      <c r="AA70" s="1">
        <v>1</v>
      </c>
      <c r="AB70" s="1">
        <v>1</v>
      </c>
      <c r="AC70" s="1">
        <v>1</v>
      </c>
      <c r="AD70" s="1">
        <v>1</v>
      </c>
    </row>
    <row r="71" spans="1:30" x14ac:dyDescent="0.3">
      <c r="A71">
        <v>102</v>
      </c>
      <c r="B71" s="64">
        <v>2005</v>
      </c>
      <c r="C71" s="189">
        <v>14</v>
      </c>
      <c r="D71" s="189">
        <v>2</v>
      </c>
      <c r="E71" s="64" t="s">
        <v>268</v>
      </c>
      <c r="F71" s="1">
        <f t="shared" si="18"/>
        <v>7</v>
      </c>
      <c r="G71" s="1">
        <f t="shared" si="19"/>
        <v>0</v>
      </c>
      <c r="H71" s="1">
        <f t="shared" si="20"/>
        <v>0</v>
      </c>
      <c r="I71" s="1">
        <f t="shared" si="23"/>
        <v>0</v>
      </c>
      <c r="J71" s="1">
        <f t="shared" si="24"/>
        <v>7</v>
      </c>
      <c r="K71" s="1">
        <f t="shared" si="21"/>
        <v>2</v>
      </c>
      <c r="L71" s="1">
        <f t="shared" si="22"/>
        <v>0</v>
      </c>
      <c r="M71" s="146">
        <v>1</v>
      </c>
      <c r="N71" s="146">
        <v>0</v>
      </c>
      <c r="O71" s="1">
        <f t="shared" si="25"/>
        <v>1</v>
      </c>
      <c r="P71" s="1">
        <f t="shared" si="26"/>
        <v>-1</v>
      </c>
      <c r="Q71" s="1">
        <f t="shared" si="27"/>
        <v>0</v>
      </c>
      <c r="V71" s="1">
        <v>1</v>
      </c>
      <c r="W71" s="1">
        <v>1</v>
      </c>
      <c r="X71" s="1">
        <v>0</v>
      </c>
      <c r="Y71" s="1">
        <v>1</v>
      </c>
      <c r="Z71" s="1">
        <v>0</v>
      </c>
      <c r="AA71" s="1">
        <v>1</v>
      </c>
      <c r="AB71" s="1">
        <v>1</v>
      </c>
      <c r="AC71" s="1">
        <v>1</v>
      </c>
      <c r="AD71" s="1">
        <v>1</v>
      </c>
    </row>
    <row r="72" spans="1:30" x14ac:dyDescent="0.3">
      <c r="A72">
        <v>102</v>
      </c>
      <c r="B72" s="64">
        <v>2005</v>
      </c>
      <c r="C72" s="189">
        <v>17</v>
      </c>
      <c r="D72" s="189">
        <v>2</v>
      </c>
      <c r="E72" t="s">
        <v>269</v>
      </c>
      <c r="F72" s="1">
        <f t="shared" si="18"/>
        <v>7</v>
      </c>
      <c r="G72" s="1">
        <f t="shared" si="19"/>
        <v>0</v>
      </c>
      <c r="H72" s="1">
        <f t="shared" si="20"/>
        <v>0</v>
      </c>
      <c r="I72" s="1">
        <f t="shared" si="23"/>
        <v>0</v>
      </c>
      <c r="J72" s="1">
        <f t="shared" si="24"/>
        <v>7</v>
      </c>
      <c r="K72" s="1">
        <f t="shared" si="21"/>
        <v>2</v>
      </c>
      <c r="L72" s="1">
        <f t="shared" si="22"/>
        <v>0</v>
      </c>
      <c r="M72" s="146">
        <v>0</v>
      </c>
      <c r="N72" s="146">
        <v>0</v>
      </c>
      <c r="O72" s="1">
        <f t="shared" si="25"/>
        <v>0</v>
      </c>
      <c r="P72" s="1">
        <f t="shared" si="26"/>
        <v>1</v>
      </c>
      <c r="Q72" s="1">
        <f t="shared" si="27"/>
        <v>0</v>
      </c>
      <c r="V72" s="1">
        <v>1</v>
      </c>
      <c r="W72" s="1">
        <v>1</v>
      </c>
      <c r="X72" s="1">
        <v>0</v>
      </c>
      <c r="Y72" s="1">
        <v>1</v>
      </c>
      <c r="Z72" s="1">
        <v>0</v>
      </c>
      <c r="AA72" s="1">
        <v>1</v>
      </c>
      <c r="AB72" s="1">
        <v>1</v>
      </c>
      <c r="AC72" s="1">
        <v>1</v>
      </c>
      <c r="AD72" s="1">
        <v>1</v>
      </c>
    </row>
    <row r="73" spans="1:30" x14ac:dyDescent="0.3">
      <c r="A73">
        <v>102</v>
      </c>
      <c r="B73" s="64">
        <v>2005</v>
      </c>
      <c r="C73" s="189">
        <v>3</v>
      </c>
      <c r="D73" s="189">
        <v>3</v>
      </c>
      <c r="E73" s="64" t="s">
        <v>270</v>
      </c>
      <c r="F73" s="1">
        <f t="shared" si="18"/>
        <v>8</v>
      </c>
      <c r="G73" s="1">
        <f t="shared" si="19"/>
        <v>0</v>
      </c>
      <c r="H73" s="1">
        <f t="shared" si="20"/>
        <v>0</v>
      </c>
      <c r="I73" s="1">
        <f t="shared" si="23"/>
        <v>0</v>
      </c>
      <c r="J73" s="1">
        <f t="shared" si="24"/>
        <v>8</v>
      </c>
      <c r="K73" s="1">
        <f t="shared" si="21"/>
        <v>1</v>
      </c>
      <c r="L73" s="1">
        <f t="shared" si="22"/>
        <v>0</v>
      </c>
      <c r="M73" s="146">
        <v>0</v>
      </c>
      <c r="N73" s="146">
        <v>0</v>
      </c>
      <c r="O73" s="1">
        <f t="shared" si="25"/>
        <v>0</v>
      </c>
      <c r="P73" s="1">
        <f t="shared" si="26"/>
        <v>1</v>
      </c>
      <c r="Q73" s="1">
        <f t="shared" si="27"/>
        <v>0</v>
      </c>
      <c r="V73" s="1">
        <v>1</v>
      </c>
      <c r="W73" s="1">
        <v>1</v>
      </c>
      <c r="X73" s="1">
        <v>0</v>
      </c>
      <c r="Y73" s="1">
        <v>1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</row>
    <row r="74" spans="1:30" x14ac:dyDescent="0.3">
      <c r="A74">
        <v>102</v>
      </c>
      <c r="B74" s="64">
        <v>2005</v>
      </c>
      <c r="C74" s="189">
        <v>10</v>
      </c>
      <c r="D74" s="189">
        <v>3</v>
      </c>
      <c r="E74" s="190" t="s">
        <v>271</v>
      </c>
      <c r="F74" s="1">
        <f t="shared" si="18"/>
        <v>8</v>
      </c>
      <c r="G74" s="1">
        <f t="shared" si="19"/>
        <v>0</v>
      </c>
      <c r="H74" s="1">
        <f t="shared" si="20"/>
        <v>0</v>
      </c>
      <c r="I74" s="1">
        <f t="shared" si="23"/>
        <v>0</v>
      </c>
      <c r="J74" s="1">
        <f t="shared" si="24"/>
        <v>8</v>
      </c>
      <c r="K74" s="1">
        <f t="shared" si="21"/>
        <v>1</v>
      </c>
      <c r="L74" s="1">
        <f t="shared" si="22"/>
        <v>0</v>
      </c>
      <c r="M74" s="146">
        <v>0</v>
      </c>
      <c r="N74" s="146">
        <v>0</v>
      </c>
      <c r="O74" s="1">
        <f t="shared" si="25"/>
        <v>0</v>
      </c>
      <c r="P74" s="1">
        <f t="shared" si="26"/>
        <v>1</v>
      </c>
      <c r="Q74" s="1">
        <f t="shared" si="27"/>
        <v>0</v>
      </c>
      <c r="V74" s="1">
        <v>1</v>
      </c>
      <c r="W74" s="1">
        <v>1</v>
      </c>
      <c r="X74" s="1">
        <v>0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</row>
    <row r="75" spans="1:30" x14ac:dyDescent="0.3">
      <c r="A75">
        <v>102</v>
      </c>
      <c r="B75" s="64">
        <v>2005</v>
      </c>
      <c r="C75" s="189">
        <v>24</v>
      </c>
      <c r="D75" s="189">
        <v>3</v>
      </c>
      <c r="E75" t="s">
        <v>272</v>
      </c>
      <c r="F75" s="1">
        <f t="shared" si="18"/>
        <v>8</v>
      </c>
      <c r="G75" s="1">
        <f t="shared" si="19"/>
        <v>0</v>
      </c>
      <c r="H75" s="1">
        <f t="shared" si="20"/>
        <v>0</v>
      </c>
      <c r="I75" s="1">
        <f t="shared" si="23"/>
        <v>0</v>
      </c>
      <c r="J75" s="1">
        <f t="shared" si="24"/>
        <v>8</v>
      </c>
      <c r="K75" s="1">
        <f t="shared" si="21"/>
        <v>1</v>
      </c>
      <c r="L75" s="1">
        <f t="shared" si="22"/>
        <v>0</v>
      </c>
      <c r="M75" s="146">
        <v>0</v>
      </c>
      <c r="N75" s="146">
        <v>0</v>
      </c>
      <c r="O75" s="1">
        <f t="shared" si="25"/>
        <v>0</v>
      </c>
      <c r="P75" s="1">
        <f t="shared" si="26"/>
        <v>1</v>
      </c>
      <c r="Q75" s="1">
        <f t="shared" si="27"/>
        <v>0</v>
      </c>
      <c r="V75" s="1">
        <v>1</v>
      </c>
      <c r="W75" s="1">
        <v>1</v>
      </c>
      <c r="X75" s="1">
        <v>0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</row>
    <row r="76" spans="1:30" x14ac:dyDescent="0.3">
      <c r="A76">
        <v>102</v>
      </c>
      <c r="B76" s="64">
        <v>2005</v>
      </c>
      <c r="C76" s="189">
        <v>7</v>
      </c>
      <c r="D76" s="189">
        <v>4</v>
      </c>
      <c r="E76" s="64" t="s">
        <v>273</v>
      </c>
      <c r="F76" s="1">
        <f t="shared" si="18"/>
        <v>6</v>
      </c>
      <c r="G76" s="1">
        <f t="shared" si="19"/>
        <v>3</v>
      </c>
      <c r="H76" s="1">
        <f t="shared" si="20"/>
        <v>0</v>
      </c>
      <c r="I76" s="1">
        <f t="shared" si="23"/>
        <v>3</v>
      </c>
      <c r="J76" s="1">
        <f t="shared" si="24"/>
        <v>3</v>
      </c>
      <c r="K76" s="1">
        <f t="shared" si="21"/>
        <v>0</v>
      </c>
      <c r="L76" s="1">
        <f t="shared" si="22"/>
        <v>0</v>
      </c>
      <c r="M76" s="146">
        <v>1</v>
      </c>
      <c r="N76" s="146">
        <v>1</v>
      </c>
      <c r="O76" s="1">
        <f t="shared" si="25"/>
        <v>2</v>
      </c>
      <c r="P76" s="1">
        <f t="shared" si="26"/>
        <v>-1</v>
      </c>
      <c r="Q76" s="1">
        <f t="shared" si="27"/>
        <v>0</v>
      </c>
      <c r="V76" s="1">
        <v>1</v>
      </c>
      <c r="W76" s="1">
        <v>1</v>
      </c>
      <c r="X76" s="1">
        <v>1</v>
      </c>
      <c r="Y76" s="1">
        <v>1</v>
      </c>
      <c r="Z76" s="1">
        <v>2</v>
      </c>
      <c r="AA76" s="1">
        <v>2</v>
      </c>
      <c r="AB76" s="1">
        <v>1</v>
      </c>
      <c r="AC76" s="1">
        <v>1</v>
      </c>
      <c r="AD76" s="1">
        <v>2</v>
      </c>
    </row>
    <row r="77" spans="1:30" x14ac:dyDescent="0.3">
      <c r="A77">
        <v>102</v>
      </c>
      <c r="B77" s="64">
        <v>2005</v>
      </c>
      <c r="C77" s="189">
        <v>14</v>
      </c>
      <c r="D77" s="189">
        <v>4</v>
      </c>
      <c r="E77" t="s">
        <v>274</v>
      </c>
      <c r="F77" s="1">
        <f t="shared" si="18"/>
        <v>8</v>
      </c>
      <c r="G77" s="1">
        <f t="shared" si="19"/>
        <v>0</v>
      </c>
      <c r="H77" s="1">
        <f t="shared" si="20"/>
        <v>0</v>
      </c>
      <c r="I77" s="1">
        <f t="shared" si="23"/>
        <v>0</v>
      </c>
      <c r="J77" s="1">
        <f t="shared" si="24"/>
        <v>8</v>
      </c>
      <c r="K77" s="1">
        <f t="shared" si="21"/>
        <v>1</v>
      </c>
      <c r="L77" s="1">
        <f t="shared" si="22"/>
        <v>0</v>
      </c>
      <c r="M77" s="146">
        <v>0</v>
      </c>
      <c r="N77" s="146">
        <v>0</v>
      </c>
      <c r="O77" s="1">
        <f t="shared" si="25"/>
        <v>0</v>
      </c>
      <c r="P77" s="1">
        <f t="shared" si="26"/>
        <v>1</v>
      </c>
      <c r="Q77" s="1">
        <f t="shared" si="27"/>
        <v>0</v>
      </c>
      <c r="V77" s="1">
        <v>1</v>
      </c>
      <c r="W77" s="1">
        <v>1</v>
      </c>
      <c r="X77" s="1">
        <v>1</v>
      </c>
      <c r="Y77" s="1">
        <v>0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</row>
    <row r="78" spans="1:30" x14ac:dyDescent="0.3">
      <c r="A78">
        <v>102</v>
      </c>
      <c r="B78" s="64">
        <v>2005</v>
      </c>
      <c r="C78" s="189">
        <v>21</v>
      </c>
      <c r="D78" s="189">
        <v>4</v>
      </c>
      <c r="E78" t="s">
        <v>275</v>
      </c>
      <c r="F78" s="1">
        <f t="shared" si="18"/>
        <v>5</v>
      </c>
      <c r="G78" s="1">
        <f t="shared" si="19"/>
        <v>0</v>
      </c>
      <c r="H78" s="1">
        <f t="shared" si="20"/>
        <v>3</v>
      </c>
      <c r="I78" s="1">
        <f t="shared" si="23"/>
        <v>3</v>
      </c>
      <c r="J78" s="1">
        <f t="shared" si="24"/>
        <v>2</v>
      </c>
      <c r="K78" s="1">
        <f t="shared" si="21"/>
        <v>1</v>
      </c>
      <c r="L78" s="1">
        <f t="shared" si="22"/>
        <v>0</v>
      </c>
      <c r="M78" s="146">
        <v>0</v>
      </c>
      <c r="N78" s="146">
        <v>1</v>
      </c>
      <c r="O78" s="1">
        <f t="shared" si="25"/>
        <v>1</v>
      </c>
      <c r="P78" s="1">
        <f t="shared" si="26"/>
        <v>-1</v>
      </c>
      <c r="Q78" s="1">
        <f t="shared" si="27"/>
        <v>0</v>
      </c>
      <c r="V78" s="1">
        <v>3</v>
      </c>
      <c r="W78" s="1">
        <v>1</v>
      </c>
      <c r="X78" s="1">
        <v>1</v>
      </c>
      <c r="Y78" s="1">
        <v>0</v>
      </c>
      <c r="Z78" s="1">
        <v>3</v>
      </c>
      <c r="AA78" s="1">
        <v>1</v>
      </c>
      <c r="AB78" s="1">
        <v>1</v>
      </c>
      <c r="AC78" s="1">
        <v>1</v>
      </c>
      <c r="AD78" s="1">
        <v>3</v>
      </c>
    </row>
    <row r="79" spans="1:30" x14ac:dyDescent="0.3">
      <c r="A79">
        <v>102</v>
      </c>
      <c r="B79" s="64">
        <v>2005</v>
      </c>
      <c r="C79" s="189">
        <v>9</v>
      </c>
      <c r="D79" s="189">
        <v>6</v>
      </c>
      <c r="E79" s="190" t="s">
        <v>276</v>
      </c>
      <c r="F79" s="1">
        <f t="shared" si="18"/>
        <v>5</v>
      </c>
      <c r="G79" s="1">
        <f t="shared" si="19"/>
        <v>0</v>
      </c>
      <c r="H79" s="1">
        <f t="shared" si="20"/>
        <v>1</v>
      </c>
      <c r="I79" s="1">
        <f t="shared" si="23"/>
        <v>1</v>
      </c>
      <c r="J79" s="1">
        <f t="shared" si="24"/>
        <v>4</v>
      </c>
      <c r="K79" s="1">
        <f t="shared" si="21"/>
        <v>3</v>
      </c>
      <c r="L79" s="1">
        <f t="shared" si="22"/>
        <v>0</v>
      </c>
      <c r="M79" s="193">
        <v>0</v>
      </c>
      <c r="N79" s="193">
        <v>1</v>
      </c>
      <c r="O79" s="1">
        <f t="shared" si="25"/>
        <v>1</v>
      </c>
      <c r="P79" s="1">
        <f t="shared" si="26"/>
        <v>-1</v>
      </c>
      <c r="Q79" s="1">
        <f t="shared" si="27"/>
        <v>0</v>
      </c>
      <c r="V79" s="1">
        <v>1</v>
      </c>
      <c r="W79" s="1">
        <v>1</v>
      </c>
      <c r="X79" s="1">
        <v>1</v>
      </c>
      <c r="Y79" s="1">
        <v>0</v>
      </c>
      <c r="Z79" s="1">
        <v>1</v>
      </c>
      <c r="AA79" s="1">
        <v>1</v>
      </c>
      <c r="AB79" s="73">
        <v>3</v>
      </c>
      <c r="AC79" s="1">
        <v>0</v>
      </c>
      <c r="AD79" s="1">
        <v>0</v>
      </c>
    </row>
    <row r="80" spans="1:30" x14ac:dyDescent="0.3">
      <c r="A80">
        <v>102</v>
      </c>
      <c r="B80" s="64">
        <v>2005</v>
      </c>
      <c r="C80" s="189">
        <v>16</v>
      </c>
      <c r="D80" s="189">
        <v>6</v>
      </c>
      <c r="E80" s="64" t="s">
        <v>277</v>
      </c>
      <c r="F80" s="1">
        <f t="shared" si="18"/>
        <v>7</v>
      </c>
      <c r="G80" s="1">
        <f t="shared" si="19"/>
        <v>0</v>
      </c>
      <c r="H80" s="1">
        <f t="shared" si="20"/>
        <v>0</v>
      </c>
      <c r="I80" s="1">
        <f t="shared" si="23"/>
        <v>0</v>
      </c>
      <c r="J80" s="1">
        <f t="shared" si="24"/>
        <v>7</v>
      </c>
      <c r="K80" s="1">
        <f t="shared" si="21"/>
        <v>2</v>
      </c>
      <c r="L80" s="1">
        <f t="shared" si="22"/>
        <v>0</v>
      </c>
      <c r="M80" s="146">
        <v>0</v>
      </c>
      <c r="N80" s="146">
        <v>0</v>
      </c>
      <c r="O80" s="1">
        <f t="shared" si="25"/>
        <v>0</v>
      </c>
      <c r="P80" s="1">
        <f t="shared" si="26"/>
        <v>1</v>
      </c>
      <c r="Q80" s="1">
        <f t="shared" si="27"/>
        <v>0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0</v>
      </c>
      <c r="AD80" s="1">
        <v>0</v>
      </c>
    </row>
    <row r="81" spans="1:30" x14ac:dyDescent="0.3">
      <c r="A81">
        <v>102</v>
      </c>
      <c r="B81" s="64">
        <v>2005</v>
      </c>
      <c r="C81" s="189">
        <v>23</v>
      </c>
      <c r="D81" s="189">
        <v>6</v>
      </c>
      <c r="E81" s="190" t="s">
        <v>278</v>
      </c>
      <c r="F81" s="1">
        <f t="shared" si="18"/>
        <v>5</v>
      </c>
      <c r="G81" s="1">
        <f t="shared" si="19"/>
        <v>0</v>
      </c>
      <c r="H81" s="1">
        <f t="shared" si="20"/>
        <v>3</v>
      </c>
      <c r="I81" s="1">
        <f t="shared" si="23"/>
        <v>3</v>
      </c>
      <c r="J81" s="1">
        <f t="shared" si="24"/>
        <v>2</v>
      </c>
      <c r="K81" s="1">
        <f t="shared" si="21"/>
        <v>1</v>
      </c>
      <c r="L81" s="1">
        <f t="shared" si="22"/>
        <v>0</v>
      </c>
      <c r="M81" s="193">
        <v>0</v>
      </c>
      <c r="N81" s="193">
        <v>1</v>
      </c>
      <c r="O81" s="1">
        <f t="shared" si="25"/>
        <v>1</v>
      </c>
      <c r="P81" s="1">
        <f t="shared" si="26"/>
        <v>-1</v>
      </c>
      <c r="Q81" s="1">
        <f t="shared" si="27"/>
        <v>0</v>
      </c>
      <c r="V81" s="73">
        <v>3</v>
      </c>
      <c r="W81" s="73">
        <v>1</v>
      </c>
      <c r="X81" s="73">
        <v>1</v>
      </c>
      <c r="Y81" s="73">
        <v>3</v>
      </c>
      <c r="Z81" s="73">
        <v>1</v>
      </c>
      <c r="AA81" s="73">
        <v>1</v>
      </c>
      <c r="AB81" s="73">
        <v>3</v>
      </c>
      <c r="AC81" s="1">
        <v>1</v>
      </c>
      <c r="AD81" s="1">
        <v>0</v>
      </c>
    </row>
    <row r="82" spans="1:30" x14ac:dyDescent="0.3">
      <c r="A82">
        <v>102</v>
      </c>
      <c r="B82" s="64">
        <v>2005</v>
      </c>
      <c r="C82" s="189">
        <v>7</v>
      </c>
      <c r="D82" s="189">
        <v>7</v>
      </c>
      <c r="E82" s="64" t="s">
        <v>279</v>
      </c>
      <c r="F82" s="1">
        <f t="shared" si="18"/>
        <v>8</v>
      </c>
      <c r="G82" s="1">
        <f t="shared" si="19"/>
        <v>0</v>
      </c>
      <c r="H82" s="1">
        <f t="shared" si="20"/>
        <v>0</v>
      </c>
      <c r="I82" s="1">
        <f t="shared" si="23"/>
        <v>0</v>
      </c>
      <c r="J82" s="1">
        <f t="shared" si="24"/>
        <v>8</v>
      </c>
      <c r="K82" s="1">
        <f t="shared" si="21"/>
        <v>1</v>
      </c>
      <c r="L82" s="1">
        <f t="shared" si="22"/>
        <v>0</v>
      </c>
      <c r="M82" s="146">
        <v>0</v>
      </c>
      <c r="N82" s="146">
        <v>0</v>
      </c>
      <c r="O82" s="1">
        <f t="shared" si="25"/>
        <v>0</v>
      </c>
      <c r="P82" s="1">
        <f t="shared" si="26"/>
        <v>1</v>
      </c>
      <c r="Q82" s="1">
        <f t="shared" si="27"/>
        <v>0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0</v>
      </c>
    </row>
    <row r="83" spans="1:30" x14ac:dyDescent="0.3">
      <c r="A83">
        <v>102</v>
      </c>
      <c r="B83" s="64">
        <v>2005</v>
      </c>
      <c r="C83" s="189">
        <v>7</v>
      </c>
      <c r="D83" s="189">
        <v>7</v>
      </c>
      <c r="E83" t="s">
        <v>280</v>
      </c>
      <c r="F83" s="1">
        <f t="shared" si="18"/>
        <v>7</v>
      </c>
      <c r="G83" s="1">
        <f t="shared" si="19"/>
        <v>0</v>
      </c>
      <c r="H83" s="1">
        <f t="shared" si="20"/>
        <v>1</v>
      </c>
      <c r="I83" s="1">
        <f t="shared" si="23"/>
        <v>1</v>
      </c>
      <c r="J83" s="1">
        <f t="shared" si="24"/>
        <v>6</v>
      </c>
      <c r="K83" s="1">
        <f t="shared" si="21"/>
        <v>1</v>
      </c>
      <c r="L83" s="1">
        <f t="shared" si="22"/>
        <v>0</v>
      </c>
      <c r="M83" s="146">
        <v>1</v>
      </c>
      <c r="N83" s="146">
        <v>0</v>
      </c>
      <c r="O83" s="1">
        <f t="shared" si="25"/>
        <v>1</v>
      </c>
      <c r="P83" s="1">
        <f t="shared" si="26"/>
        <v>-1</v>
      </c>
      <c r="Q83" s="1">
        <f t="shared" si="27"/>
        <v>0</v>
      </c>
      <c r="V83" s="1">
        <v>1</v>
      </c>
      <c r="W83" s="1">
        <v>3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0</v>
      </c>
    </row>
    <row r="84" spans="1:30" x14ac:dyDescent="0.3">
      <c r="A84">
        <v>102</v>
      </c>
      <c r="B84" s="64">
        <v>2005</v>
      </c>
      <c r="C84" s="189">
        <v>8</v>
      </c>
      <c r="D84" s="189">
        <v>9</v>
      </c>
      <c r="E84" s="190" t="s">
        <v>281</v>
      </c>
      <c r="F84" s="1">
        <f t="shared" si="18"/>
        <v>9</v>
      </c>
      <c r="G84" s="1">
        <f t="shared" si="19"/>
        <v>0</v>
      </c>
      <c r="H84" s="1">
        <f t="shared" si="20"/>
        <v>0</v>
      </c>
      <c r="I84" s="1">
        <f t="shared" si="23"/>
        <v>0</v>
      </c>
      <c r="J84" s="1">
        <f t="shared" si="24"/>
        <v>9</v>
      </c>
      <c r="K84" s="1">
        <f t="shared" si="21"/>
        <v>0</v>
      </c>
      <c r="L84" s="1">
        <f t="shared" si="22"/>
        <v>0</v>
      </c>
      <c r="M84" s="146">
        <v>0</v>
      </c>
      <c r="N84" s="146">
        <v>0</v>
      </c>
      <c r="O84" s="1">
        <f t="shared" si="25"/>
        <v>0</v>
      </c>
      <c r="P84" s="1">
        <f t="shared" si="26"/>
        <v>1</v>
      </c>
      <c r="Q84" s="1">
        <f t="shared" si="27"/>
        <v>0</v>
      </c>
      <c r="V84" s="73">
        <v>1</v>
      </c>
      <c r="W84" s="1">
        <v>1</v>
      </c>
      <c r="X84" s="1">
        <v>1</v>
      </c>
      <c r="Y84" s="73">
        <v>1</v>
      </c>
      <c r="Z84" s="1">
        <v>1</v>
      </c>
      <c r="AA84" s="1">
        <v>1</v>
      </c>
      <c r="AB84" s="73">
        <v>1</v>
      </c>
      <c r="AC84" s="1">
        <v>1</v>
      </c>
      <c r="AD84" s="1">
        <v>1</v>
      </c>
    </row>
    <row r="85" spans="1:30" x14ac:dyDescent="0.3">
      <c r="A85">
        <v>102</v>
      </c>
      <c r="B85" s="64">
        <v>2005</v>
      </c>
      <c r="C85" s="189">
        <v>22</v>
      </c>
      <c r="D85" s="189">
        <v>9</v>
      </c>
      <c r="E85" s="190" t="s">
        <v>282</v>
      </c>
      <c r="F85" s="1">
        <f t="shared" si="18"/>
        <v>9</v>
      </c>
      <c r="G85" s="1">
        <f t="shared" si="19"/>
        <v>0</v>
      </c>
      <c r="H85" s="1">
        <f t="shared" si="20"/>
        <v>0</v>
      </c>
      <c r="I85" s="1">
        <f t="shared" si="23"/>
        <v>0</v>
      </c>
      <c r="J85" s="1">
        <f t="shared" si="24"/>
        <v>9</v>
      </c>
      <c r="K85" s="1">
        <f t="shared" si="21"/>
        <v>0</v>
      </c>
      <c r="L85" s="1">
        <f t="shared" si="22"/>
        <v>0</v>
      </c>
      <c r="M85" s="193">
        <v>1</v>
      </c>
      <c r="N85" s="193">
        <v>0</v>
      </c>
      <c r="O85" s="1">
        <f t="shared" si="25"/>
        <v>1</v>
      </c>
      <c r="P85" s="1">
        <f t="shared" si="26"/>
        <v>-1</v>
      </c>
      <c r="Q85" s="1">
        <f t="shared" si="27"/>
        <v>0</v>
      </c>
      <c r="V85" s="1">
        <v>1</v>
      </c>
      <c r="W85" s="1">
        <v>1</v>
      </c>
      <c r="X85" s="1">
        <v>1</v>
      </c>
      <c r="Y85" s="1">
        <v>1</v>
      </c>
      <c r="Z85" s="1">
        <v>1</v>
      </c>
      <c r="AA85" s="1">
        <v>1</v>
      </c>
      <c r="AB85" s="1">
        <v>1</v>
      </c>
      <c r="AC85" s="1">
        <v>1</v>
      </c>
      <c r="AD85" s="1">
        <v>1</v>
      </c>
    </row>
    <row r="86" spans="1:30" x14ac:dyDescent="0.3">
      <c r="A86">
        <v>102</v>
      </c>
      <c r="B86" s="64">
        <v>2005</v>
      </c>
      <c r="C86" s="189">
        <v>20</v>
      </c>
      <c r="D86" s="189">
        <v>10</v>
      </c>
      <c r="E86" s="190" t="s">
        <v>283</v>
      </c>
      <c r="F86" s="1">
        <f t="shared" si="18"/>
        <v>7</v>
      </c>
      <c r="G86" s="1">
        <f t="shared" si="19"/>
        <v>0</v>
      </c>
      <c r="H86" s="1">
        <f t="shared" si="20"/>
        <v>0</v>
      </c>
      <c r="I86" s="1">
        <f t="shared" si="23"/>
        <v>0</v>
      </c>
      <c r="J86" s="1">
        <f t="shared" si="24"/>
        <v>7</v>
      </c>
      <c r="K86" s="1">
        <f t="shared" si="21"/>
        <v>2</v>
      </c>
      <c r="L86" s="1">
        <f t="shared" si="22"/>
        <v>0</v>
      </c>
      <c r="M86" s="146">
        <v>0</v>
      </c>
      <c r="N86" s="146">
        <v>0</v>
      </c>
      <c r="O86" s="1">
        <f t="shared" si="25"/>
        <v>0</v>
      </c>
      <c r="P86" s="1">
        <f t="shared" si="26"/>
        <v>1</v>
      </c>
      <c r="Q86" s="1">
        <f t="shared" si="27"/>
        <v>0</v>
      </c>
      <c r="V86" s="1">
        <v>1</v>
      </c>
      <c r="W86" s="1">
        <v>1</v>
      </c>
      <c r="X86" s="1">
        <v>1</v>
      </c>
      <c r="Y86" s="1">
        <v>0</v>
      </c>
      <c r="Z86" s="1">
        <v>1</v>
      </c>
      <c r="AA86" s="1">
        <v>1</v>
      </c>
      <c r="AB86" s="1">
        <v>0</v>
      </c>
      <c r="AC86" s="1">
        <v>1</v>
      </c>
      <c r="AD86" s="1">
        <v>1</v>
      </c>
    </row>
    <row r="87" spans="1:30" x14ac:dyDescent="0.3">
      <c r="A87">
        <v>102</v>
      </c>
      <c r="B87" s="64">
        <v>2005</v>
      </c>
      <c r="C87" s="189">
        <v>27</v>
      </c>
      <c r="D87" s="189">
        <v>10</v>
      </c>
      <c r="E87" t="s">
        <v>284</v>
      </c>
      <c r="F87" s="1">
        <f t="shared" si="18"/>
        <v>9</v>
      </c>
      <c r="G87" s="1">
        <f t="shared" si="19"/>
        <v>0</v>
      </c>
      <c r="H87" s="1">
        <f t="shared" si="20"/>
        <v>0</v>
      </c>
      <c r="I87" s="1">
        <f t="shared" si="23"/>
        <v>0</v>
      </c>
      <c r="J87" s="1">
        <f t="shared" si="24"/>
        <v>9</v>
      </c>
      <c r="K87" s="1">
        <f t="shared" si="21"/>
        <v>0</v>
      </c>
      <c r="L87" s="1">
        <f t="shared" si="22"/>
        <v>0</v>
      </c>
      <c r="M87" s="146">
        <v>0</v>
      </c>
      <c r="N87" s="146">
        <v>0</v>
      </c>
      <c r="O87" s="1">
        <f t="shared" si="25"/>
        <v>0</v>
      </c>
      <c r="P87" s="1">
        <f t="shared" si="26"/>
        <v>1</v>
      </c>
      <c r="Q87" s="1">
        <f t="shared" si="27"/>
        <v>0</v>
      </c>
      <c r="V87" s="1">
        <v>1</v>
      </c>
      <c r="W87" s="1">
        <v>1</v>
      </c>
      <c r="X87" s="1">
        <v>1</v>
      </c>
      <c r="Y87" s="1">
        <v>1</v>
      </c>
      <c r="Z87" s="1">
        <v>1</v>
      </c>
      <c r="AA87" s="1">
        <v>1</v>
      </c>
      <c r="AB87" s="1">
        <v>1</v>
      </c>
      <c r="AC87" s="1">
        <v>1</v>
      </c>
      <c r="AD87" s="1">
        <v>1</v>
      </c>
    </row>
    <row r="88" spans="1:30" x14ac:dyDescent="0.3">
      <c r="A88">
        <v>102</v>
      </c>
      <c r="B88" s="64">
        <v>2005</v>
      </c>
      <c r="C88" s="189">
        <v>27</v>
      </c>
      <c r="D88" s="189">
        <v>10</v>
      </c>
      <c r="E88" s="190" t="s">
        <v>285</v>
      </c>
      <c r="F88" s="1">
        <f t="shared" si="18"/>
        <v>9</v>
      </c>
      <c r="G88" s="1">
        <f t="shared" si="19"/>
        <v>0</v>
      </c>
      <c r="H88" s="1">
        <f t="shared" si="20"/>
        <v>0</v>
      </c>
      <c r="I88" s="1">
        <f t="shared" si="23"/>
        <v>0</v>
      </c>
      <c r="J88" s="1">
        <f t="shared" si="24"/>
        <v>9</v>
      </c>
      <c r="K88" s="1">
        <f t="shared" si="21"/>
        <v>0</v>
      </c>
      <c r="L88" s="1">
        <f t="shared" si="22"/>
        <v>0</v>
      </c>
      <c r="M88" s="146">
        <v>0</v>
      </c>
      <c r="N88" s="146">
        <v>0</v>
      </c>
      <c r="O88" s="1">
        <f t="shared" si="25"/>
        <v>0</v>
      </c>
      <c r="P88" s="1">
        <f t="shared" si="26"/>
        <v>1</v>
      </c>
      <c r="Q88" s="1">
        <f t="shared" si="27"/>
        <v>0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</row>
    <row r="89" spans="1:30" x14ac:dyDescent="0.3">
      <c r="A89">
        <v>102</v>
      </c>
      <c r="B89" s="64">
        <v>2005</v>
      </c>
      <c r="C89" s="189">
        <v>24</v>
      </c>
      <c r="D89" s="189">
        <v>11</v>
      </c>
      <c r="E89" s="190" t="s">
        <v>286</v>
      </c>
      <c r="F89" s="1">
        <f t="shared" si="18"/>
        <v>5</v>
      </c>
      <c r="G89" s="1">
        <f t="shared" si="19"/>
        <v>0</v>
      </c>
      <c r="H89" s="1">
        <f t="shared" si="20"/>
        <v>3</v>
      </c>
      <c r="I89" s="1">
        <f t="shared" si="23"/>
        <v>3</v>
      </c>
      <c r="J89" s="1">
        <f t="shared" si="24"/>
        <v>2</v>
      </c>
      <c r="K89" s="1">
        <f t="shared" si="21"/>
        <v>1</v>
      </c>
      <c r="L89" s="1">
        <f t="shared" si="22"/>
        <v>0</v>
      </c>
      <c r="M89" s="146">
        <v>0</v>
      </c>
      <c r="N89" s="146">
        <v>0</v>
      </c>
      <c r="O89" s="1">
        <f t="shared" si="25"/>
        <v>0</v>
      </c>
      <c r="P89" s="1">
        <f t="shared" si="26"/>
        <v>-1</v>
      </c>
      <c r="Q89" s="1">
        <f t="shared" si="27"/>
        <v>0</v>
      </c>
      <c r="V89" s="1">
        <v>3</v>
      </c>
      <c r="W89" s="1">
        <v>1</v>
      </c>
      <c r="X89" s="1">
        <v>1</v>
      </c>
      <c r="Y89" s="1">
        <v>0</v>
      </c>
      <c r="Z89" s="1">
        <v>1</v>
      </c>
      <c r="AA89" s="1">
        <v>1</v>
      </c>
      <c r="AB89" s="1">
        <v>3</v>
      </c>
      <c r="AC89" s="1">
        <v>3</v>
      </c>
      <c r="AD89" s="1">
        <v>1</v>
      </c>
    </row>
    <row r="90" spans="1:30" x14ac:dyDescent="0.3">
      <c r="A90">
        <v>102</v>
      </c>
      <c r="B90" s="64">
        <v>2005</v>
      </c>
      <c r="C90" s="189">
        <v>8</v>
      </c>
      <c r="D90" s="189">
        <v>12</v>
      </c>
      <c r="E90" s="190" t="s">
        <v>287</v>
      </c>
      <c r="F90" s="1">
        <f t="shared" si="18"/>
        <v>5</v>
      </c>
      <c r="G90" s="1">
        <f t="shared" si="19"/>
        <v>2</v>
      </c>
      <c r="H90" s="1">
        <f t="shared" si="20"/>
        <v>0</v>
      </c>
      <c r="I90" s="1">
        <f t="shared" si="23"/>
        <v>2</v>
      </c>
      <c r="J90" s="1">
        <f t="shared" si="24"/>
        <v>3</v>
      </c>
      <c r="K90" s="1">
        <f t="shared" si="21"/>
        <v>1</v>
      </c>
      <c r="L90" s="1">
        <f t="shared" si="22"/>
        <v>1</v>
      </c>
      <c r="M90" s="146">
        <v>0</v>
      </c>
      <c r="N90" s="146">
        <v>0</v>
      </c>
      <c r="O90" s="1">
        <f t="shared" si="25"/>
        <v>0</v>
      </c>
      <c r="P90" s="1">
        <f t="shared" si="26"/>
        <v>-1</v>
      </c>
      <c r="Q90" s="1">
        <f t="shared" si="27"/>
        <v>0</v>
      </c>
      <c r="V90" s="1">
        <v>1</v>
      </c>
      <c r="W90" s="1">
        <v>1</v>
      </c>
      <c r="X90" s="1">
        <v>2</v>
      </c>
      <c r="Y90" s="1">
        <v>1</v>
      </c>
      <c r="Z90" s="1">
        <v>1</v>
      </c>
      <c r="AA90" s="1">
        <v>5</v>
      </c>
      <c r="AB90" s="1">
        <v>1</v>
      </c>
      <c r="AC90" s="1">
        <v>0</v>
      </c>
      <c r="AD90" s="1">
        <v>2</v>
      </c>
    </row>
    <row r="91" spans="1:30" x14ac:dyDescent="0.3">
      <c r="A91">
        <v>102</v>
      </c>
      <c r="B91" s="64">
        <v>2006</v>
      </c>
      <c r="C91" s="189">
        <v>19</v>
      </c>
      <c r="D91" s="189">
        <v>1</v>
      </c>
      <c r="E91" s="189" t="s">
        <v>288</v>
      </c>
      <c r="F91" s="1">
        <f t="shared" si="18"/>
        <v>7</v>
      </c>
      <c r="G91" s="1">
        <f t="shared" si="19"/>
        <v>0</v>
      </c>
      <c r="H91" s="1">
        <f t="shared" si="20"/>
        <v>0</v>
      </c>
      <c r="I91" s="1">
        <f t="shared" si="23"/>
        <v>0</v>
      </c>
      <c r="J91" s="1">
        <f t="shared" si="24"/>
        <v>7</v>
      </c>
      <c r="K91" s="1">
        <f t="shared" si="21"/>
        <v>1</v>
      </c>
      <c r="L91" s="1">
        <f t="shared" si="22"/>
        <v>1</v>
      </c>
      <c r="M91" s="146">
        <v>0</v>
      </c>
      <c r="N91" s="146">
        <v>0</v>
      </c>
      <c r="O91" s="1">
        <f t="shared" si="25"/>
        <v>0</v>
      </c>
      <c r="P91" s="1">
        <f t="shared" si="26"/>
        <v>1</v>
      </c>
      <c r="Q91" s="1">
        <f t="shared" si="27"/>
        <v>0</v>
      </c>
      <c r="V91" s="1">
        <v>1</v>
      </c>
      <c r="W91" s="1">
        <v>1</v>
      </c>
      <c r="X91" s="1">
        <v>1</v>
      </c>
      <c r="Y91" s="1">
        <v>1</v>
      </c>
      <c r="Z91" s="1">
        <v>1</v>
      </c>
      <c r="AA91" s="1">
        <v>5</v>
      </c>
      <c r="AB91" s="1">
        <v>1</v>
      </c>
      <c r="AC91" s="1">
        <v>1</v>
      </c>
      <c r="AD91" s="1">
        <v>0</v>
      </c>
    </row>
    <row r="92" spans="1:30" x14ac:dyDescent="0.3">
      <c r="A92">
        <v>102</v>
      </c>
      <c r="B92" s="64">
        <v>2006</v>
      </c>
      <c r="C92" s="189">
        <v>9</v>
      </c>
      <c r="D92" s="189">
        <v>2</v>
      </c>
      <c r="E92" s="190" t="s">
        <v>289</v>
      </c>
      <c r="F92" s="1">
        <f t="shared" si="18"/>
        <v>7</v>
      </c>
      <c r="G92" s="1">
        <f t="shared" si="19"/>
        <v>0</v>
      </c>
      <c r="H92" s="1">
        <f t="shared" si="20"/>
        <v>1</v>
      </c>
      <c r="I92" s="1">
        <f t="shared" si="23"/>
        <v>1</v>
      </c>
      <c r="J92" s="1">
        <f t="shared" si="24"/>
        <v>6</v>
      </c>
      <c r="K92" s="1">
        <f t="shared" si="21"/>
        <v>1</v>
      </c>
      <c r="L92" s="1">
        <f t="shared" si="22"/>
        <v>0</v>
      </c>
      <c r="M92" s="146">
        <v>0</v>
      </c>
      <c r="N92" s="146">
        <v>0</v>
      </c>
      <c r="O92" s="1">
        <f t="shared" si="25"/>
        <v>0</v>
      </c>
      <c r="P92" s="1">
        <f t="shared" si="26"/>
        <v>-1</v>
      </c>
      <c r="Q92" s="1">
        <f t="shared" si="27"/>
        <v>0</v>
      </c>
      <c r="V92" s="1">
        <v>1</v>
      </c>
      <c r="W92" s="1">
        <v>1</v>
      </c>
      <c r="X92" s="1">
        <v>1</v>
      </c>
      <c r="Y92" s="1">
        <v>1</v>
      </c>
      <c r="Z92" s="1">
        <v>3</v>
      </c>
      <c r="AA92" s="1">
        <v>1</v>
      </c>
      <c r="AB92" s="1">
        <v>1</v>
      </c>
      <c r="AC92" s="1">
        <v>0</v>
      </c>
      <c r="AD92" s="1">
        <v>1</v>
      </c>
    </row>
    <row r="93" spans="1:30" x14ac:dyDescent="0.3">
      <c r="A93">
        <v>102</v>
      </c>
      <c r="B93" s="64">
        <v>2006</v>
      </c>
      <c r="C93" s="189">
        <v>9</v>
      </c>
      <c r="D93" s="189">
        <v>2</v>
      </c>
      <c r="E93" s="189" t="s">
        <v>290</v>
      </c>
      <c r="F93" s="1">
        <f t="shared" si="18"/>
        <v>7</v>
      </c>
      <c r="G93" s="1">
        <f t="shared" si="19"/>
        <v>0</v>
      </c>
      <c r="H93" s="1">
        <f t="shared" si="20"/>
        <v>1</v>
      </c>
      <c r="I93" s="1">
        <f t="shared" si="23"/>
        <v>1</v>
      </c>
      <c r="J93" s="1">
        <f t="shared" si="24"/>
        <v>6</v>
      </c>
      <c r="K93" s="1">
        <f t="shared" si="21"/>
        <v>1</v>
      </c>
      <c r="L93" s="1">
        <f t="shared" si="22"/>
        <v>0</v>
      </c>
      <c r="M93" s="146">
        <v>0</v>
      </c>
      <c r="N93" s="146">
        <v>0</v>
      </c>
      <c r="O93" s="1">
        <f t="shared" si="25"/>
        <v>0</v>
      </c>
      <c r="P93" s="1">
        <f t="shared" si="26"/>
        <v>-1</v>
      </c>
      <c r="Q93" s="1">
        <f t="shared" si="27"/>
        <v>0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3</v>
      </c>
      <c r="AB93" s="1">
        <v>1</v>
      </c>
      <c r="AC93" s="1">
        <v>0</v>
      </c>
      <c r="AD93" s="1">
        <v>1</v>
      </c>
    </row>
    <row r="94" spans="1:30" x14ac:dyDescent="0.3">
      <c r="A94">
        <v>102</v>
      </c>
      <c r="B94" s="64">
        <v>2006</v>
      </c>
      <c r="C94" s="189">
        <v>27</v>
      </c>
      <c r="D94" s="189">
        <v>2</v>
      </c>
      <c r="E94" s="64" t="s">
        <v>291</v>
      </c>
      <c r="F94" s="1">
        <f t="shared" si="18"/>
        <v>5</v>
      </c>
      <c r="G94" s="1">
        <f t="shared" si="19"/>
        <v>4</v>
      </c>
      <c r="H94" s="1">
        <f t="shared" si="20"/>
        <v>0</v>
      </c>
      <c r="I94" s="1">
        <f t="shared" si="23"/>
        <v>4</v>
      </c>
      <c r="J94" s="1">
        <f t="shared" si="24"/>
        <v>1</v>
      </c>
      <c r="K94" s="1">
        <f t="shared" si="21"/>
        <v>0</v>
      </c>
      <c r="L94" s="1">
        <f t="shared" si="22"/>
        <v>0</v>
      </c>
      <c r="M94" s="146">
        <v>0</v>
      </c>
      <c r="N94" s="146">
        <v>1</v>
      </c>
      <c r="O94" s="1">
        <f t="shared" si="25"/>
        <v>1</v>
      </c>
      <c r="P94" s="1">
        <f t="shared" si="26"/>
        <v>-1</v>
      </c>
      <c r="Q94" s="1">
        <f t="shared" si="27"/>
        <v>0</v>
      </c>
      <c r="V94" s="1">
        <v>2</v>
      </c>
      <c r="W94" s="1">
        <v>1</v>
      </c>
      <c r="X94" s="1">
        <v>1</v>
      </c>
      <c r="Y94" s="1">
        <v>1</v>
      </c>
      <c r="Z94" s="1">
        <v>1</v>
      </c>
      <c r="AA94" s="1">
        <v>2</v>
      </c>
      <c r="AB94" s="1">
        <v>2</v>
      </c>
      <c r="AC94" s="1">
        <v>1</v>
      </c>
      <c r="AD94" s="1">
        <v>2</v>
      </c>
    </row>
    <row r="95" spans="1:30" x14ac:dyDescent="0.3">
      <c r="A95">
        <v>102</v>
      </c>
      <c r="B95" s="64">
        <v>2006</v>
      </c>
      <c r="C95" s="189">
        <v>9</v>
      </c>
      <c r="D95" s="189">
        <v>3</v>
      </c>
      <c r="E95" s="64" t="s">
        <v>292</v>
      </c>
      <c r="F95" s="1">
        <f t="shared" si="18"/>
        <v>7</v>
      </c>
      <c r="G95" s="1">
        <f t="shared" si="19"/>
        <v>0</v>
      </c>
      <c r="H95" s="1">
        <f t="shared" si="20"/>
        <v>0</v>
      </c>
      <c r="I95" s="1">
        <f t="shared" si="23"/>
        <v>0</v>
      </c>
      <c r="J95" s="1">
        <f t="shared" si="24"/>
        <v>7</v>
      </c>
      <c r="K95" s="1">
        <f t="shared" si="21"/>
        <v>2</v>
      </c>
      <c r="L95" s="1">
        <f t="shared" si="22"/>
        <v>0</v>
      </c>
      <c r="M95" s="146">
        <v>0</v>
      </c>
      <c r="N95" s="146">
        <v>0</v>
      </c>
      <c r="O95" s="1">
        <f t="shared" si="25"/>
        <v>0</v>
      </c>
      <c r="P95" s="1">
        <f t="shared" si="26"/>
        <v>1</v>
      </c>
      <c r="Q95" s="1">
        <f t="shared" si="27"/>
        <v>0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0</v>
      </c>
      <c r="AB95" s="1">
        <v>1</v>
      </c>
      <c r="AC95" s="1">
        <v>0</v>
      </c>
      <c r="AD95" s="1">
        <v>1</v>
      </c>
    </row>
    <row r="96" spans="1:30" x14ac:dyDescent="0.3">
      <c r="A96">
        <v>102</v>
      </c>
      <c r="B96" s="64">
        <v>2006</v>
      </c>
      <c r="C96" s="189">
        <v>23</v>
      </c>
      <c r="D96" s="189">
        <v>3</v>
      </c>
      <c r="E96" s="190" t="s">
        <v>293</v>
      </c>
      <c r="F96" s="1">
        <f t="shared" si="18"/>
        <v>8</v>
      </c>
      <c r="G96" s="1">
        <f t="shared" si="19"/>
        <v>0</v>
      </c>
      <c r="H96" s="1">
        <f t="shared" si="20"/>
        <v>0</v>
      </c>
      <c r="I96" s="1">
        <f t="shared" si="23"/>
        <v>0</v>
      </c>
      <c r="J96" s="1">
        <f t="shared" si="24"/>
        <v>8</v>
      </c>
      <c r="K96" s="1">
        <f t="shared" si="21"/>
        <v>1</v>
      </c>
      <c r="L96" s="1">
        <f t="shared" si="22"/>
        <v>0</v>
      </c>
      <c r="M96" s="146">
        <v>0</v>
      </c>
      <c r="N96" s="146">
        <v>0</v>
      </c>
      <c r="O96" s="1">
        <f t="shared" si="25"/>
        <v>0</v>
      </c>
      <c r="P96" s="1">
        <f t="shared" si="26"/>
        <v>1</v>
      </c>
      <c r="Q96" s="1">
        <f t="shared" si="27"/>
        <v>0</v>
      </c>
      <c r="V96" s="1">
        <v>1</v>
      </c>
      <c r="W96" s="1">
        <v>1</v>
      </c>
      <c r="X96" s="1">
        <v>1</v>
      </c>
      <c r="Y96" s="1">
        <v>1</v>
      </c>
      <c r="Z96" s="1">
        <v>1</v>
      </c>
      <c r="AA96" s="1">
        <v>1</v>
      </c>
      <c r="AB96" s="1">
        <v>1</v>
      </c>
      <c r="AC96" s="1">
        <v>0</v>
      </c>
      <c r="AD96" s="1">
        <v>1</v>
      </c>
    </row>
    <row r="97" spans="1:30" x14ac:dyDescent="0.3">
      <c r="A97">
        <v>102</v>
      </c>
      <c r="B97" s="64">
        <v>2006</v>
      </c>
      <c r="C97" s="189">
        <v>23</v>
      </c>
      <c r="D97" s="189">
        <v>3</v>
      </c>
      <c r="E97" s="189" t="s">
        <v>294</v>
      </c>
      <c r="F97" s="1">
        <f t="shared" si="18"/>
        <v>6</v>
      </c>
      <c r="G97" s="1">
        <f t="shared" si="19"/>
        <v>1</v>
      </c>
      <c r="H97" s="1">
        <f t="shared" si="20"/>
        <v>0</v>
      </c>
      <c r="I97" s="1">
        <f t="shared" si="23"/>
        <v>1</v>
      </c>
      <c r="J97" s="1">
        <f t="shared" si="24"/>
        <v>5</v>
      </c>
      <c r="K97" s="1">
        <f t="shared" si="21"/>
        <v>1</v>
      </c>
      <c r="L97" s="1">
        <f t="shared" si="22"/>
        <v>1</v>
      </c>
      <c r="M97" s="193">
        <v>0</v>
      </c>
      <c r="N97" s="193">
        <v>1</v>
      </c>
      <c r="O97" s="1">
        <f t="shared" si="25"/>
        <v>1</v>
      </c>
      <c r="P97" s="1">
        <f t="shared" si="26"/>
        <v>-1</v>
      </c>
      <c r="Q97" s="1">
        <f t="shared" si="27"/>
        <v>0</v>
      </c>
      <c r="V97" s="1">
        <v>1</v>
      </c>
      <c r="W97" s="1">
        <v>1</v>
      </c>
      <c r="X97" s="1">
        <v>1</v>
      </c>
      <c r="Y97" s="1">
        <v>1</v>
      </c>
      <c r="Z97" s="1">
        <v>2</v>
      </c>
      <c r="AA97" s="1">
        <v>1</v>
      </c>
      <c r="AB97" s="1">
        <v>1</v>
      </c>
      <c r="AC97" s="1">
        <v>0</v>
      </c>
      <c r="AD97" s="1">
        <v>5</v>
      </c>
    </row>
    <row r="98" spans="1:30" x14ac:dyDescent="0.3">
      <c r="A98">
        <v>102</v>
      </c>
      <c r="B98" s="64">
        <v>2006</v>
      </c>
      <c r="C98" s="189">
        <v>20</v>
      </c>
      <c r="D98" s="189">
        <v>4</v>
      </c>
      <c r="E98" s="189" t="s">
        <v>295</v>
      </c>
      <c r="F98" s="1">
        <f t="shared" si="18"/>
        <v>8</v>
      </c>
      <c r="G98" s="1">
        <f t="shared" si="19"/>
        <v>0</v>
      </c>
      <c r="H98" s="1">
        <f t="shared" si="20"/>
        <v>0</v>
      </c>
      <c r="I98" s="1">
        <f t="shared" si="23"/>
        <v>0</v>
      </c>
      <c r="J98" s="1">
        <f t="shared" si="24"/>
        <v>8</v>
      </c>
      <c r="K98" s="1">
        <f t="shared" si="21"/>
        <v>1</v>
      </c>
      <c r="L98" s="1">
        <f t="shared" si="22"/>
        <v>0</v>
      </c>
      <c r="M98" s="146">
        <v>0</v>
      </c>
      <c r="N98" s="146">
        <v>0</v>
      </c>
      <c r="O98" s="1">
        <f t="shared" si="25"/>
        <v>0</v>
      </c>
      <c r="P98" s="1">
        <f t="shared" si="26"/>
        <v>1</v>
      </c>
      <c r="Q98" s="1">
        <f t="shared" si="27"/>
        <v>0</v>
      </c>
      <c r="V98" s="1">
        <v>1</v>
      </c>
      <c r="W98" s="1">
        <v>1</v>
      </c>
      <c r="X98" s="1">
        <v>1</v>
      </c>
      <c r="Y98" s="1">
        <v>1</v>
      </c>
      <c r="Z98" s="1">
        <v>1</v>
      </c>
      <c r="AA98" s="1">
        <v>1</v>
      </c>
      <c r="AB98" s="1">
        <v>1</v>
      </c>
      <c r="AC98" s="1">
        <v>0</v>
      </c>
      <c r="AD98" s="1">
        <v>1</v>
      </c>
    </row>
    <row r="99" spans="1:30" x14ac:dyDescent="0.3">
      <c r="A99">
        <v>102</v>
      </c>
      <c r="B99" s="64">
        <v>2006</v>
      </c>
      <c r="C99" s="189">
        <v>12</v>
      </c>
      <c r="D99" s="189">
        <v>6</v>
      </c>
      <c r="E99" s="189" t="s">
        <v>296</v>
      </c>
      <c r="F99" s="1">
        <f t="shared" ref="F99:F110" si="28">COUNTIF($T99:$AD99,1)</f>
        <v>9</v>
      </c>
      <c r="G99" s="1">
        <f t="shared" ref="G99:G110" si="29">COUNTIF($T99:$AD99,2)</f>
        <v>0</v>
      </c>
      <c r="H99" s="1">
        <f t="shared" ref="H99:H110" si="30">COUNTIF($T99:$AD99,3)</f>
        <v>0</v>
      </c>
      <c r="I99" s="1">
        <f t="shared" si="23"/>
        <v>0</v>
      </c>
      <c r="J99" s="1">
        <f t="shared" si="24"/>
        <v>9</v>
      </c>
      <c r="K99" s="1">
        <f t="shared" ref="K99:K110" si="31">COUNTIF($T99:$AD99,0)</f>
        <v>0</v>
      </c>
      <c r="L99" s="1">
        <f t="shared" ref="L99:L110" si="32">COUNTIF($T99:$AD99,5)</f>
        <v>0</v>
      </c>
      <c r="M99" s="193">
        <v>2</v>
      </c>
      <c r="N99" s="193">
        <v>0</v>
      </c>
      <c r="O99" s="1">
        <f t="shared" si="25"/>
        <v>2</v>
      </c>
      <c r="P99" s="1">
        <f t="shared" si="26"/>
        <v>-1</v>
      </c>
      <c r="Q99" s="1">
        <f t="shared" si="27"/>
        <v>0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</row>
    <row r="100" spans="1:30" x14ac:dyDescent="0.3">
      <c r="A100">
        <v>102</v>
      </c>
      <c r="B100" s="64">
        <v>2006</v>
      </c>
      <c r="C100" s="189">
        <v>14</v>
      </c>
      <c r="D100" s="189">
        <v>9</v>
      </c>
      <c r="E100" s="64" t="s">
        <v>297</v>
      </c>
      <c r="F100" s="1">
        <f t="shared" si="28"/>
        <v>9</v>
      </c>
      <c r="G100" s="1">
        <f t="shared" si="29"/>
        <v>0</v>
      </c>
      <c r="H100" s="1">
        <f t="shared" si="30"/>
        <v>0</v>
      </c>
      <c r="I100" s="1">
        <f t="shared" si="23"/>
        <v>0</v>
      </c>
      <c r="J100" s="1">
        <f t="shared" si="24"/>
        <v>9</v>
      </c>
      <c r="K100" s="1">
        <f t="shared" si="31"/>
        <v>0</v>
      </c>
      <c r="L100" s="1">
        <f t="shared" si="32"/>
        <v>0</v>
      </c>
      <c r="M100" s="146">
        <v>0</v>
      </c>
      <c r="N100" s="146">
        <v>0</v>
      </c>
      <c r="O100" s="1">
        <f t="shared" si="25"/>
        <v>0</v>
      </c>
      <c r="P100" s="1">
        <f t="shared" si="26"/>
        <v>1</v>
      </c>
      <c r="Q100" s="1">
        <f t="shared" si="27"/>
        <v>0</v>
      </c>
      <c r="V100" s="1">
        <v>1</v>
      </c>
      <c r="W100" s="1">
        <v>1</v>
      </c>
      <c r="X100" s="1">
        <v>1</v>
      </c>
      <c r="Y100" s="1">
        <v>1</v>
      </c>
      <c r="Z100" s="1">
        <v>1</v>
      </c>
      <c r="AA100" s="1">
        <v>1</v>
      </c>
      <c r="AB100" s="1">
        <v>1</v>
      </c>
      <c r="AC100" s="1">
        <v>1</v>
      </c>
      <c r="AD100" s="1">
        <v>1</v>
      </c>
    </row>
    <row r="101" spans="1:30" x14ac:dyDescent="0.3">
      <c r="A101">
        <v>102</v>
      </c>
      <c r="B101" s="64">
        <v>2006</v>
      </c>
      <c r="C101" s="189">
        <v>20</v>
      </c>
      <c r="D101" s="189">
        <v>9</v>
      </c>
      <c r="E101" s="189" t="s">
        <v>298</v>
      </c>
      <c r="F101" s="1">
        <f t="shared" si="28"/>
        <v>4</v>
      </c>
      <c r="G101" s="1">
        <f t="shared" si="29"/>
        <v>4</v>
      </c>
      <c r="H101" s="1">
        <f t="shared" si="30"/>
        <v>0</v>
      </c>
      <c r="I101" s="1">
        <f t="shared" si="23"/>
        <v>4</v>
      </c>
      <c r="J101" s="1">
        <f t="shared" si="24"/>
        <v>0</v>
      </c>
      <c r="K101" s="1">
        <f t="shared" si="31"/>
        <v>1</v>
      </c>
      <c r="L101" s="1">
        <f t="shared" si="32"/>
        <v>0</v>
      </c>
      <c r="M101" s="193">
        <v>0</v>
      </c>
      <c r="N101" s="193">
        <v>1</v>
      </c>
      <c r="O101" s="1">
        <f t="shared" si="25"/>
        <v>1</v>
      </c>
      <c r="P101" s="1">
        <f t="shared" si="26"/>
        <v>-1</v>
      </c>
      <c r="Q101" s="1">
        <f t="shared" si="27"/>
        <v>0</v>
      </c>
      <c r="V101" s="1">
        <v>1</v>
      </c>
      <c r="W101" s="1">
        <v>0</v>
      </c>
      <c r="X101" s="1">
        <v>1</v>
      </c>
      <c r="Y101" s="1">
        <v>2</v>
      </c>
      <c r="Z101" s="1">
        <v>2</v>
      </c>
      <c r="AA101" s="1">
        <v>2</v>
      </c>
      <c r="AB101" s="1">
        <v>1</v>
      </c>
      <c r="AC101" s="1">
        <v>1</v>
      </c>
      <c r="AD101" s="1">
        <v>2</v>
      </c>
    </row>
    <row r="102" spans="1:30" x14ac:dyDescent="0.3">
      <c r="A102">
        <v>102</v>
      </c>
      <c r="B102" s="64">
        <v>2006</v>
      </c>
      <c r="C102" s="189">
        <v>11</v>
      </c>
      <c r="D102" s="189">
        <v>10</v>
      </c>
      <c r="E102" s="64" t="s">
        <v>299</v>
      </c>
      <c r="F102" s="1">
        <f t="shared" si="28"/>
        <v>9</v>
      </c>
      <c r="G102" s="1">
        <f t="shared" si="29"/>
        <v>0</v>
      </c>
      <c r="H102" s="1">
        <f t="shared" si="30"/>
        <v>0</v>
      </c>
      <c r="I102" s="1">
        <f t="shared" si="23"/>
        <v>0</v>
      </c>
      <c r="J102" s="1">
        <f t="shared" si="24"/>
        <v>9</v>
      </c>
      <c r="K102" s="1">
        <f t="shared" si="31"/>
        <v>0</v>
      </c>
      <c r="L102" s="1">
        <f t="shared" si="32"/>
        <v>0</v>
      </c>
      <c r="M102" s="146">
        <v>0</v>
      </c>
      <c r="N102" s="146">
        <v>0</v>
      </c>
      <c r="O102" s="1">
        <f t="shared" si="25"/>
        <v>0</v>
      </c>
      <c r="P102" s="1">
        <f t="shared" si="26"/>
        <v>1</v>
      </c>
      <c r="Q102" s="1">
        <f t="shared" si="27"/>
        <v>0</v>
      </c>
      <c r="V102" s="1">
        <v>1</v>
      </c>
      <c r="W102" s="1">
        <v>1</v>
      </c>
      <c r="X102" s="1">
        <v>1</v>
      </c>
      <c r="Y102" s="1">
        <v>1</v>
      </c>
      <c r="Z102" s="1">
        <v>1</v>
      </c>
      <c r="AA102" s="1">
        <v>1</v>
      </c>
      <c r="AB102" s="1">
        <v>1</v>
      </c>
      <c r="AC102" s="1">
        <v>1</v>
      </c>
      <c r="AD102" s="1">
        <v>1</v>
      </c>
    </row>
    <row r="103" spans="1:30" x14ac:dyDescent="0.3">
      <c r="A103">
        <v>102</v>
      </c>
      <c r="B103" s="64">
        <v>2006</v>
      </c>
      <c r="C103" s="189">
        <v>11</v>
      </c>
      <c r="D103" s="189">
        <v>10</v>
      </c>
      <c r="E103" s="189" t="s">
        <v>300</v>
      </c>
      <c r="F103" s="1">
        <f t="shared" si="28"/>
        <v>5</v>
      </c>
      <c r="G103" s="1">
        <f t="shared" si="29"/>
        <v>4</v>
      </c>
      <c r="H103" s="1">
        <f t="shared" si="30"/>
        <v>0</v>
      </c>
      <c r="I103" s="1">
        <f t="shared" si="23"/>
        <v>4</v>
      </c>
      <c r="J103" s="1">
        <f t="shared" si="24"/>
        <v>1</v>
      </c>
      <c r="K103" s="1">
        <f t="shared" si="31"/>
        <v>0</v>
      </c>
      <c r="L103" s="1">
        <f t="shared" si="32"/>
        <v>0</v>
      </c>
      <c r="M103" s="193">
        <v>1</v>
      </c>
      <c r="N103" s="193">
        <v>1</v>
      </c>
      <c r="O103" s="1">
        <f t="shared" si="25"/>
        <v>2</v>
      </c>
      <c r="P103" s="1">
        <f t="shared" si="26"/>
        <v>-1</v>
      </c>
      <c r="Q103" s="1">
        <f t="shared" si="27"/>
        <v>0</v>
      </c>
      <c r="V103" s="1">
        <v>2</v>
      </c>
      <c r="W103" s="1">
        <v>1</v>
      </c>
      <c r="X103" s="1">
        <v>1</v>
      </c>
      <c r="Y103" s="1">
        <v>2</v>
      </c>
      <c r="Z103" s="1">
        <v>2</v>
      </c>
      <c r="AA103" s="1">
        <v>1</v>
      </c>
      <c r="AB103" s="1">
        <v>1</v>
      </c>
      <c r="AC103" s="1">
        <v>1</v>
      </c>
      <c r="AD103" s="1">
        <v>2</v>
      </c>
    </row>
    <row r="104" spans="1:30" x14ac:dyDescent="0.3">
      <c r="A104">
        <v>102</v>
      </c>
      <c r="B104" s="64">
        <v>2006</v>
      </c>
      <c r="C104" s="189">
        <v>9</v>
      </c>
      <c r="D104" s="189">
        <v>11</v>
      </c>
      <c r="E104" s="189" t="s">
        <v>301</v>
      </c>
      <c r="F104" s="1">
        <f t="shared" si="28"/>
        <v>9</v>
      </c>
      <c r="G104" s="1">
        <f t="shared" si="29"/>
        <v>0</v>
      </c>
      <c r="H104" s="1">
        <f t="shared" si="30"/>
        <v>0</v>
      </c>
      <c r="I104" s="1">
        <f t="shared" si="23"/>
        <v>0</v>
      </c>
      <c r="J104" s="1">
        <f t="shared" si="24"/>
        <v>9</v>
      </c>
      <c r="K104" s="1">
        <f t="shared" si="31"/>
        <v>0</v>
      </c>
      <c r="L104" s="1">
        <f t="shared" si="32"/>
        <v>0</v>
      </c>
      <c r="M104" s="146">
        <v>0</v>
      </c>
      <c r="N104" s="146">
        <v>0</v>
      </c>
      <c r="O104" s="1">
        <f t="shared" si="25"/>
        <v>0</v>
      </c>
      <c r="P104" s="1">
        <f t="shared" si="26"/>
        <v>1</v>
      </c>
      <c r="Q104" s="1">
        <f t="shared" si="27"/>
        <v>0</v>
      </c>
      <c r="T104" s="73"/>
      <c r="U104" s="73"/>
      <c r="V104" s="73">
        <v>1</v>
      </c>
      <c r="W104" s="73">
        <v>1</v>
      </c>
      <c r="X104" s="73">
        <v>1</v>
      </c>
      <c r="Y104" s="73">
        <v>1</v>
      </c>
      <c r="Z104" s="73">
        <v>1</v>
      </c>
      <c r="AA104" s="73">
        <v>1</v>
      </c>
      <c r="AB104" s="73">
        <v>1</v>
      </c>
      <c r="AC104" s="73">
        <v>1</v>
      </c>
      <c r="AD104" s="73">
        <v>1</v>
      </c>
    </row>
    <row r="105" spans="1:30" x14ac:dyDescent="0.3">
      <c r="A105">
        <v>102</v>
      </c>
      <c r="B105" s="64">
        <v>2006</v>
      </c>
      <c r="C105" s="189">
        <v>9</v>
      </c>
      <c r="D105" s="189">
        <v>11</v>
      </c>
      <c r="E105" s="64" t="s">
        <v>302</v>
      </c>
      <c r="F105" s="1">
        <f t="shared" si="28"/>
        <v>4</v>
      </c>
      <c r="G105" s="1">
        <f t="shared" si="29"/>
        <v>0</v>
      </c>
      <c r="H105" s="1">
        <f t="shared" si="30"/>
        <v>5</v>
      </c>
      <c r="I105" s="1">
        <f t="shared" si="23"/>
        <v>5</v>
      </c>
      <c r="J105" s="1">
        <f t="shared" si="24"/>
        <v>-1</v>
      </c>
      <c r="K105" s="1">
        <f t="shared" si="31"/>
        <v>0</v>
      </c>
      <c r="L105" s="1">
        <f t="shared" si="32"/>
        <v>0</v>
      </c>
      <c r="M105" s="146">
        <v>0</v>
      </c>
      <c r="N105" s="146">
        <v>1</v>
      </c>
      <c r="O105" s="1">
        <f t="shared" si="25"/>
        <v>1</v>
      </c>
      <c r="P105" s="1">
        <f t="shared" si="26"/>
        <v>-1</v>
      </c>
      <c r="Q105" s="1">
        <f t="shared" si="27"/>
        <v>0</v>
      </c>
      <c r="V105" s="1">
        <v>3</v>
      </c>
      <c r="W105" s="1">
        <v>1</v>
      </c>
      <c r="X105" s="1">
        <v>1</v>
      </c>
      <c r="Y105" s="1">
        <v>1</v>
      </c>
      <c r="Z105" s="1">
        <v>3</v>
      </c>
      <c r="AA105" s="1">
        <v>1</v>
      </c>
      <c r="AB105" s="1">
        <v>3</v>
      </c>
      <c r="AC105" s="1">
        <v>3</v>
      </c>
      <c r="AD105" s="1">
        <v>3</v>
      </c>
    </row>
    <row r="106" spans="1:30" x14ac:dyDescent="0.3">
      <c r="A106">
        <v>102</v>
      </c>
      <c r="B106" s="64">
        <v>2006</v>
      </c>
      <c r="C106" s="189">
        <v>23</v>
      </c>
      <c r="D106" s="189">
        <v>11</v>
      </c>
      <c r="E106" s="64" t="s">
        <v>303</v>
      </c>
      <c r="F106" s="1">
        <f t="shared" si="28"/>
        <v>5</v>
      </c>
      <c r="G106" s="1">
        <f t="shared" si="29"/>
        <v>4</v>
      </c>
      <c r="H106" s="1">
        <f t="shared" si="30"/>
        <v>0</v>
      </c>
      <c r="I106" s="1">
        <f t="shared" si="23"/>
        <v>4</v>
      </c>
      <c r="J106" s="1">
        <f t="shared" si="24"/>
        <v>1</v>
      </c>
      <c r="K106" s="1">
        <f t="shared" si="31"/>
        <v>0</v>
      </c>
      <c r="L106" s="1">
        <f t="shared" si="32"/>
        <v>0</v>
      </c>
      <c r="M106" s="146">
        <v>0</v>
      </c>
      <c r="N106" s="146">
        <v>0</v>
      </c>
      <c r="O106" s="1">
        <f t="shared" si="25"/>
        <v>0</v>
      </c>
      <c r="P106" s="1">
        <f t="shared" si="26"/>
        <v>-1</v>
      </c>
      <c r="Q106" s="1">
        <f t="shared" si="27"/>
        <v>0</v>
      </c>
      <c r="V106" s="1">
        <v>1</v>
      </c>
      <c r="W106" s="1">
        <v>1</v>
      </c>
      <c r="X106" s="1">
        <v>2</v>
      </c>
      <c r="Y106" s="1">
        <v>1</v>
      </c>
      <c r="Z106" s="1">
        <v>2</v>
      </c>
      <c r="AA106" s="1">
        <v>1</v>
      </c>
      <c r="AB106" s="1">
        <v>2</v>
      </c>
      <c r="AC106" s="1">
        <v>2</v>
      </c>
      <c r="AD106" s="1">
        <v>1</v>
      </c>
    </row>
    <row r="107" spans="1:30" x14ac:dyDescent="0.3">
      <c r="A107">
        <v>102</v>
      </c>
      <c r="B107" s="64">
        <v>2006</v>
      </c>
      <c r="C107" s="189">
        <v>7</v>
      </c>
      <c r="D107" s="189">
        <v>12</v>
      </c>
      <c r="E107" s="189" t="s">
        <v>304</v>
      </c>
      <c r="F107" s="1">
        <f t="shared" si="28"/>
        <v>9</v>
      </c>
      <c r="G107" s="1">
        <f t="shared" si="29"/>
        <v>0</v>
      </c>
      <c r="H107" s="1">
        <f t="shared" si="30"/>
        <v>0</v>
      </c>
      <c r="I107" s="1">
        <f t="shared" si="23"/>
        <v>0</v>
      </c>
      <c r="J107" s="1">
        <f t="shared" si="24"/>
        <v>9</v>
      </c>
      <c r="K107" s="1">
        <f t="shared" si="31"/>
        <v>0</v>
      </c>
      <c r="L107" s="1">
        <f t="shared" si="32"/>
        <v>0</v>
      </c>
      <c r="M107" s="146">
        <v>0</v>
      </c>
      <c r="N107" s="146">
        <v>0</v>
      </c>
      <c r="O107" s="1">
        <f t="shared" si="25"/>
        <v>0</v>
      </c>
      <c r="P107" s="1">
        <f t="shared" si="26"/>
        <v>1</v>
      </c>
      <c r="Q107" s="1">
        <f t="shared" si="27"/>
        <v>0</v>
      </c>
      <c r="V107" s="1">
        <v>1</v>
      </c>
      <c r="W107" s="1">
        <v>1</v>
      </c>
      <c r="X107" s="1">
        <v>1</v>
      </c>
      <c r="Y107" s="1">
        <v>1</v>
      </c>
      <c r="Z107" s="1">
        <v>1</v>
      </c>
      <c r="AA107" s="1">
        <v>1</v>
      </c>
      <c r="AB107" s="1">
        <v>1</v>
      </c>
      <c r="AC107" s="1">
        <v>1</v>
      </c>
      <c r="AD107" s="1">
        <v>1</v>
      </c>
    </row>
    <row r="108" spans="1:30" x14ac:dyDescent="0.3">
      <c r="A108">
        <v>102</v>
      </c>
      <c r="B108" s="64">
        <v>2006</v>
      </c>
      <c r="C108" s="189">
        <v>7</v>
      </c>
      <c r="D108" s="189">
        <v>12</v>
      </c>
      <c r="E108" s="189" t="s">
        <v>305</v>
      </c>
      <c r="F108" s="1">
        <f t="shared" si="28"/>
        <v>8</v>
      </c>
      <c r="G108" s="1">
        <f t="shared" si="29"/>
        <v>0</v>
      </c>
      <c r="H108" s="1">
        <f t="shared" si="30"/>
        <v>1</v>
      </c>
      <c r="I108" s="1">
        <f t="shared" si="23"/>
        <v>1</v>
      </c>
      <c r="J108" s="1">
        <f t="shared" si="24"/>
        <v>7</v>
      </c>
      <c r="K108" s="1">
        <f t="shared" si="31"/>
        <v>0</v>
      </c>
      <c r="L108" s="1">
        <f t="shared" si="32"/>
        <v>0</v>
      </c>
      <c r="M108" s="146">
        <v>0</v>
      </c>
      <c r="N108" s="146">
        <v>1</v>
      </c>
      <c r="O108" s="1">
        <f t="shared" si="25"/>
        <v>1</v>
      </c>
      <c r="P108" s="1">
        <f t="shared" si="26"/>
        <v>-1</v>
      </c>
      <c r="Q108" s="1">
        <f t="shared" si="27"/>
        <v>0</v>
      </c>
      <c r="T108" s="73"/>
      <c r="U108" s="73"/>
      <c r="V108" s="73">
        <v>1</v>
      </c>
      <c r="W108" s="73">
        <v>1</v>
      </c>
      <c r="X108" s="73">
        <v>1</v>
      </c>
      <c r="Y108" s="73">
        <v>1</v>
      </c>
      <c r="Z108" s="73">
        <v>1</v>
      </c>
      <c r="AA108" s="73">
        <v>3</v>
      </c>
      <c r="AB108" s="73">
        <v>1</v>
      </c>
      <c r="AC108" s="73">
        <v>1</v>
      </c>
      <c r="AD108" s="73">
        <v>1</v>
      </c>
    </row>
    <row r="109" spans="1:30" x14ac:dyDescent="0.3">
      <c r="A109">
        <v>102</v>
      </c>
      <c r="B109" s="64">
        <v>2006</v>
      </c>
      <c r="C109" s="189">
        <v>7</v>
      </c>
      <c r="D109" s="189">
        <v>12</v>
      </c>
      <c r="E109" s="64" t="s">
        <v>306</v>
      </c>
      <c r="F109" s="1">
        <f t="shared" si="28"/>
        <v>8</v>
      </c>
      <c r="G109" s="1">
        <f t="shared" si="29"/>
        <v>0</v>
      </c>
      <c r="H109" s="1">
        <f t="shared" si="30"/>
        <v>0</v>
      </c>
      <c r="I109" s="1">
        <f t="shared" si="23"/>
        <v>0</v>
      </c>
      <c r="J109" s="1">
        <f t="shared" si="24"/>
        <v>8</v>
      </c>
      <c r="K109" s="1">
        <f t="shared" si="31"/>
        <v>1</v>
      </c>
      <c r="L109" s="1">
        <f t="shared" si="32"/>
        <v>0</v>
      </c>
      <c r="M109" s="146">
        <v>0</v>
      </c>
      <c r="N109" s="146">
        <v>0</v>
      </c>
      <c r="O109" s="1">
        <f t="shared" si="25"/>
        <v>0</v>
      </c>
      <c r="P109" s="1">
        <f t="shared" si="26"/>
        <v>1</v>
      </c>
      <c r="Q109" s="1">
        <f t="shared" si="27"/>
        <v>0</v>
      </c>
      <c r="V109" s="1">
        <v>1</v>
      </c>
      <c r="W109" s="1">
        <v>1</v>
      </c>
      <c r="X109" s="1">
        <v>1</v>
      </c>
      <c r="Y109" s="1">
        <v>1</v>
      </c>
      <c r="Z109" s="1">
        <v>1</v>
      </c>
      <c r="AA109" s="1">
        <v>0</v>
      </c>
      <c r="AB109" s="1">
        <v>1</v>
      </c>
      <c r="AC109" s="1">
        <v>1</v>
      </c>
      <c r="AD109" s="1">
        <v>1</v>
      </c>
    </row>
    <row r="110" spans="1:30" x14ac:dyDescent="0.3">
      <c r="A110">
        <v>102</v>
      </c>
      <c r="B110" s="64">
        <v>2006</v>
      </c>
      <c r="C110" s="189">
        <v>14</v>
      </c>
      <c r="D110" s="189">
        <v>12</v>
      </c>
      <c r="E110" s="64" t="s">
        <v>307</v>
      </c>
      <c r="F110" s="1">
        <f t="shared" si="28"/>
        <v>6</v>
      </c>
      <c r="G110" s="1">
        <f t="shared" si="29"/>
        <v>0</v>
      </c>
      <c r="H110" s="1">
        <f t="shared" si="30"/>
        <v>1</v>
      </c>
      <c r="I110" s="1">
        <f t="shared" si="23"/>
        <v>1</v>
      </c>
      <c r="J110" s="1">
        <f t="shared" si="24"/>
        <v>5</v>
      </c>
      <c r="K110" s="1">
        <f t="shared" si="31"/>
        <v>2</v>
      </c>
      <c r="L110" s="1">
        <f t="shared" si="32"/>
        <v>0</v>
      </c>
      <c r="M110" s="146">
        <v>0</v>
      </c>
      <c r="N110" s="146">
        <v>0</v>
      </c>
      <c r="O110" s="1">
        <f t="shared" si="25"/>
        <v>0</v>
      </c>
      <c r="P110" s="1">
        <f t="shared" si="26"/>
        <v>-1</v>
      </c>
      <c r="Q110" s="1">
        <f t="shared" si="27"/>
        <v>0</v>
      </c>
      <c r="V110" s="1">
        <v>3</v>
      </c>
      <c r="W110" s="1">
        <v>1</v>
      </c>
      <c r="X110" s="1">
        <v>0</v>
      </c>
      <c r="Y110" s="1">
        <v>0</v>
      </c>
      <c r="Z110" s="1">
        <v>1</v>
      </c>
      <c r="AA110" s="1">
        <v>1</v>
      </c>
      <c r="AB110" s="1">
        <v>1</v>
      </c>
      <c r="AC110" s="1">
        <v>1</v>
      </c>
      <c r="AD110" s="1">
        <v>1</v>
      </c>
    </row>
    <row r="122" spans="1:30" ht="15" thickBot="1" x14ac:dyDescent="0.35">
      <c r="A122" s="23"/>
      <c r="B122" s="23"/>
      <c r="C122" s="23"/>
      <c r="D122" s="23"/>
      <c r="E122" s="2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 t="s">
        <v>99</v>
      </c>
      <c r="Q122" s="24" t="s">
        <v>100</v>
      </c>
      <c r="R122" s="69"/>
      <c r="S122" s="66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x14ac:dyDescent="0.3">
      <c r="B123" t="s">
        <v>74</v>
      </c>
      <c r="D123" s="5">
        <f>COUNT(D$3:D$122)</f>
        <v>108</v>
      </c>
      <c r="E123" s="25" t="s">
        <v>97</v>
      </c>
      <c r="G123" s="1">
        <f>COUNTIF(G$3:G$122,"&gt;0")</f>
        <v>30</v>
      </c>
      <c r="H123" s="1">
        <f>COUNTIF(H$3:H$122,"&gt;0")</f>
        <v>17</v>
      </c>
      <c r="I123" s="1">
        <f>COUNTIF(I$3:I$122,"&gt;0")</f>
        <v>47</v>
      </c>
      <c r="J123" s="5"/>
      <c r="K123" s="1">
        <f>COUNTIF(K$3:K$122,"&gt;0")</f>
        <v>58</v>
      </c>
      <c r="L123" s="1">
        <f>COUNTIF(L$3:L$122,"&gt;0")</f>
        <v>6</v>
      </c>
      <c r="M123" s="1">
        <f>COUNTIF(M$3:M$122,"&gt;0")</f>
        <v>24</v>
      </c>
      <c r="N123" s="1">
        <f>COUNTIF(N$3:N$122,"&gt;0")</f>
        <v>29</v>
      </c>
      <c r="O123" s="1">
        <f>COUNTIF(O$3:O$122,"&gt;0")</f>
        <v>44</v>
      </c>
      <c r="P123" s="1">
        <f>COUNTIF(P$3:P$122,-1)</f>
        <v>58</v>
      </c>
      <c r="Q123" s="1">
        <f>+D123-P123</f>
        <v>50</v>
      </c>
      <c r="S123" s="25" t="s">
        <v>107</v>
      </c>
      <c r="T123" s="1">
        <f t="shared" ref="T123:AD123" si="33">COUNT(T$3:T$122)</f>
        <v>14</v>
      </c>
      <c r="U123" s="1">
        <f t="shared" si="33"/>
        <v>14</v>
      </c>
      <c r="V123" s="1">
        <f t="shared" si="33"/>
        <v>108</v>
      </c>
      <c r="W123" s="1">
        <f t="shared" si="33"/>
        <v>108</v>
      </c>
      <c r="X123" s="1">
        <f t="shared" si="33"/>
        <v>108</v>
      </c>
      <c r="Y123" s="1">
        <f t="shared" si="33"/>
        <v>108</v>
      </c>
      <c r="Z123" s="1">
        <f t="shared" si="33"/>
        <v>108</v>
      </c>
      <c r="AA123" s="1">
        <f t="shared" si="33"/>
        <v>108</v>
      </c>
      <c r="AB123" s="1">
        <f t="shared" si="33"/>
        <v>108</v>
      </c>
      <c r="AC123" s="1">
        <f t="shared" si="33"/>
        <v>94</v>
      </c>
      <c r="AD123" s="1">
        <f t="shared" si="33"/>
        <v>94</v>
      </c>
    </row>
    <row r="124" spans="1:30" x14ac:dyDescent="0.3">
      <c r="D124" s="26"/>
      <c r="E124" s="55" t="s">
        <v>98</v>
      </c>
      <c r="F124" s="56"/>
      <c r="G124" s="56">
        <f t="shared" ref="G124:I124" si="34">+G123/$D$123*100</f>
        <v>27.777777777777779</v>
      </c>
      <c r="H124" s="56">
        <f t="shared" si="34"/>
        <v>15.74074074074074</v>
      </c>
      <c r="I124" s="56">
        <f t="shared" si="34"/>
        <v>43.518518518518519</v>
      </c>
      <c r="J124" s="56"/>
      <c r="K124" s="56">
        <f t="shared" ref="K124:O124" si="35">+K123/$D$123*100</f>
        <v>53.703703703703709</v>
      </c>
      <c r="L124" s="56">
        <f t="shared" si="35"/>
        <v>5.5555555555555554</v>
      </c>
      <c r="M124" s="56">
        <f t="shared" si="35"/>
        <v>22.222222222222221</v>
      </c>
      <c r="N124" s="56">
        <f t="shared" si="35"/>
        <v>26.851851851851855</v>
      </c>
      <c r="O124" s="56">
        <f t="shared" si="35"/>
        <v>40.74074074074074</v>
      </c>
      <c r="P124" s="56">
        <f t="shared" ref="P124:Q124" si="36">+P123/$D$123*100</f>
        <v>53.703703703703709</v>
      </c>
      <c r="Q124" s="56">
        <f t="shared" si="36"/>
        <v>46.296296296296298</v>
      </c>
      <c r="S124" s="25"/>
    </row>
    <row r="125" spans="1:30" x14ac:dyDescent="0.3">
      <c r="E125" s="25" t="s">
        <v>32</v>
      </c>
      <c r="F125" s="1">
        <f t="shared" ref="F125:O125" si="37">COUNTIF(F$3:F$122,1)</f>
        <v>0</v>
      </c>
      <c r="G125" s="1">
        <f t="shared" si="37"/>
        <v>11</v>
      </c>
      <c r="H125" s="1">
        <f t="shared" si="37"/>
        <v>11</v>
      </c>
      <c r="I125" s="1">
        <f t="shared" si="37"/>
        <v>22</v>
      </c>
      <c r="J125" s="1">
        <f t="shared" si="37"/>
        <v>5</v>
      </c>
      <c r="K125" s="1">
        <f t="shared" si="37"/>
        <v>49</v>
      </c>
      <c r="L125" s="1">
        <f t="shared" si="37"/>
        <v>6</v>
      </c>
      <c r="M125" s="1">
        <f t="shared" si="37"/>
        <v>21</v>
      </c>
      <c r="N125" s="1">
        <f t="shared" si="37"/>
        <v>27</v>
      </c>
      <c r="O125" s="1">
        <f t="shared" si="37"/>
        <v>32</v>
      </c>
      <c r="S125" s="25" t="s">
        <v>101</v>
      </c>
      <c r="T125" s="1">
        <f t="shared" ref="T125:AD125" si="38">COUNTIF(T$3:T$122,1)</f>
        <v>13</v>
      </c>
      <c r="U125" s="1">
        <f t="shared" si="38"/>
        <v>10</v>
      </c>
      <c r="V125" s="1">
        <f t="shared" si="38"/>
        <v>90</v>
      </c>
      <c r="W125" s="1">
        <f t="shared" si="38"/>
        <v>91</v>
      </c>
      <c r="X125" s="1">
        <f t="shared" si="38"/>
        <v>96</v>
      </c>
      <c r="Y125" s="1">
        <f t="shared" si="38"/>
        <v>86</v>
      </c>
      <c r="Z125" s="1">
        <f t="shared" si="38"/>
        <v>89</v>
      </c>
      <c r="AA125" s="1">
        <f t="shared" si="38"/>
        <v>90</v>
      </c>
      <c r="AB125" s="1">
        <f t="shared" si="38"/>
        <v>89</v>
      </c>
      <c r="AC125" s="1">
        <f t="shared" si="38"/>
        <v>73</v>
      </c>
      <c r="AD125" s="1">
        <f t="shared" si="38"/>
        <v>75</v>
      </c>
    </row>
    <row r="126" spans="1:30" x14ac:dyDescent="0.3">
      <c r="E126" s="25">
        <v>2</v>
      </c>
      <c r="F126" s="1">
        <f t="shared" ref="F126:O126" si="39">COUNTIF(F$3:F$122,2)</f>
        <v>0</v>
      </c>
      <c r="G126" s="1">
        <f t="shared" si="39"/>
        <v>8</v>
      </c>
      <c r="H126" s="1">
        <f t="shared" si="39"/>
        <v>1</v>
      </c>
      <c r="I126" s="1">
        <f t="shared" si="39"/>
        <v>9</v>
      </c>
      <c r="J126" s="1">
        <f t="shared" si="39"/>
        <v>8</v>
      </c>
      <c r="K126" s="1">
        <f t="shared" si="39"/>
        <v>8</v>
      </c>
      <c r="L126" s="1">
        <f t="shared" si="39"/>
        <v>0</v>
      </c>
      <c r="M126" s="1">
        <f t="shared" si="39"/>
        <v>2</v>
      </c>
      <c r="N126" s="1">
        <f t="shared" si="39"/>
        <v>1</v>
      </c>
      <c r="O126" s="1">
        <f t="shared" si="39"/>
        <v>9</v>
      </c>
      <c r="S126" s="25" t="s">
        <v>102</v>
      </c>
      <c r="T126" s="1">
        <f t="shared" ref="T126:AD126" si="40">COUNTIF(T$3:T$122,2)</f>
        <v>1</v>
      </c>
      <c r="U126" s="1">
        <f t="shared" si="40"/>
        <v>4</v>
      </c>
      <c r="V126" s="1">
        <f t="shared" si="40"/>
        <v>2</v>
      </c>
      <c r="W126" s="1">
        <f t="shared" si="40"/>
        <v>11</v>
      </c>
      <c r="X126" s="1">
        <f t="shared" si="40"/>
        <v>4</v>
      </c>
      <c r="Y126" s="1">
        <f t="shared" si="40"/>
        <v>6</v>
      </c>
      <c r="Z126" s="1">
        <f t="shared" si="40"/>
        <v>8</v>
      </c>
      <c r="AA126" s="1">
        <f t="shared" si="40"/>
        <v>6</v>
      </c>
      <c r="AB126" s="1">
        <f t="shared" si="40"/>
        <v>9</v>
      </c>
      <c r="AC126" s="1">
        <f t="shared" si="40"/>
        <v>6</v>
      </c>
      <c r="AD126" s="1">
        <f t="shared" si="40"/>
        <v>8</v>
      </c>
    </row>
    <row r="127" spans="1:30" x14ac:dyDescent="0.3">
      <c r="E127" s="25">
        <v>3</v>
      </c>
      <c r="F127" s="1">
        <f t="shared" ref="F127:O127" si="41">COUNTIF(F$3:F$122,3)</f>
        <v>0</v>
      </c>
      <c r="G127" s="1">
        <f t="shared" si="41"/>
        <v>6</v>
      </c>
      <c r="H127" s="1">
        <f t="shared" si="41"/>
        <v>3</v>
      </c>
      <c r="I127" s="1">
        <f t="shared" si="41"/>
        <v>9</v>
      </c>
      <c r="J127" s="1">
        <f t="shared" si="41"/>
        <v>2</v>
      </c>
      <c r="K127" s="1">
        <f t="shared" si="41"/>
        <v>1</v>
      </c>
      <c r="L127" s="1">
        <f t="shared" si="41"/>
        <v>0</v>
      </c>
      <c r="M127" s="1">
        <f t="shared" si="41"/>
        <v>1</v>
      </c>
      <c r="N127" s="1">
        <f t="shared" si="41"/>
        <v>1</v>
      </c>
      <c r="O127" s="1">
        <f t="shared" si="41"/>
        <v>2</v>
      </c>
      <c r="S127" s="25" t="s">
        <v>103</v>
      </c>
      <c r="T127" s="1">
        <f t="shared" ref="T127:AD127" si="42">COUNTIF(T$3:T$122,3)</f>
        <v>0</v>
      </c>
      <c r="U127" s="1">
        <f t="shared" si="42"/>
        <v>0</v>
      </c>
      <c r="V127" s="1">
        <f t="shared" si="42"/>
        <v>7</v>
      </c>
      <c r="W127" s="1">
        <f t="shared" si="42"/>
        <v>4</v>
      </c>
      <c r="X127" s="1">
        <f t="shared" si="42"/>
        <v>1</v>
      </c>
      <c r="Y127" s="1">
        <f t="shared" si="42"/>
        <v>2</v>
      </c>
      <c r="Z127" s="1">
        <f t="shared" si="42"/>
        <v>5</v>
      </c>
      <c r="AA127" s="1">
        <f t="shared" si="42"/>
        <v>2</v>
      </c>
      <c r="AB127" s="1">
        <f t="shared" si="42"/>
        <v>4</v>
      </c>
      <c r="AC127" s="1">
        <f t="shared" si="42"/>
        <v>3</v>
      </c>
      <c r="AD127" s="1">
        <f t="shared" si="42"/>
        <v>3</v>
      </c>
    </row>
    <row r="128" spans="1:30" x14ac:dyDescent="0.3">
      <c r="E128" s="25">
        <v>4</v>
      </c>
      <c r="F128" s="1">
        <f t="shared" ref="F128:O128" si="43">COUNTIF(F$3:F$122,4)</f>
        <v>2</v>
      </c>
      <c r="G128" s="1">
        <f t="shared" si="43"/>
        <v>5</v>
      </c>
      <c r="H128" s="1">
        <f t="shared" si="43"/>
        <v>1</v>
      </c>
      <c r="I128" s="1">
        <f t="shared" si="43"/>
        <v>6</v>
      </c>
      <c r="J128" s="1">
        <f t="shared" si="43"/>
        <v>6</v>
      </c>
      <c r="K128" s="1">
        <f t="shared" si="43"/>
        <v>0</v>
      </c>
      <c r="L128" s="1">
        <f t="shared" si="43"/>
        <v>0</v>
      </c>
      <c r="M128" s="1">
        <f t="shared" si="43"/>
        <v>0</v>
      </c>
      <c r="N128" s="1">
        <f t="shared" si="43"/>
        <v>0</v>
      </c>
      <c r="O128" s="1">
        <f t="shared" si="43"/>
        <v>1</v>
      </c>
      <c r="S128" s="25" t="s">
        <v>104</v>
      </c>
      <c r="T128" s="1">
        <f t="shared" ref="T128:AD128" si="44">COUNTIF(T$3:T$122,0)</f>
        <v>0</v>
      </c>
      <c r="U128" s="1">
        <f t="shared" si="44"/>
        <v>0</v>
      </c>
      <c r="V128" s="1">
        <f t="shared" si="44"/>
        <v>9</v>
      </c>
      <c r="W128" s="1">
        <f t="shared" si="44"/>
        <v>2</v>
      </c>
      <c r="X128" s="1">
        <f t="shared" si="44"/>
        <v>7</v>
      </c>
      <c r="Y128" s="1">
        <f t="shared" si="44"/>
        <v>13</v>
      </c>
      <c r="Z128" s="1">
        <f t="shared" si="44"/>
        <v>6</v>
      </c>
      <c r="AA128" s="1">
        <f t="shared" si="44"/>
        <v>8</v>
      </c>
      <c r="AB128" s="1">
        <f t="shared" si="44"/>
        <v>6</v>
      </c>
      <c r="AC128" s="1">
        <f t="shared" si="44"/>
        <v>11</v>
      </c>
      <c r="AD128" s="1">
        <f t="shared" si="44"/>
        <v>6</v>
      </c>
    </row>
    <row r="129" spans="5:30" x14ac:dyDescent="0.3">
      <c r="E129" s="25">
        <v>5</v>
      </c>
      <c r="F129" s="1">
        <f>COUNTIF(F$3:F$122,5)</f>
        <v>15</v>
      </c>
      <c r="G129" s="1">
        <f>COUNTIF(G$3:G$122,5)</f>
        <v>0</v>
      </c>
      <c r="H129" s="1">
        <f>COUNTIF(H$3:H$122,5)</f>
        <v>1</v>
      </c>
      <c r="I129" s="1">
        <f>COUNTIF(I$3:I$122,5)</f>
        <v>1</v>
      </c>
      <c r="J129" s="1">
        <f>COUNTIF(J$3:J$122,5)</f>
        <v>5</v>
      </c>
      <c r="M129" s="1">
        <f>COUNTIF(M$3:M$122,5)</f>
        <v>0</v>
      </c>
      <c r="N129" s="1">
        <f>COUNTIF(N$3:N$122,5)</f>
        <v>0</v>
      </c>
      <c r="O129" s="1">
        <f>COUNTIF(O$3:O$122,5)</f>
        <v>0</v>
      </c>
      <c r="S129" s="25" t="s">
        <v>105</v>
      </c>
      <c r="T129" s="1">
        <f t="shared" ref="T129:AD129" si="45">COUNTIF(T$3:T$122,5)</f>
        <v>0</v>
      </c>
      <c r="U129" s="1">
        <f t="shared" si="45"/>
        <v>0</v>
      </c>
      <c r="V129" s="1">
        <f t="shared" si="45"/>
        <v>0</v>
      </c>
      <c r="W129" s="1">
        <f t="shared" si="45"/>
        <v>0</v>
      </c>
      <c r="X129" s="1">
        <f t="shared" si="45"/>
        <v>0</v>
      </c>
      <c r="Y129" s="1">
        <f t="shared" si="45"/>
        <v>1</v>
      </c>
      <c r="Z129" s="1">
        <f t="shared" si="45"/>
        <v>0</v>
      </c>
      <c r="AA129" s="1">
        <f t="shared" si="45"/>
        <v>2</v>
      </c>
      <c r="AB129" s="1">
        <f t="shared" si="45"/>
        <v>0</v>
      </c>
      <c r="AC129" s="1">
        <f t="shared" si="45"/>
        <v>1</v>
      </c>
      <c r="AD129" s="1">
        <f t="shared" si="45"/>
        <v>2</v>
      </c>
    </row>
    <row r="130" spans="5:30" x14ac:dyDescent="0.3">
      <c r="E130" s="25">
        <v>6</v>
      </c>
      <c r="F130" s="1">
        <f>COUNTIF(F$3:F$122,6)</f>
        <v>8</v>
      </c>
      <c r="H130" s="1">
        <f>COUNTIF(H$3:H$122,6)</f>
        <v>0</v>
      </c>
      <c r="I130" s="1">
        <f>COUNTIF(I$3:I$122,6)</f>
        <v>0</v>
      </c>
      <c r="J130" s="1">
        <f>COUNTIF(J$3:J$122,6)</f>
        <v>14</v>
      </c>
      <c r="M130" s="1">
        <f>COUNTIF(M$3:M$122,6)</f>
        <v>0</v>
      </c>
      <c r="N130" s="1">
        <f>COUNTIF(N$3:N$122,6)</f>
        <v>0</v>
      </c>
      <c r="O130" s="1">
        <f>COUNTIF(O$3:O$122,6)</f>
        <v>0</v>
      </c>
      <c r="R130" s="98"/>
      <c r="S130" s="41" t="s">
        <v>106</v>
      </c>
      <c r="T130" s="12">
        <f t="shared" ref="T130" si="46">T123-SUM(T125:T129)</f>
        <v>0</v>
      </c>
      <c r="U130" s="12">
        <f t="shared" ref="U130:AC130" si="47">U123-SUM(U125:U129)</f>
        <v>0</v>
      </c>
      <c r="V130" s="12">
        <f t="shared" si="47"/>
        <v>0</v>
      </c>
      <c r="W130" s="12">
        <f t="shared" si="47"/>
        <v>0</v>
      </c>
      <c r="X130" s="12">
        <f t="shared" si="47"/>
        <v>0</v>
      </c>
      <c r="Y130" s="12">
        <f t="shared" si="47"/>
        <v>0</v>
      </c>
      <c r="Z130" s="12">
        <f t="shared" si="47"/>
        <v>0</v>
      </c>
      <c r="AA130" s="12">
        <f t="shared" si="47"/>
        <v>0</v>
      </c>
      <c r="AB130" s="12">
        <f t="shared" si="47"/>
        <v>0</v>
      </c>
      <c r="AC130" s="12">
        <f t="shared" si="47"/>
        <v>0</v>
      </c>
      <c r="AD130" s="12">
        <f t="shared" ref="AD130" si="48">AD123-SUM(AD125:AD129)</f>
        <v>0</v>
      </c>
    </row>
    <row r="131" spans="5:30" ht="15" thickBot="1" x14ac:dyDescent="0.35">
      <c r="E131" s="25">
        <v>7</v>
      </c>
      <c r="F131" s="1">
        <f>COUNTIF(F$3:F$122,7)</f>
        <v>25</v>
      </c>
      <c r="J131" s="1">
        <f>COUNTIF(J$3:J$122,7)</f>
        <v>13</v>
      </c>
      <c r="M131" s="1">
        <f>COUNTIF(M$3:M$122,7)</f>
        <v>0</v>
      </c>
      <c r="N131" s="1">
        <f>COUNTIF(N$3:N$122,7)</f>
        <v>0</v>
      </c>
      <c r="O131" s="1">
        <f>COUNTIF(O$3:O$122,7)</f>
        <v>0</v>
      </c>
      <c r="R131" s="99"/>
      <c r="S131" s="107" t="s">
        <v>108</v>
      </c>
      <c r="T131" s="108">
        <f t="shared" ref="T131" si="49">T123-T128-T129</f>
        <v>14</v>
      </c>
      <c r="U131" s="108">
        <f t="shared" ref="U131:AC131" si="50">U123-U128-U129</f>
        <v>14</v>
      </c>
      <c r="V131" s="108">
        <f t="shared" si="50"/>
        <v>99</v>
      </c>
      <c r="W131" s="108">
        <f t="shared" si="50"/>
        <v>106</v>
      </c>
      <c r="X131" s="108">
        <f t="shared" si="50"/>
        <v>101</v>
      </c>
      <c r="Y131" s="108">
        <f t="shared" si="50"/>
        <v>94</v>
      </c>
      <c r="Z131" s="108">
        <f t="shared" si="50"/>
        <v>102</v>
      </c>
      <c r="AA131" s="108">
        <f t="shared" si="50"/>
        <v>98</v>
      </c>
      <c r="AB131" s="108">
        <f t="shared" si="50"/>
        <v>102</v>
      </c>
      <c r="AC131" s="108">
        <f t="shared" si="50"/>
        <v>82</v>
      </c>
      <c r="AD131" s="108">
        <f t="shared" ref="AD131" si="51">AD123-AD128-AD129</f>
        <v>86</v>
      </c>
    </row>
    <row r="132" spans="5:30" ht="15" thickTop="1" x14ac:dyDescent="0.3">
      <c r="E132" s="25">
        <v>8</v>
      </c>
      <c r="F132" s="1">
        <f>COUNTIF(F$3:F$122,8)</f>
        <v>26</v>
      </c>
      <c r="J132" s="1">
        <f>COUNTIF(J$3:J$122,8)</f>
        <v>21</v>
      </c>
      <c r="M132" s="1">
        <f>COUNTIF(M$3:M$122,8)</f>
        <v>0</v>
      </c>
      <c r="N132" s="1">
        <f>COUNTIF(N$3:N$122,8)</f>
        <v>0</v>
      </c>
      <c r="O132" s="1">
        <f>COUNTIF(O$3:O$122,8)</f>
        <v>0</v>
      </c>
      <c r="R132" s="100"/>
      <c r="S132" s="42" t="s">
        <v>109</v>
      </c>
      <c r="T132" s="26">
        <f t="shared" ref="T132" si="52">T125/T131*100</f>
        <v>92.857142857142861</v>
      </c>
      <c r="U132" s="26">
        <f t="shared" ref="U132:AC132" si="53">U125/U131*100</f>
        <v>71.428571428571431</v>
      </c>
      <c r="V132" s="26">
        <f t="shared" si="53"/>
        <v>90.909090909090907</v>
      </c>
      <c r="W132" s="26">
        <f t="shared" si="53"/>
        <v>85.84905660377359</v>
      </c>
      <c r="X132" s="26">
        <f t="shared" si="53"/>
        <v>95.049504950495049</v>
      </c>
      <c r="Y132" s="26">
        <f t="shared" si="53"/>
        <v>91.489361702127653</v>
      </c>
      <c r="Z132" s="26">
        <f t="shared" si="53"/>
        <v>87.254901960784309</v>
      </c>
      <c r="AA132" s="26">
        <f t="shared" si="53"/>
        <v>91.83673469387756</v>
      </c>
      <c r="AB132" s="26">
        <f t="shared" si="53"/>
        <v>87.254901960784309</v>
      </c>
      <c r="AC132" s="26">
        <f t="shared" si="53"/>
        <v>89.024390243902445</v>
      </c>
      <c r="AD132" s="26">
        <f t="shared" ref="AD132" si="54">AD125/AD131*100</f>
        <v>87.20930232558139</v>
      </c>
    </row>
    <row r="133" spans="5:30" x14ac:dyDescent="0.3">
      <c r="E133" s="25">
        <v>9</v>
      </c>
      <c r="F133" s="1">
        <f>COUNTIF(F$3:F$122,9)</f>
        <v>32</v>
      </c>
      <c r="J133" s="1">
        <f>COUNTIF(J$3:J$122,9)</f>
        <v>32</v>
      </c>
      <c r="M133" s="1">
        <f>COUNTIF(M$3:M$122,9)</f>
        <v>0</v>
      </c>
      <c r="N133" s="1">
        <f>COUNTIF(N$3:N$122,9)</f>
        <v>0</v>
      </c>
      <c r="O133" s="1">
        <f>COUNTIF(O$3:O$122,9)</f>
        <v>0</v>
      </c>
      <c r="R133" s="100"/>
      <c r="S133" s="42"/>
      <c r="T133" s="26">
        <f t="shared" ref="T133" si="55">T126/T131*100</f>
        <v>7.1428571428571423</v>
      </c>
      <c r="U133" s="26">
        <f t="shared" ref="U133:AC133" si="56">U126/U131*100</f>
        <v>28.571428571428569</v>
      </c>
      <c r="V133" s="26">
        <f t="shared" si="56"/>
        <v>2.0202020202020203</v>
      </c>
      <c r="W133" s="26">
        <f t="shared" si="56"/>
        <v>10.377358490566039</v>
      </c>
      <c r="X133" s="26">
        <f t="shared" si="56"/>
        <v>3.9603960396039604</v>
      </c>
      <c r="Y133" s="26">
        <f t="shared" si="56"/>
        <v>6.3829787234042552</v>
      </c>
      <c r="Z133" s="26">
        <f t="shared" si="56"/>
        <v>7.8431372549019605</v>
      </c>
      <c r="AA133" s="26">
        <f t="shared" si="56"/>
        <v>6.1224489795918364</v>
      </c>
      <c r="AB133" s="26">
        <f t="shared" si="56"/>
        <v>8.8235294117647065</v>
      </c>
      <c r="AC133" s="26">
        <f t="shared" si="56"/>
        <v>7.3170731707317067</v>
      </c>
      <c r="AD133" s="26">
        <f t="shared" ref="AD133" si="57">AD126/AD131*100</f>
        <v>9.3023255813953494</v>
      </c>
    </row>
    <row r="134" spans="5:30" ht="15" thickBot="1" x14ac:dyDescent="0.35">
      <c r="E134" s="25" t="s">
        <v>33</v>
      </c>
      <c r="F134" s="1">
        <f>SUM(F125:F133)-$D$123</f>
        <v>0</v>
      </c>
      <c r="G134" s="1">
        <f>SUM(G125:G133)-G123</f>
        <v>0</v>
      </c>
      <c r="H134" s="1">
        <f>SUM(H125:H133)-H123</f>
        <v>0</v>
      </c>
      <c r="I134" s="1">
        <f>SUM(I125:I133)-I123</f>
        <v>0</v>
      </c>
      <c r="J134" s="1">
        <f>SUM(J125:J133)-$D$123</f>
        <v>-2</v>
      </c>
      <c r="K134" s="1">
        <f t="shared" ref="K134:L134" si="58">SUM(K125:K133)-K123</f>
        <v>0</v>
      </c>
      <c r="L134" s="1">
        <f t="shared" si="58"/>
        <v>0</v>
      </c>
      <c r="M134" s="1">
        <f t="shared" ref="M134:O134" si="59">SUM(M125:M133)-M123</f>
        <v>0</v>
      </c>
      <c r="N134" s="1">
        <f t="shared" ref="N134" si="60">SUM(N125:N133)-N123</f>
        <v>0</v>
      </c>
      <c r="O134" s="1">
        <f t="shared" si="59"/>
        <v>0</v>
      </c>
      <c r="R134" s="100"/>
      <c r="S134" s="109" t="s">
        <v>110</v>
      </c>
      <c r="T134" s="112">
        <f t="shared" ref="T134" si="61">(T126+T127)/T131*100</f>
        <v>7.1428571428571423</v>
      </c>
      <c r="U134" s="112">
        <f t="shared" ref="U134:AC134" si="62">(U126+U127)/U131*100</f>
        <v>28.571428571428569</v>
      </c>
      <c r="V134" s="112">
        <f t="shared" si="62"/>
        <v>9.0909090909090917</v>
      </c>
      <c r="W134" s="110">
        <f t="shared" si="62"/>
        <v>14.150943396226415</v>
      </c>
      <c r="X134" s="112">
        <f t="shared" si="62"/>
        <v>4.9504950495049505</v>
      </c>
      <c r="Y134" s="112">
        <f t="shared" si="62"/>
        <v>8.5106382978723403</v>
      </c>
      <c r="Z134" s="112">
        <f t="shared" si="62"/>
        <v>12.745098039215685</v>
      </c>
      <c r="AA134" s="112">
        <f t="shared" si="62"/>
        <v>8.1632653061224492</v>
      </c>
      <c r="AB134" s="112">
        <f t="shared" si="62"/>
        <v>12.745098039215685</v>
      </c>
      <c r="AC134" s="112">
        <f t="shared" si="62"/>
        <v>10.975609756097562</v>
      </c>
      <c r="AD134" s="112">
        <f t="shared" ref="AD134" si="63">(AD126+AD127)/AD131*100</f>
        <v>12.790697674418606</v>
      </c>
    </row>
    <row r="135" spans="5:30" ht="15" thickTop="1" x14ac:dyDescent="0.3">
      <c r="E135" s="25">
        <v>0</v>
      </c>
      <c r="J135" s="1">
        <f>COUNTIF(J$3:J$122,0)</f>
        <v>1</v>
      </c>
      <c r="P135" s="26"/>
      <c r="Q135" s="26"/>
      <c r="R135" s="100"/>
      <c r="S135" s="42" t="s">
        <v>111</v>
      </c>
      <c r="T135" s="243">
        <f t="shared" ref="T135" si="64">T128/T123*100</f>
        <v>0</v>
      </c>
      <c r="U135" s="243">
        <f t="shared" ref="U135:AC135" si="65">U128/U123*100</f>
        <v>0</v>
      </c>
      <c r="V135" s="243">
        <f t="shared" si="65"/>
        <v>8.3333333333333321</v>
      </c>
      <c r="W135" s="243">
        <f t="shared" si="65"/>
        <v>1.8518518518518516</v>
      </c>
      <c r="X135" s="243">
        <f t="shared" si="65"/>
        <v>6.481481481481481</v>
      </c>
      <c r="Y135" s="243">
        <f t="shared" si="65"/>
        <v>12.037037037037036</v>
      </c>
      <c r="Z135" s="243">
        <f t="shared" si="65"/>
        <v>5.5555555555555554</v>
      </c>
      <c r="AA135" s="243">
        <f t="shared" si="65"/>
        <v>7.4074074074074066</v>
      </c>
      <c r="AB135" s="243">
        <f t="shared" si="65"/>
        <v>5.5555555555555554</v>
      </c>
      <c r="AC135" s="243">
        <f t="shared" si="65"/>
        <v>11.702127659574469</v>
      </c>
      <c r="AD135" s="243">
        <f t="shared" ref="AD135" si="66">AD128/AD123*100</f>
        <v>6.3829787234042552</v>
      </c>
    </row>
    <row r="136" spans="5:30" ht="15" thickBot="1" x14ac:dyDescent="0.35">
      <c r="E136" s="25">
        <v>-1</v>
      </c>
      <c r="J136" s="1">
        <f>COUNTIF(J$3:J$122,-1)</f>
        <v>1</v>
      </c>
      <c r="P136" s="26"/>
      <c r="Q136" s="26"/>
      <c r="R136" s="100"/>
      <c r="S136" s="111" t="s">
        <v>112</v>
      </c>
      <c r="T136" s="244">
        <f t="shared" ref="T136" si="67">T129/T123*100</f>
        <v>0</v>
      </c>
      <c r="U136" s="244">
        <f t="shared" ref="U136:AC136" si="68">U129/U123*100</f>
        <v>0</v>
      </c>
      <c r="V136" s="244">
        <f t="shared" si="68"/>
        <v>0</v>
      </c>
      <c r="W136" s="244">
        <f t="shared" si="68"/>
        <v>0</v>
      </c>
      <c r="X136" s="244">
        <f t="shared" si="68"/>
        <v>0</v>
      </c>
      <c r="Y136" s="244">
        <f t="shared" si="68"/>
        <v>0.92592592592592582</v>
      </c>
      <c r="Z136" s="244">
        <f t="shared" si="68"/>
        <v>0</v>
      </c>
      <c r="AA136" s="244">
        <f t="shared" si="68"/>
        <v>1.8518518518518516</v>
      </c>
      <c r="AB136" s="244">
        <f t="shared" si="68"/>
        <v>0</v>
      </c>
      <c r="AC136" s="244">
        <f t="shared" si="68"/>
        <v>1.0638297872340425</v>
      </c>
      <c r="AD136" s="244">
        <f t="shared" ref="AD136" si="69">AD129/AD123*100</f>
        <v>2.1276595744680851</v>
      </c>
    </row>
    <row r="143" spans="5:30" x14ac:dyDescent="0.3">
      <c r="T143" s="26"/>
    </row>
    <row r="144" spans="5:30" x14ac:dyDescent="0.3">
      <c r="T144" s="26"/>
    </row>
    <row r="145" spans="20:20" x14ac:dyDescent="0.3">
      <c r="T145" s="26"/>
    </row>
  </sheetData>
  <sortState ref="A3:AB128">
    <sortCondition ref="B3:B128"/>
    <sortCondition ref="D3:D128"/>
    <sortCondition ref="C3:C128"/>
    <sortCondition ref="E3:E128"/>
  </sortState>
  <pageMargins left="0.7" right="0.7" top="0.75" bottom="0.75" header="0.51180555555555496" footer="0.51180555555555496"/>
  <pageSetup paperSize="9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201"/>
  <sheetViews>
    <sheetView zoomScaleNormal="100" workbookViewId="0">
      <pane ySplit="11" topLeftCell="A129" activePane="bottomLeft" state="frozen"/>
      <selection pane="bottomLeft" activeCell="AC195" sqref="AC195"/>
    </sheetView>
  </sheetViews>
  <sheetFormatPr defaultColWidth="4.6640625" defaultRowHeight="14.4" x14ac:dyDescent="0.3"/>
  <cols>
    <col min="1" max="1" width="4.109375" customWidth="1"/>
    <col min="2" max="2" width="5" bestFit="1" customWidth="1"/>
    <col min="3" max="3" width="3.6640625" customWidth="1"/>
    <col min="4" max="4" width="4" bestFit="1" customWidth="1"/>
    <col min="5" max="5" width="40.77734375" customWidth="1"/>
    <col min="6" max="6" width="4.6640625" customWidth="1"/>
    <col min="7" max="8" width="4.6640625" style="1" customWidth="1"/>
    <col min="9" max="9" width="4.77734375" style="1" customWidth="1"/>
    <col min="10" max="11" width="4.6640625" style="1" customWidth="1"/>
    <col min="12" max="12" width="4.6640625" style="10"/>
    <col min="13" max="13" width="4.6640625" style="1"/>
    <col min="14" max="14" width="5.33203125" style="1" customWidth="1"/>
    <col min="15" max="15" width="4.6640625" style="1"/>
    <col min="16" max="16" width="4.6640625" style="9"/>
    <col min="17" max="18" width="4.6640625" style="1"/>
    <col min="19" max="19" width="5.109375" style="1" bestFit="1" customWidth="1"/>
    <col min="20" max="21" width="4.6640625" style="1"/>
    <col min="22" max="22" width="4.6640625" style="10"/>
    <col min="23" max="23" width="4.6640625" style="1"/>
    <col min="24" max="24" width="5.109375" style="1" bestFit="1" customWidth="1"/>
    <col min="25" max="25" width="4.6640625" style="1"/>
    <col min="26" max="26" width="4.6640625" style="9"/>
    <col min="27" max="30" width="4.6640625" style="1"/>
    <col min="31" max="31" width="4.6640625" style="10"/>
    <col min="32" max="33" width="4.6640625" style="1"/>
    <col min="34" max="34" width="4.6640625" style="9"/>
    <col min="35" max="35" width="8" style="17" customWidth="1"/>
    <col min="36" max="76" width="4.6640625" style="1"/>
  </cols>
  <sheetData>
    <row r="1" spans="1:78" hidden="1" x14ac:dyDescent="0.3">
      <c r="E1" t="s">
        <v>113</v>
      </c>
      <c r="L1" s="39">
        <f>L137*1.5</f>
        <v>7.5</v>
      </c>
      <c r="M1" s="92">
        <f>M137</f>
        <v>8</v>
      </c>
      <c r="N1" s="92">
        <f t="shared" ref="N1:O1" si="0">N137</f>
        <v>11</v>
      </c>
      <c r="O1" s="92">
        <f t="shared" si="0"/>
        <v>8</v>
      </c>
      <c r="P1" s="40">
        <f>P137*1.5</f>
        <v>9</v>
      </c>
      <c r="Q1" s="39">
        <f>Q137*1.5</f>
        <v>18</v>
      </c>
      <c r="R1" s="92">
        <f>R137</f>
        <v>28</v>
      </c>
      <c r="S1" s="92">
        <f t="shared" ref="S1:T1" si="1">S137</f>
        <v>9</v>
      </c>
      <c r="T1" s="92">
        <f t="shared" si="1"/>
        <v>2</v>
      </c>
      <c r="U1" s="40">
        <f>U137*1.5</f>
        <v>1.5</v>
      </c>
      <c r="V1" s="39">
        <f>V137*1.5</f>
        <v>43.5</v>
      </c>
      <c r="W1" s="92">
        <f>W137</f>
        <v>41</v>
      </c>
      <c r="X1" s="92">
        <f t="shared" ref="X1:Y1" si="2">X137</f>
        <v>17</v>
      </c>
      <c r="Y1" s="92">
        <f t="shared" si="2"/>
        <v>11</v>
      </c>
      <c r="Z1" s="40">
        <f>Z137*1.5</f>
        <v>15</v>
      </c>
      <c r="AA1" s="60"/>
      <c r="AB1" s="60"/>
      <c r="AC1" s="60"/>
      <c r="AD1" s="60"/>
      <c r="AF1" s="60"/>
      <c r="AG1" s="60"/>
      <c r="AK1" s="17"/>
      <c r="BY1" s="1"/>
      <c r="BZ1" s="1"/>
    </row>
    <row r="2" spans="1:78" x14ac:dyDescent="0.3">
      <c r="A2" s="67"/>
      <c r="B2" s="67"/>
      <c r="C2" s="67"/>
      <c r="D2" s="67"/>
      <c r="E2" s="149" t="s">
        <v>153</v>
      </c>
      <c r="F2" s="67"/>
      <c r="G2" s="60"/>
      <c r="H2" s="68"/>
      <c r="I2" s="60"/>
      <c r="J2" s="60"/>
      <c r="K2" s="60"/>
      <c r="M2" s="60"/>
      <c r="N2" s="68">
        <f>(O1+P1+-M1-L1)/SUM(L1:P1)</f>
        <v>3.4482758620689655E-2</v>
      </c>
      <c r="O2" s="60"/>
      <c r="Q2" s="10"/>
      <c r="R2" s="60"/>
      <c r="S2" s="68">
        <f>(T1+U1+-R1-Q1)/SUM(Q1:U1)</f>
        <v>-0.72649572649572647</v>
      </c>
      <c r="T2" s="60"/>
      <c r="U2" s="9"/>
      <c r="W2" s="60"/>
      <c r="X2" s="68">
        <f>(Y1+Z1+-W1-V1)/SUM(V1:Z1)</f>
        <v>-0.45882352941176469</v>
      </c>
      <c r="Y2" s="60"/>
      <c r="AA2" s="60"/>
      <c r="AB2" s="60"/>
      <c r="AC2" s="60"/>
      <c r="AD2" s="60"/>
      <c r="AF2" s="60"/>
      <c r="AG2" s="60"/>
      <c r="AI2" s="69"/>
      <c r="AK2" s="17"/>
      <c r="BY2" s="1"/>
      <c r="BZ2" s="1"/>
    </row>
    <row r="3" spans="1:78" hidden="1" x14ac:dyDescent="0.3">
      <c r="E3" s="149" t="s">
        <v>114</v>
      </c>
      <c r="F3" s="67"/>
      <c r="G3" s="60"/>
      <c r="H3" s="68"/>
      <c r="I3" s="60"/>
      <c r="J3" s="60"/>
      <c r="K3" s="60"/>
      <c r="L3" s="39">
        <f>L169*1.5</f>
        <v>3</v>
      </c>
      <c r="M3" s="92">
        <f>M169</f>
        <v>4</v>
      </c>
      <c r="N3" s="92">
        <f t="shared" ref="N3:O3" si="3">N169</f>
        <v>4</v>
      </c>
      <c r="O3" s="92">
        <f t="shared" si="3"/>
        <v>3</v>
      </c>
      <c r="P3" s="40">
        <f>P169*1.5</f>
        <v>6</v>
      </c>
      <c r="Q3" s="39">
        <f>Q169*1.5</f>
        <v>13.5</v>
      </c>
      <c r="R3" s="92">
        <f>R169</f>
        <v>17</v>
      </c>
      <c r="S3" s="92">
        <f t="shared" ref="S3:T3" si="4">S169</f>
        <v>2</v>
      </c>
      <c r="T3" s="92">
        <f t="shared" si="4"/>
        <v>0</v>
      </c>
      <c r="U3" s="40">
        <f>U169*1.5</f>
        <v>0</v>
      </c>
      <c r="V3" s="39">
        <f>V169*1.5</f>
        <v>25.5</v>
      </c>
      <c r="W3" s="92">
        <f>W169</f>
        <v>23</v>
      </c>
      <c r="X3" s="92">
        <f t="shared" ref="X3:Y3" si="5">X169</f>
        <v>4</v>
      </c>
      <c r="Y3" s="92">
        <f t="shared" si="5"/>
        <v>2</v>
      </c>
      <c r="Z3" s="40">
        <f>Z169*1.5</f>
        <v>6</v>
      </c>
      <c r="AA3" s="60"/>
      <c r="AB3" s="60"/>
      <c r="AC3" s="60"/>
      <c r="AD3" s="60"/>
      <c r="AF3" s="60"/>
      <c r="AG3" s="60"/>
      <c r="AI3" s="60"/>
      <c r="AJ3" s="60"/>
      <c r="AK3" s="9"/>
      <c r="BY3" s="1"/>
      <c r="BZ3" s="1"/>
    </row>
    <row r="4" spans="1:78" x14ac:dyDescent="0.3">
      <c r="A4" s="67"/>
      <c r="B4" s="67"/>
      <c r="C4" s="67"/>
      <c r="D4" s="67"/>
      <c r="E4" s="149" t="s">
        <v>154</v>
      </c>
      <c r="F4" s="67"/>
      <c r="G4" s="60"/>
      <c r="H4" s="68"/>
      <c r="I4" s="60"/>
      <c r="J4" s="60"/>
      <c r="K4" s="9"/>
      <c r="M4" s="60"/>
      <c r="N4" s="68">
        <f>(O3+P3+-M3-L3)/SUM(L3:P3)</f>
        <v>0.1</v>
      </c>
      <c r="O4" s="60"/>
      <c r="Q4" s="10"/>
      <c r="R4" s="60"/>
      <c r="S4" s="68">
        <f>(T3+U3+-R3-Q3)/SUM(Q3:U3)</f>
        <v>-0.93846153846153846</v>
      </c>
      <c r="T4" s="60"/>
      <c r="U4" s="9"/>
      <c r="W4" s="60"/>
      <c r="X4" s="68">
        <f>(Y3+Z3+-W3-V3)/SUM(V3:Z3)</f>
        <v>-0.66942148760330578</v>
      </c>
      <c r="Y4" s="60"/>
      <c r="AA4" s="60"/>
      <c r="AB4" s="60"/>
      <c r="AC4" s="60"/>
      <c r="AD4" s="60"/>
      <c r="AF4" s="60"/>
      <c r="AG4" s="60"/>
      <c r="AI4" s="69"/>
      <c r="AK4" s="17"/>
      <c r="BY4" s="1"/>
      <c r="BZ4" s="1"/>
    </row>
    <row r="5" spans="1:78" hidden="1" x14ac:dyDescent="0.3">
      <c r="E5" s="149" t="s">
        <v>115</v>
      </c>
      <c r="F5" s="67"/>
      <c r="G5" s="60"/>
      <c r="H5" s="68"/>
      <c r="I5" s="60"/>
      <c r="J5" s="60"/>
      <c r="K5" s="60"/>
      <c r="L5" s="39">
        <f>L153*1.5</f>
        <v>4.5</v>
      </c>
      <c r="M5" s="92">
        <f>M153</f>
        <v>4</v>
      </c>
      <c r="N5" s="92">
        <f t="shared" ref="N5:O5" si="6">N153</f>
        <v>7</v>
      </c>
      <c r="O5" s="92">
        <f t="shared" si="6"/>
        <v>5</v>
      </c>
      <c r="P5" s="40">
        <f>P153*1.5</f>
        <v>3</v>
      </c>
      <c r="Q5" s="39">
        <f>Q153*1.5</f>
        <v>4.5</v>
      </c>
      <c r="R5" s="92">
        <f>R153</f>
        <v>11</v>
      </c>
      <c r="S5" s="92">
        <f t="shared" ref="S5:T5" si="7">S153</f>
        <v>7</v>
      </c>
      <c r="T5" s="92">
        <f t="shared" si="7"/>
        <v>2</v>
      </c>
      <c r="U5" s="40">
        <f>U153*1.5</f>
        <v>1.5</v>
      </c>
      <c r="V5" s="39">
        <f>V153*1.5</f>
        <v>18</v>
      </c>
      <c r="W5" s="92">
        <f>W153</f>
        <v>18</v>
      </c>
      <c r="X5" s="92">
        <f t="shared" ref="X5:Y5" si="8">X153</f>
        <v>13</v>
      </c>
      <c r="Y5" s="92">
        <f t="shared" si="8"/>
        <v>9</v>
      </c>
      <c r="Z5" s="40">
        <f>Z153*1.5</f>
        <v>9</v>
      </c>
      <c r="AA5" s="60"/>
      <c r="AB5" s="60"/>
      <c r="AC5" s="60"/>
      <c r="AD5" s="60"/>
      <c r="AF5" s="60"/>
      <c r="AG5" s="60"/>
      <c r="AI5" s="60"/>
      <c r="AJ5" s="60"/>
      <c r="AK5" s="9"/>
      <c r="BY5" s="1"/>
      <c r="BZ5" s="1"/>
    </row>
    <row r="6" spans="1:78" ht="15" thickBot="1" x14ac:dyDescent="0.35">
      <c r="A6" s="67"/>
      <c r="B6" s="67"/>
      <c r="C6" s="67"/>
      <c r="D6" s="67"/>
      <c r="E6" s="150" t="s">
        <v>64</v>
      </c>
      <c r="F6" s="23"/>
      <c r="G6" s="24"/>
      <c r="H6" s="65"/>
      <c r="I6" s="24"/>
      <c r="J6" s="24"/>
      <c r="K6" s="24"/>
      <c r="L6" s="37"/>
      <c r="M6" s="24"/>
      <c r="N6" s="65">
        <f>(O5+P5+-M5-L5)/SUM(L5:P5)</f>
        <v>-2.1276595744680851E-2</v>
      </c>
      <c r="O6" s="24"/>
      <c r="P6" s="36"/>
      <c r="Q6" s="37"/>
      <c r="R6" s="24"/>
      <c r="S6" s="65">
        <f>(T5+U5+-R5-Q5)/SUM(Q5:U5)</f>
        <v>-0.46153846153846156</v>
      </c>
      <c r="T6" s="24"/>
      <c r="U6" s="36"/>
      <c r="V6" s="37"/>
      <c r="W6" s="24"/>
      <c r="X6" s="65">
        <f>(Y5+Z5+-W5-V5)/SUM(V5:Z5)</f>
        <v>-0.26865671641791045</v>
      </c>
      <c r="Y6" s="24"/>
      <c r="Z6" s="36"/>
      <c r="AA6" s="60"/>
      <c r="AB6" s="60"/>
      <c r="AC6" s="60"/>
      <c r="AD6" s="60"/>
      <c r="AF6" s="60"/>
      <c r="AG6" s="60"/>
      <c r="AI6" s="69"/>
      <c r="AK6" s="17"/>
      <c r="BY6" s="1"/>
      <c r="BZ6" s="1"/>
    </row>
    <row r="7" spans="1:78" x14ac:dyDescent="0.3">
      <c r="A7" s="67"/>
      <c r="B7" s="67"/>
      <c r="C7" s="67"/>
      <c r="D7" s="67"/>
      <c r="E7" s="78" t="s">
        <v>116</v>
      </c>
      <c r="F7" s="78"/>
      <c r="G7" s="28">
        <f>G137</f>
        <v>38</v>
      </c>
      <c r="H7" s="28">
        <f t="shared" ref="H7:I7" si="9">H137</f>
        <v>52</v>
      </c>
      <c r="I7" s="28">
        <f t="shared" si="9"/>
        <v>108</v>
      </c>
      <c r="J7" s="28"/>
      <c r="K7" s="28"/>
      <c r="L7" s="27"/>
      <c r="M7" s="28"/>
      <c r="N7" s="79">
        <f>N139</f>
        <v>3.0526315789473686</v>
      </c>
      <c r="O7" s="80"/>
      <c r="P7" s="81"/>
      <c r="Q7" s="82"/>
      <c r="R7" s="80"/>
      <c r="S7" s="79">
        <f>S139</f>
        <v>2.0769230769230771</v>
      </c>
      <c r="T7" s="80"/>
      <c r="U7" s="81"/>
      <c r="V7" s="82"/>
      <c r="W7" s="80"/>
      <c r="X7" s="79">
        <f>X139</f>
        <v>2.3703703703703702</v>
      </c>
      <c r="Y7" s="28"/>
      <c r="Z7" s="29"/>
      <c r="AA7" s="60"/>
      <c r="AB7" s="60"/>
      <c r="AC7" s="60"/>
      <c r="AD7" s="60"/>
      <c r="AF7" s="60"/>
      <c r="AG7" s="60"/>
      <c r="AI7" s="69"/>
      <c r="AK7" s="17"/>
      <c r="BY7" s="1"/>
      <c r="BZ7" s="1"/>
    </row>
    <row r="8" spans="1:78" x14ac:dyDescent="0.3">
      <c r="A8" s="67"/>
      <c r="B8" s="67"/>
      <c r="C8" s="67"/>
      <c r="D8" s="67"/>
      <c r="E8" s="67" t="s">
        <v>67</v>
      </c>
      <c r="F8" s="67"/>
      <c r="G8" s="60">
        <f>G169</f>
        <v>17</v>
      </c>
      <c r="H8" s="60">
        <f t="shared" ref="H8:I8" si="10">H169</f>
        <v>28</v>
      </c>
      <c r="I8" s="60">
        <f t="shared" si="10"/>
        <v>50</v>
      </c>
      <c r="J8" s="60"/>
      <c r="K8" s="9"/>
      <c r="L8" s="60"/>
      <c r="M8" s="60"/>
      <c r="N8" s="68">
        <f>N171</f>
        <v>3.1764705882352939</v>
      </c>
      <c r="O8" s="92"/>
      <c r="P8" s="40"/>
      <c r="Q8" s="92"/>
      <c r="R8" s="92"/>
      <c r="S8" s="68">
        <f>S171</f>
        <v>1.75</v>
      </c>
      <c r="T8" s="92"/>
      <c r="U8" s="40"/>
      <c r="V8" s="92"/>
      <c r="W8" s="92"/>
      <c r="X8" s="68">
        <f>X171</f>
        <v>2.06</v>
      </c>
      <c r="Y8" s="60"/>
      <c r="AA8" s="60"/>
      <c r="AB8" s="60"/>
      <c r="AC8" s="60"/>
      <c r="AD8" s="60"/>
      <c r="AF8" s="60"/>
      <c r="AG8" s="60"/>
      <c r="AI8" s="69"/>
      <c r="AK8" s="17"/>
      <c r="BY8" s="1"/>
      <c r="BZ8" s="1"/>
    </row>
    <row r="9" spans="1:78" ht="15" thickBot="1" x14ac:dyDescent="0.35">
      <c r="A9" s="23"/>
      <c r="B9" s="23"/>
      <c r="C9" s="23"/>
      <c r="D9" s="23"/>
      <c r="E9" s="91" t="s">
        <v>66</v>
      </c>
      <c r="F9" s="23"/>
      <c r="G9" s="24">
        <f>G153</f>
        <v>21</v>
      </c>
      <c r="H9" s="24">
        <f t="shared" ref="H9:I9" si="11">H153</f>
        <v>24</v>
      </c>
      <c r="I9" s="24">
        <f t="shared" si="11"/>
        <v>58</v>
      </c>
      <c r="J9" s="24"/>
      <c r="K9" s="24"/>
      <c r="L9" s="37"/>
      <c r="M9" s="24"/>
      <c r="N9" s="65">
        <f>N155</f>
        <v>2.9523809523809526</v>
      </c>
      <c r="O9" s="24"/>
      <c r="P9" s="36"/>
      <c r="Q9" s="37"/>
      <c r="R9" s="24"/>
      <c r="S9" s="65">
        <f>S155</f>
        <v>2.4583333333333335</v>
      </c>
      <c r="T9" s="24"/>
      <c r="U9" s="36"/>
      <c r="V9" s="37"/>
      <c r="W9" s="24"/>
      <c r="X9" s="65">
        <f>X155</f>
        <v>2.6379310344827585</v>
      </c>
      <c r="Y9" s="24"/>
      <c r="Z9" s="36"/>
      <c r="AA9" s="24"/>
      <c r="AB9" s="24"/>
      <c r="AC9" s="24"/>
      <c r="AD9" s="24"/>
      <c r="AE9" s="37"/>
      <c r="AF9" s="24"/>
      <c r="AG9" s="24"/>
      <c r="AH9" s="36"/>
      <c r="AI9" s="66"/>
      <c r="AK9" s="17"/>
      <c r="BY9" s="1"/>
      <c r="BZ9" s="1"/>
    </row>
    <row r="10" spans="1:78" x14ac:dyDescent="0.3">
      <c r="L10" s="232" t="s">
        <v>3</v>
      </c>
      <c r="M10" s="232"/>
      <c r="N10" s="232"/>
      <c r="O10" s="232"/>
      <c r="P10" s="232"/>
      <c r="Q10" s="232" t="s">
        <v>4</v>
      </c>
      <c r="R10" s="232"/>
      <c r="S10" s="232"/>
      <c r="T10" s="232"/>
      <c r="U10" s="232"/>
      <c r="V10" s="232" t="s">
        <v>5</v>
      </c>
      <c r="W10" s="232"/>
      <c r="X10" s="232"/>
      <c r="Y10" s="232"/>
      <c r="Z10" s="232"/>
      <c r="AA10" s="233" t="s">
        <v>6</v>
      </c>
      <c r="AB10" s="234"/>
      <c r="AC10" s="234"/>
      <c r="AD10" s="235"/>
      <c r="AE10" s="233" t="s">
        <v>7</v>
      </c>
      <c r="AF10" s="234"/>
      <c r="AG10" s="234"/>
      <c r="AH10" s="235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8" s="8" customFormat="1" x14ac:dyDescent="0.3">
      <c r="A11" s="2" t="s">
        <v>28</v>
      </c>
      <c r="B11" s="2" t="s">
        <v>0</v>
      </c>
      <c r="C11" s="5" t="s">
        <v>23</v>
      </c>
      <c r="D11" s="5" t="s">
        <v>24</v>
      </c>
      <c r="E11" s="2" t="s">
        <v>1</v>
      </c>
      <c r="F11" s="77" t="s">
        <v>61</v>
      </c>
      <c r="G11" s="21" t="s">
        <v>17</v>
      </c>
      <c r="H11" s="21" t="s">
        <v>18</v>
      </c>
      <c r="I11" s="21" t="s">
        <v>14</v>
      </c>
      <c r="J11" s="21" t="s">
        <v>15</v>
      </c>
      <c r="K11" s="21" t="s">
        <v>16</v>
      </c>
      <c r="L11" s="6">
        <v>1</v>
      </c>
      <c r="M11" s="4">
        <v>2</v>
      </c>
      <c r="N11" s="4">
        <v>3</v>
      </c>
      <c r="O11" s="4">
        <v>4</v>
      </c>
      <c r="P11" s="7">
        <v>5</v>
      </c>
      <c r="Q11" s="4">
        <v>1</v>
      </c>
      <c r="R11" s="4">
        <v>2</v>
      </c>
      <c r="S11" s="4">
        <v>3</v>
      </c>
      <c r="T11" s="4">
        <v>4</v>
      </c>
      <c r="U11" s="4">
        <v>5</v>
      </c>
      <c r="V11" s="6">
        <v>1</v>
      </c>
      <c r="W11" s="4">
        <v>2</v>
      </c>
      <c r="X11" s="4">
        <v>3</v>
      </c>
      <c r="Y11" s="4">
        <v>4</v>
      </c>
      <c r="Z11" s="7">
        <v>5</v>
      </c>
      <c r="AA11" s="4">
        <v>1</v>
      </c>
      <c r="AB11" s="4">
        <v>2</v>
      </c>
      <c r="AC11" s="119">
        <v>3</v>
      </c>
      <c r="AD11" s="119">
        <v>4</v>
      </c>
      <c r="AE11" s="120">
        <v>1</v>
      </c>
      <c r="AF11" s="4">
        <v>2</v>
      </c>
      <c r="AG11" s="4">
        <v>3</v>
      </c>
      <c r="AH11" s="7">
        <v>4</v>
      </c>
      <c r="AI11" s="18" t="s">
        <v>56</v>
      </c>
    </row>
    <row r="12" spans="1:78" x14ac:dyDescent="0.3">
      <c r="A12">
        <v>92</v>
      </c>
      <c r="B12" s="64">
        <v>2001</v>
      </c>
      <c r="C12" s="189">
        <v>28</v>
      </c>
      <c r="D12" s="189">
        <v>6</v>
      </c>
      <c r="E12" s="64" t="s">
        <v>200</v>
      </c>
      <c r="F12" s="1">
        <v>-1</v>
      </c>
      <c r="G12" s="1" t="str">
        <f t="shared" ref="G12:G75" si="12">IF(SUM(L12:P12)=0,"",(L12*1+M12*2+N12*3+O12*4+P12*5)/SUM(L12:P12))</f>
        <v/>
      </c>
      <c r="H12" s="1" t="str">
        <f t="shared" ref="H12:H75" si="13">IF(SUM(Q12:U12)=0,"",(Q12*1+R12*2+S12*3+T12*4+U12*5)/SUM(Q12:U12))</f>
        <v/>
      </c>
      <c r="I12" s="1">
        <f t="shared" ref="I12:I75" si="14">IF(SUM(V12:Z12)=0,"",(V12*1+W12*2+X12*3+Y12*4+Z12*5)/SUM(V12:Z12))</f>
        <v>5</v>
      </c>
      <c r="J12" s="1" t="str">
        <f t="shared" ref="J12:J75" si="15">IF(AA12=1,1,(IF(AB12=1,2,(IF(AC12=1,3,(IF(AD12=1,4,"")))))))</f>
        <v/>
      </c>
      <c r="K12" s="1" t="str">
        <f t="shared" ref="K12:K75" si="16">IF(AE12=1,1,(IF(AF12=1,2,(IF(AG12=1,3,(IF(AH12=1,4,"")))))))</f>
        <v/>
      </c>
      <c r="M12" s="60"/>
      <c r="N12" s="60"/>
      <c r="O12" s="60"/>
      <c r="Q12" s="60"/>
      <c r="R12" s="60"/>
      <c r="S12" s="60"/>
      <c r="T12" s="60"/>
      <c r="U12" s="60"/>
      <c r="W12" s="60"/>
      <c r="X12" s="60"/>
      <c r="Y12" s="60"/>
      <c r="Z12" s="9">
        <v>1</v>
      </c>
      <c r="AA12" s="60"/>
      <c r="AB12" s="60"/>
      <c r="AC12" s="60"/>
      <c r="AD12" s="60"/>
      <c r="AF12" s="60"/>
      <c r="AG12" s="60"/>
    </row>
    <row r="13" spans="1:78" x14ac:dyDescent="0.3">
      <c r="A13">
        <v>92</v>
      </c>
      <c r="B13" s="64">
        <v>2002</v>
      </c>
      <c r="C13" s="189">
        <v>10</v>
      </c>
      <c r="D13" s="189">
        <v>1</v>
      </c>
      <c r="E13" s="64" t="s">
        <v>201</v>
      </c>
      <c r="F13" s="1">
        <v>-1</v>
      </c>
      <c r="G13" s="1" t="str">
        <f t="shared" si="12"/>
        <v/>
      </c>
      <c r="H13" s="1" t="str">
        <f t="shared" si="13"/>
        <v/>
      </c>
      <c r="I13" s="1">
        <f t="shared" si="14"/>
        <v>3</v>
      </c>
      <c r="J13" s="1">
        <f t="shared" si="15"/>
        <v>1</v>
      </c>
      <c r="K13" s="1">
        <f t="shared" si="16"/>
        <v>1</v>
      </c>
      <c r="M13" s="60"/>
      <c r="N13" s="60"/>
      <c r="O13" s="60"/>
      <c r="Q13" s="60"/>
      <c r="R13" s="60"/>
      <c r="S13" s="60"/>
      <c r="T13" s="60"/>
      <c r="U13" s="60"/>
      <c r="W13" s="60"/>
      <c r="X13" s="60">
        <v>1</v>
      </c>
      <c r="Y13" s="60"/>
      <c r="AA13" s="195">
        <v>1</v>
      </c>
      <c r="AB13" s="60"/>
      <c r="AC13" s="60"/>
      <c r="AD13" s="60"/>
      <c r="AE13" s="10">
        <v>1</v>
      </c>
      <c r="AF13" s="60"/>
      <c r="AG13" s="69"/>
      <c r="AI13" s="60"/>
    </row>
    <row r="14" spans="1:78" x14ac:dyDescent="0.3">
      <c r="A14">
        <v>92</v>
      </c>
      <c r="B14" s="64">
        <v>2002</v>
      </c>
      <c r="C14" s="189">
        <v>14</v>
      </c>
      <c r="D14" s="189">
        <v>2</v>
      </c>
      <c r="E14" s="64" t="s">
        <v>202</v>
      </c>
      <c r="F14" s="1">
        <v>1</v>
      </c>
      <c r="G14" s="1">
        <f t="shared" si="12"/>
        <v>3</v>
      </c>
      <c r="H14" s="1" t="str">
        <f t="shared" si="13"/>
        <v/>
      </c>
      <c r="I14" s="1">
        <f t="shared" si="14"/>
        <v>2</v>
      </c>
      <c r="J14" s="1">
        <f t="shared" si="15"/>
        <v>1</v>
      </c>
      <c r="K14" s="1">
        <f t="shared" si="16"/>
        <v>2</v>
      </c>
      <c r="M14" s="60"/>
      <c r="N14" s="60">
        <v>1</v>
      </c>
      <c r="O14" s="60"/>
      <c r="Q14" s="60"/>
      <c r="R14" s="60"/>
      <c r="S14" s="60"/>
      <c r="T14" s="60"/>
      <c r="U14" s="60"/>
      <c r="W14" s="60">
        <v>1</v>
      </c>
      <c r="X14" s="60"/>
      <c r="Y14" s="60"/>
      <c r="AA14" s="60">
        <v>1</v>
      </c>
      <c r="AB14" s="60"/>
      <c r="AC14" s="60"/>
      <c r="AD14" s="60"/>
      <c r="AF14" s="60">
        <v>1</v>
      </c>
      <c r="AG14" s="60"/>
      <c r="AI14" s="17" t="s">
        <v>57</v>
      </c>
    </row>
    <row r="15" spans="1:78" x14ac:dyDescent="0.3">
      <c r="A15">
        <v>92</v>
      </c>
      <c r="B15" s="64">
        <v>2002</v>
      </c>
      <c r="C15" s="189">
        <v>28</v>
      </c>
      <c r="D15" s="189">
        <v>2</v>
      </c>
      <c r="E15" s="64" t="s">
        <v>203</v>
      </c>
      <c r="F15" s="1">
        <v>-1</v>
      </c>
      <c r="G15" s="1" t="str">
        <f t="shared" si="12"/>
        <v/>
      </c>
      <c r="H15" s="1" t="str">
        <f t="shared" si="13"/>
        <v/>
      </c>
      <c r="I15" s="1">
        <f t="shared" si="14"/>
        <v>4</v>
      </c>
      <c r="J15" s="1">
        <f t="shared" si="15"/>
        <v>3</v>
      </c>
      <c r="K15" s="1">
        <f t="shared" si="16"/>
        <v>4</v>
      </c>
      <c r="M15" s="60"/>
      <c r="N15" s="60"/>
      <c r="O15" s="60"/>
      <c r="Q15" s="60"/>
      <c r="R15" s="60"/>
      <c r="S15" s="60"/>
      <c r="T15" s="60"/>
      <c r="U15" s="60"/>
      <c r="W15" s="60"/>
      <c r="X15" s="60"/>
      <c r="Y15" s="60">
        <v>1</v>
      </c>
      <c r="AA15" s="60"/>
      <c r="AB15" s="60"/>
      <c r="AC15" s="60">
        <v>1</v>
      </c>
      <c r="AD15" s="60"/>
      <c r="AF15" s="60"/>
      <c r="AG15" s="60"/>
      <c r="AH15" s="9">
        <v>1</v>
      </c>
      <c r="AI15" s="17" t="s">
        <v>57</v>
      </c>
    </row>
    <row r="16" spans="1:78" x14ac:dyDescent="0.3">
      <c r="A16">
        <v>92</v>
      </c>
      <c r="B16" s="64">
        <v>2002</v>
      </c>
      <c r="C16" s="189">
        <v>28</v>
      </c>
      <c r="D16" s="189">
        <v>2</v>
      </c>
      <c r="E16" s="64" t="s">
        <v>204</v>
      </c>
      <c r="F16" s="1">
        <v>-1</v>
      </c>
      <c r="G16" s="1" t="str">
        <f t="shared" si="12"/>
        <v/>
      </c>
      <c r="H16" s="1" t="str">
        <f t="shared" si="13"/>
        <v/>
      </c>
      <c r="I16" s="1">
        <f t="shared" si="14"/>
        <v>3</v>
      </c>
      <c r="J16" s="1">
        <f t="shared" si="15"/>
        <v>1</v>
      </c>
      <c r="K16" s="1">
        <f t="shared" si="16"/>
        <v>3</v>
      </c>
      <c r="M16" s="60"/>
      <c r="N16" s="60"/>
      <c r="O16" s="60"/>
      <c r="Q16" s="60"/>
      <c r="R16" s="60"/>
      <c r="S16" s="60"/>
      <c r="T16" s="60"/>
      <c r="U16" s="60"/>
      <c r="W16" s="60"/>
      <c r="X16" s="60">
        <v>1</v>
      </c>
      <c r="Y16" s="60"/>
      <c r="AA16" s="60">
        <v>1</v>
      </c>
      <c r="AB16" s="60"/>
      <c r="AC16" s="60"/>
      <c r="AD16" s="60"/>
      <c r="AF16" s="60"/>
      <c r="AG16" s="60">
        <v>1</v>
      </c>
      <c r="AI16" s="17" t="s">
        <v>57</v>
      </c>
    </row>
    <row r="17" spans="1:35" x14ac:dyDescent="0.3">
      <c r="A17">
        <v>92</v>
      </c>
      <c r="B17" s="64">
        <v>2002</v>
      </c>
      <c r="C17" s="189">
        <v>28</v>
      </c>
      <c r="D17" s="189">
        <v>2</v>
      </c>
      <c r="E17" s="64" t="s">
        <v>205</v>
      </c>
      <c r="F17" s="1">
        <v>-1</v>
      </c>
      <c r="G17" s="1" t="str">
        <f t="shared" si="12"/>
        <v/>
      </c>
      <c r="H17" s="1" t="str">
        <f t="shared" si="13"/>
        <v/>
      </c>
      <c r="I17" s="1">
        <f t="shared" si="14"/>
        <v>2</v>
      </c>
      <c r="J17" s="1">
        <f t="shared" si="15"/>
        <v>1</v>
      </c>
      <c r="K17" s="1">
        <f t="shared" si="16"/>
        <v>1</v>
      </c>
      <c r="M17" s="60"/>
      <c r="N17" s="60"/>
      <c r="O17" s="60"/>
      <c r="Q17" s="60"/>
      <c r="R17" s="60"/>
      <c r="S17" s="60"/>
      <c r="T17" s="60"/>
      <c r="U17" s="60"/>
      <c r="W17" s="60">
        <v>1</v>
      </c>
      <c r="X17" s="60"/>
      <c r="Y17" s="60"/>
      <c r="AA17" s="60">
        <v>1</v>
      </c>
      <c r="AB17" s="60"/>
      <c r="AC17" s="60"/>
      <c r="AD17" s="60"/>
      <c r="AE17" s="10">
        <v>1</v>
      </c>
      <c r="AF17" s="60"/>
      <c r="AG17" s="60"/>
      <c r="AI17" s="17" t="s">
        <v>57</v>
      </c>
    </row>
    <row r="18" spans="1:35" x14ac:dyDescent="0.3">
      <c r="A18">
        <v>92</v>
      </c>
      <c r="B18" s="64">
        <v>2002</v>
      </c>
      <c r="C18" s="189">
        <v>11</v>
      </c>
      <c r="D18" s="189">
        <v>3</v>
      </c>
      <c r="E18" s="64" t="s">
        <v>206</v>
      </c>
      <c r="F18" s="1">
        <v>-1</v>
      </c>
      <c r="G18" s="1">
        <f t="shared" si="12"/>
        <v>3</v>
      </c>
      <c r="H18" s="1" t="str">
        <f t="shared" si="13"/>
        <v/>
      </c>
      <c r="I18" s="1">
        <f t="shared" si="14"/>
        <v>3</v>
      </c>
      <c r="J18" s="1">
        <f t="shared" si="15"/>
        <v>1</v>
      </c>
      <c r="K18" s="1">
        <f t="shared" si="16"/>
        <v>1</v>
      </c>
      <c r="M18" s="60"/>
      <c r="N18" s="60">
        <v>1</v>
      </c>
      <c r="O18" s="60"/>
      <c r="Q18" s="60"/>
      <c r="R18" s="60"/>
      <c r="S18" s="60"/>
      <c r="T18" s="69"/>
      <c r="U18" s="60"/>
      <c r="W18" s="60"/>
      <c r="X18" s="60">
        <v>1</v>
      </c>
      <c r="Y18" s="60"/>
      <c r="AA18" s="60">
        <v>1</v>
      </c>
      <c r="AB18" s="60"/>
      <c r="AC18" s="60"/>
      <c r="AD18" s="60"/>
      <c r="AE18" s="34">
        <v>1</v>
      </c>
      <c r="AF18" s="60"/>
      <c r="AG18" s="60"/>
      <c r="AI18" s="17" t="s">
        <v>57</v>
      </c>
    </row>
    <row r="19" spans="1:35" x14ac:dyDescent="0.3">
      <c r="A19">
        <v>92</v>
      </c>
      <c r="B19" s="64">
        <v>2002</v>
      </c>
      <c r="C19" s="189">
        <v>14</v>
      </c>
      <c r="D19" s="189">
        <v>3</v>
      </c>
      <c r="E19" s="64" t="s">
        <v>207</v>
      </c>
      <c r="F19" s="1">
        <v>-1</v>
      </c>
      <c r="G19" s="1" t="str">
        <f t="shared" si="12"/>
        <v/>
      </c>
      <c r="H19" s="1" t="str">
        <f t="shared" si="13"/>
        <v/>
      </c>
      <c r="I19" s="1">
        <f t="shared" si="14"/>
        <v>1</v>
      </c>
      <c r="J19" s="1">
        <f t="shared" si="15"/>
        <v>2</v>
      </c>
      <c r="K19" s="1" t="str">
        <f t="shared" si="16"/>
        <v/>
      </c>
      <c r="M19" s="60"/>
      <c r="N19" s="60"/>
      <c r="O19" s="60"/>
      <c r="Q19" s="60"/>
      <c r="R19" s="60"/>
      <c r="S19" s="60"/>
      <c r="T19" s="69"/>
      <c r="U19" s="60"/>
      <c r="V19" s="10">
        <v>1</v>
      </c>
      <c r="W19" s="167"/>
      <c r="X19" s="167"/>
      <c r="Y19" s="167"/>
      <c r="AA19" s="196"/>
      <c r="AB19" s="60">
        <v>1</v>
      </c>
      <c r="AC19" s="60"/>
      <c r="AD19" s="60"/>
      <c r="AF19" s="60"/>
      <c r="AG19" s="60"/>
    </row>
    <row r="20" spans="1:35" x14ac:dyDescent="0.3">
      <c r="A20">
        <v>92</v>
      </c>
      <c r="B20" s="64">
        <v>2002</v>
      </c>
      <c r="C20" s="189">
        <v>21</v>
      </c>
      <c r="D20" s="189">
        <v>3</v>
      </c>
      <c r="E20" s="64" t="s">
        <v>208</v>
      </c>
      <c r="F20" s="1">
        <v>1</v>
      </c>
      <c r="G20" s="1" t="str">
        <f t="shared" si="12"/>
        <v/>
      </c>
      <c r="H20" s="1" t="str">
        <f t="shared" si="13"/>
        <v/>
      </c>
      <c r="I20" s="1">
        <f t="shared" si="14"/>
        <v>2</v>
      </c>
      <c r="J20" s="1">
        <f t="shared" si="15"/>
        <v>2</v>
      </c>
      <c r="K20" s="1">
        <f t="shared" si="16"/>
        <v>1</v>
      </c>
      <c r="M20" s="60"/>
      <c r="N20" s="60"/>
      <c r="O20" s="60"/>
      <c r="Q20" s="60"/>
      <c r="R20" s="60"/>
      <c r="S20" s="60"/>
      <c r="T20" s="60"/>
      <c r="U20" s="60"/>
      <c r="W20" s="60">
        <v>1</v>
      </c>
      <c r="X20" s="60"/>
      <c r="Y20" s="60"/>
      <c r="AA20" s="60"/>
      <c r="AB20" s="60">
        <v>1</v>
      </c>
      <c r="AC20" s="60"/>
      <c r="AD20" s="60"/>
      <c r="AE20" s="10">
        <v>1</v>
      </c>
      <c r="AF20" s="60"/>
      <c r="AG20" s="60"/>
      <c r="AI20" s="17" t="s">
        <v>57</v>
      </c>
    </row>
    <row r="21" spans="1:35" x14ac:dyDescent="0.3">
      <c r="A21">
        <v>92</v>
      </c>
      <c r="B21" s="64">
        <v>2002</v>
      </c>
      <c r="C21" s="189">
        <v>9</v>
      </c>
      <c r="D21" s="189">
        <v>5</v>
      </c>
      <c r="E21" s="64" t="s">
        <v>209</v>
      </c>
      <c r="F21" s="1">
        <v>1</v>
      </c>
      <c r="G21" s="1" t="str">
        <f t="shared" si="12"/>
        <v/>
      </c>
      <c r="H21" s="1">
        <f t="shared" si="13"/>
        <v>1</v>
      </c>
      <c r="I21" s="1">
        <f t="shared" si="14"/>
        <v>2</v>
      </c>
      <c r="J21" s="1">
        <f t="shared" si="15"/>
        <v>1</v>
      </c>
      <c r="K21" s="1">
        <f t="shared" si="16"/>
        <v>1</v>
      </c>
      <c r="M21" s="60"/>
      <c r="N21" s="60"/>
      <c r="O21" s="60"/>
      <c r="Q21" s="60">
        <v>1</v>
      </c>
      <c r="R21" s="60"/>
      <c r="S21" s="60"/>
      <c r="T21" s="60"/>
      <c r="U21" s="60"/>
      <c r="W21" s="60">
        <v>1</v>
      </c>
      <c r="X21" s="60"/>
      <c r="Y21" s="60"/>
      <c r="AA21" s="60">
        <v>1</v>
      </c>
      <c r="AB21" s="60"/>
      <c r="AC21" s="60"/>
      <c r="AD21" s="60"/>
      <c r="AE21" s="10">
        <v>1</v>
      </c>
      <c r="AF21" s="60"/>
      <c r="AG21" s="60"/>
      <c r="AI21" s="17" t="s">
        <v>57</v>
      </c>
    </row>
    <row r="22" spans="1:35" x14ac:dyDescent="0.3">
      <c r="A22">
        <v>92</v>
      </c>
      <c r="B22" s="64">
        <v>2002</v>
      </c>
      <c r="C22" s="189">
        <v>9</v>
      </c>
      <c r="D22" s="189">
        <v>5</v>
      </c>
      <c r="E22" s="64" t="s">
        <v>210</v>
      </c>
      <c r="F22" s="1">
        <v>-1</v>
      </c>
      <c r="G22" s="1">
        <f t="shared" si="12"/>
        <v>4</v>
      </c>
      <c r="H22" s="1" t="str">
        <f t="shared" si="13"/>
        <v/>
      </c>
      <c r="I22" s="1">
        <f t="shared" si="14"/>
        <v>2</v>
      </c>
      <c r="J22" s="1">
        <f t="shared" si="15"/>
        <v>1</v>
      </c>
      <c r="K22" s="1">
        <f t="shared" si="16"/>
        <v>2</v>
      </c>
      <c r="M22" s="60"/>
      <c r="N22" s="60"/>
      <c r="O22" s="60">
        <v>1</v>
      </c>
      <c r="Q22" s="60"/>
      <c r="R22" s="60"/>
      <c r="S22" s="60"/>
      <c r="T22" s="60"/>
      <c r="U22" s="60"/>
      <c r="W22" s="60">
        <v>1</v>
      </c>
      <c r="X22" s="60"/>
      <c r="Y22" s="60"/>
      <c r="AA22" s="60">
        <v>1</v>
      </c>
      <c r="AB22" s="60"/>
      <c r="AC22" s="60"/>
      <c r="AD22" s="60"/>
      <c r="AF22" s="60">
        <v>1</v>
      </c>
      <c r="AG22" s="60"/>
    </row>
    <row r="23" spans="1:35" x14ac:dyDescent="0.3">
      <c r="A23">
        <v>92</v>
      </c>
      <c r="B23" s="64">
        <v>2002</v>
      </c>
      <c r="C23" s="189">
        <v>23</v>
      </c>
      <c r="D23" s="189">
        <v>5</v>
      </c>
      <c r="E23" s="189" t="s">
        <v>211</v>
      </c>
      <c r="F23" s="1">
        <v>-1</v>
      </c>
      <c r="G23" s="1" t="str">
        <f t="shared" si="12"/>
        <v/>
      </c>
      <c r="H23" s="1">
        <f t="shared" si="13"/>
        <v>2</v>
      </c>
      <c r="I23" s="1">
        <f t="shared" si="14"/>
        <v>3</v>
      </c>
      <c r="J23" s="1">
        <f t="shared" si="15"/>
        <v>2</v>
      </c>
      <c r="K23" s="1">
        <f t="shared" si="16"/>
        <v>2</v>
      </c>
      <c r="M23" s="60"/>
      <c r="N23" s="60"/>
      <c r="O23" s="60"/>
      <c r="Q23" s="60"/>
      <c r="R23" s="60">
        <v>1</v>
      </c>
      <c r="S23" s="60"/>
      <c r="T23" s="60"/>
      <c r="U23" s="60"/>
      <c r="W23" s="60"/>
      <c r="X23" s="60">
        <v>1</v>
      </c>
      <c r="Y23" s="60"/>
      <c r="AA23" s="60"/>
      <c r="AB23" s="60">
        <v>1</v>
      </c>
      <c r="AC23" s="60"/>
      <c r="AD23" s="60"/>
      <c r="AF23" s="60">
        <v>1</v>
      </c>
      <c r="AG23" s="60"/>
      <c r="AI23" s="17" t="s">
        <v>57</v>
      </c>
    </row>
    <row r="24" spans="1:35" x14ac:dyDescent="0.3">
      <c r="A24">
        <v>92</v>
      </c>
      <c r="B24" s="64">
        <v>2002</v>
      </c>
      <c r="C24" s="189">
        <v>23</v>
      </c>
      <c r="D24" s="189">
        <v>5</v>
      </c>
      <c r="E24" s="64" t="s">
        <v>212</v>
      </c>
      <c r="F24" s="1">
        <v>-1</v>
      </c>
      <c r="G24" s="1">
        <f t="shared" si="12"/>
        <v>5</v>
      </c>
      <c r="H24" s="1">
        <f t="shared" si="13"/>
        <v>3</v>
      </c>
      <c r="I24" s="1">
        <f t="shared" si="14"/>
        <v>2</v>
      </c>
      <c r="J24" s="1">
        <f t="shared" si="15"/>
        <v>1</v>
      </c>
      <c r="K24" s="1" t="str">
        <f t="shared" si="16"/>
        <v/>
      </c>
      <c r="M24" s="60"/>
      <c r="N24" s="60"/>
      <c r="O24" s="60"/>
      <c r="P24" s="9">
        <v>1</v>
      </c>
      <c r="Q24" s="60"/>
      <c r="R24" s="60"/>
      <c r="S24" s="60">
        <v>1</v>
      </c>
      <c r="T24" s="60"/>
      <c r="U24" s="60"/>
      <c r="W24" s="60">
        <v>1</v>
      </c>
      <c r="X24" s="60"/>
      <c r="Y24" s="60"/>
      <c r="AA24" s="60">
        <v>1</v>
      </c>
      <c r="AB24" s="60"/>
      <c r="AC24" s="60"/>
      <c r="AD24" s="60"/>
      <c r="AF24" s="60"/>
      <c r="AG24" s="60"/>
    </row>
    <row r="25" spans="1:35" x14ac:dyDescent="0.3">
      <c r="A25">
        <v>92</v>
      </c>
      <c r="B25" s="64">
        <v>2002</v>
      </c>
      <c r="C25" s="189">
        <v>23</v>
      </c>
      <c r="D25" s="189">
        <v>5</v>
      </c>
      <c r="E25" s="64" t="s">
        <v>213</v>
      </c>
      <c r="F25" s="1">
        <v>-1</v>
      </c>
      <c r="G25" s="1" t="str">
        <f t="shared" si="12"/>
        <v/>
      </c>
      <c r="H25" s="1" t="str">
        <f t="shared" si="13"/>
        <v/>
      </c>
      <c r="I25" s="1">
        <f t="shared" si="14"/>
        <v>4</v>
      </c>
      <c r="J25" s="1">
        <f t="shared" si="15"/>
        <v>2</v>
      </c>
      <c r="K25" s="1">
        <f t="shared" si="16"/>
        <v>4</v>
      </c>
      <c r="M25" s="60"/>
      <c r="N25" s="60"/>
      <c r="O25" s="60"/>
      <c r="Q25" s="60"/>
      <c r="R25" s="60"/>
      <c r="S25" s="60"/>
      <c r="T25" s="60"/>
      <c r="U25" s="60"/>
      <c r="W25" s="60"/>
      <c r="X25" s="60"/>
      <c r="Y25" s="60">
        <v>1</v>
      </c>
      <c r="AA25" s="60"/>
      <c r="AB25" s="60">
        <v>1</v>
      </c>
      <c r="AC25" s="60"/>
      <c r="AD25" s="60"/>
      <c r="AF25" s="60"/>
      <c r="AG25" s="60"/>
      <c r="AH25" s="9">
        <v>1</v>
      </c>
      <c r="AI25" s="17" t="s">
        <v>57</v>
      </c>
    </row>
    <row r="26" spans="1:35" x14ac:dyDescent="0.3">
      <c r="A26">
        <v>101</v>
      </c>
      <c r="B26" s="64">
        <v>2002</v>
      </c>
      <c r="C26" s="189">
        <v>10</v>
      </c>
      <c r="D26" s="189">
        <v>7</v>
      </c>
      <c r="E26" s="64" t="s">
        <v>214</v>
      </c>
      <c r="F26" s="1">
        <v>1</v>
      </c>
      <c r="G26" s="1">
        <f t="shared" si="12"/>
        <v>2</v>
      </c>
      <c r="H26" s="1">
        <f t="shared" si="13"/>
        <v>2</v>
      </c>
      <c r="I26" s="1">
        <f t="shared" si="14"/>
        <v>1</v>
      </c>
      <c r="J26" s="1">
        <f t="shared" si="15"/>
        <v>1</v>
      </c>
      <c r="K26" s="1">
        <f t="shared" si="16"/>
        <v>1</v>
      </c>
      <c r="M26" s="60">
        <v>1</v>
      </c>
      <c r="N26" s="60"/>
      <c r="O26" s="60"/>
      <c r="Q26" s="60"/>
      <c r="R26" s="60">
        <v>1</v>
      </c>
      <c r="S26" s="60"/>
      <c r="T26" s="69"/>
      <c r="U26" s="60"/>
      <c r="V26" s="10">
        <v>1</v>
      </c>
      <c r="W26" s="60"/>
      <c r="X26" s="60"/>
      <c r="Y26" s="60"/>
      <c r="AA26" s="60">
        <v>1</v>
      </c>
      <c r="AB26" s="60"/>
      <c r="AC26" s="60"/>
      <c r="AD26" s="60"/>
      <c r="AE26" s="10">
        <v>1</v>
      </c>
      <c r="AF26" s="60"/>
      <c r="AG26" s="60"/>
    </row>
    <row r="27" spans="1:35" x14ac:dyDescent="0.3">
      <c r="A27">
        <v>101</v>
      </c>
      <c r="B27" s="64">
        <v>2002</v>
      </c>
      <c r="C27" s="189">
        <v>3</v>
      </c>
      <c r="D27" s="189">
        <v>10</v>
      </c>
      <c r="E27" s="64" t="s">
        <v>215</v>
      </c>
      <c r="F27" s="1">
        <v>1</v>
      </c>
      <c r="G27" s="1" t="str">
        <f t="shared" si="12"/>
        <v/>
      </c>
      <c r="H27" s="1">
        <f t="shared" si="13"/>
        <v>1</v>
      </c>
      <c r="I27" s="1">
        <f t="shared" si="14"/>
        <v>1</v>
      </c>
      <c r="J27" s="1">
        <f t="shared" si="15"/>
        <v>1</v>
      </c>
      <c r="K27" s="1">
        <f t="shared" si="16"/>
        <v>4</v>
      </c>
      <c r="M27" s="60"/>
      <c r="N27" s="60"/>
      <c r="O27" s="60"/>
      <c r="Q27" s="60">
        <v>1</v>
      </c>
      <c r="R27" s="60"/>
      <c r="S27" s="60"/>
      <c r="T27" s="60"/>
      <c r="U27" s="60"/>
      <c r="V27" s="10">
        <v>1</v>
      </c>
      <c r="W27" s="60"/>
      <c r="X27" s="60"/>
      <c r="Y27" s="60"/>
      <c r="AA27" s="60">
        <v>1</v>
      </c>
      <c r="AB27" s="60"/>
      <c r="AC27" s="60"/>
      <c r="AD27" s="60"/>
      <c r="AF27" s="60"/>
      <c r="AG27" s="60"/>
      <c r="AH27" s="9">
        <v>1</v>
      </c>
      <c r="AI27" s="17" t="s">
        <v>58</v>
      </c>
    </row>
    <row r="28" spans="1:35" x14ac:dyDescent="0.3">
      <c r="A28">
        <v>101</v>
      </c>
      <c r="B28" s="64">
        <v>2002</v>
      </c>
      <c r="C28" s="189">
        <v>9</v>
      </c>
      <c r="D28" s="189">
        <v>10</v>
      </c>
      <c r="E28" s="64" t="s">
        <v>216</v>
      </c>
      <c r="F28" s="1">
        <v>-1</v>
      </c>
      <c r="G28" s="1">
        <f t="shared" si="12"/>
        <v>5</v>
      </c>
      <c r="H28" s="1">
        <f t="shared" si="13"/>
        <v>3</v>
      </c>
      <c r="I28" s="1">
        <f t="shared" si="14"/>
        <v>4</v>
      </c>
      <c r="J28" s="1">
        <f t="shared" si="15"/>
        <v>2</v>
      </c>
      <c r="K28" s="1">
        <f t="shared" si="16"/>
        <v>2</v>
      </c>
      <c r="M28" s="60"/>
      <c r="N28" s="60"/>
      <c r="O28" s="60"/>
      <c r="P28" s="9">
        <v>1</v>
      </c>
      <c r="Q28" s="60"/>
      <c r="R28" s="60"/>
      <c r="S28" s="60">
        <v>1</v>
      </c>
      <c r="T28" s="60"/>
      <c r="U28" s="60"/>
      <c r="W28" s="60"/>
      <c r="X28" s="60"/>
      <c r="Y28" s="60">
        <v>1</v>
      </c>
      <c r="AA28" s="60"/>
      <c r="AB28" s="60">
        <v>1</v>
      </c>
      <c r="AC28" s="60"/>
      <c r="AD28" s="60"/>
      <c r="AF28" s="60">
        <v>1</v>
      </c>
      <c r="AG28" s="60"/>
      <c r="AI28" s="17" t="s">
        <v>57</v>
      </c>
    </row>
    <row r="29" spans="1:35" x14ac:dyDescent="0.3">
      <c r="A29">
        <v>101</v>
      </c>
      <c r="B29" s="64">
        <v>2002</v>
      </c>
      <c r="C29" s="189">
        <v>24</v>
      </c>
      <c r="D29" s="189">
        <v>10</v>
      </c>
      <c r="E29" s="64" t="s">
        <v>217</v>
      </c>
      <c r="F29" s="1">
        <v>-1</v>
      </c>
      <c r="G29" s="1">
        <f t="shared" si="12"/>
        <v>3</v>
      </c>
      <c r="H29" s="1">
        <f t="shared" si="13"/>
        <v>2</v>
      </c>
      <c r="I29" s="1">
        <f t="shared" si="14"/>
        <v>3</v>
      </c>
      <c r="J29" s="1">
        <f t="shared" si="15"/>
        <v>2</v>
      </c>
      <c r="K29" s="1">
        <f t="shared" si="16"/>
        <v>2</v>
      </c>
      <c r="M29" s="60"/>
      <c r="N29" s="60">
        <v>1</v>
      </c>
      <c r="O29" s="60"/>
      <c r="Q29" s="60"/>
      <c r="R29" s="60">
        <v>1</v>
      </c>
      <c r="S29" s="60"/>
      <c r="T29" s="60"/>
      <c r="U29" s="60"/>
      <c r="W29" s="60"/>
      <c r="X29" s="60">
        <v>1</v>
      </c>
      <c r="Y29" s="60"/>
      <c r="AA29" s="60"/>
      <c r="AB29" s="60">
        <v>1</v>
      </c>
      <c r="AC29" s="60"/>
      <c r="AD29" s="60"/>
      <c r="AF29" s="60">
        <v>1</v>
      </c>
      <c r="AG29" s="60"/>
      <c r="AI29" s="17" t="s">
        <v>57</v>
      </c>
    </row>
    <row r="30" spans="1:35" x14ac:dyDescent="0.3">
      <c r="A30">
        <v>101</v>
      </c>
      <c r="B30" s="64">
        <v>2002</v>
      </c>
      <c r="C30" s="189">
        <v>24</v>
      </c>
      <c r="D30" s="189">
        <v>10</v>
      </c>
      <c r="E30" s="64" t="s">
        <v>218</v>
      </c>
      <c r="F30" s="1">
        <v>-1</v>
      </c>
      <c r="G30" s="1" t="str">
        <f t="shared" si="12"/>
        <v/>
      </c>
      <c r="H30" s="1" t="str">
        <f t="shared" si="13"/>
        <v/>
      </c>
      <c r="I30" s="1">
        <f t="shared" si="14"/>
        <v>2</v>
      </c>
      <c r="J30" s="1" t="str">
        <f t="shared" si="15"/>
        <v/>
      </c>
      <c r="K30" s="1" t="str">
        <f t="shared" si="16"/>
        <v/>
      </c>
      <c r="M30" s="60"/>
      <c r="N30" s="60"/>
      <c r="O30" s="60"/>
      <c r="Q30" s="60"/>
      <c r="R30" s="60"/>
      <c r="S30" s="60"/>
      <c r="T30" s="60"/>
      <c r="U30" s="60"/>
      <c r="W30" s="60">
        <v>1</v>
      </c>
      <c r="X30" s="60"/>
      <c r="Y30" s="60"/>
      <c r="AA30" s="60"/>
      <c r="AB30" s="60"/>
      <c r="AC30" s="60"/>
      <c r="AD30" s="60"/>
      <c r="AF30" s="60"/>
      <c r="AG30" s="60"/>
    </row>
    <row r="31" spans="1:35" x14ac:dyDescent="0.3">
      <c r="A31">
        <v>101</v>
      </c>
      <c r="B31" s="64">
        <v>2002</v>
      </c>
      <c r="C31" s="189">
        <v>24</v>
      </c>
      <c r="D31" s="189">
        <v>10</v>
      </c>
      <c r="E31" s="64" t="s">
        <v>219</v>
      </c>
      <c r="F31" s="1">
        <v>1</v>
      </c>
      <c r="G31" s="1">
        <f t="shared" si="12"/>
        <v>5</v>
      </c>
      <c r="H31" s="1" t="str">
        <f t="shared" si="13"/>
        <v/>
      </c>
      <c r="I31" s="1">
        <f t="shared" si="14"/>
        <v>2</v>
      </c>
      <c r="J31" s="1">
        <f t="shared" si="15"/>
        <v>1</v>
      </c>
      <c r="K31" s="1">
        <f t="shared" si="16"/>
        <v>1</v>
      </c>
      <c r="M31" s="60"/>
      <c r="N31" s="60"/>
      <c r="O31" s="60"/>
      <c r="P31" s="9">
        <v>1</v>
      </c>
      <c r="Q31" s="60"/>
      <c r="R31" s="60"/>
      <c r="S31" s="60"/>
      <c r="T31" s="60"/>
      <c r="U31" s="60"/>
      <c r="W31" s="60">
        <v>1</v>
      </c>
      <c r="X31" s="60"/>
      <c r="Y31" s="60"/>
      <c r="AA31" s="60">
        <v>1</v>
      </c>
      <c r="AB31" s="60"/>
      <c r="AC31" s="60"/>
      <c r="AD31" s="60"/>
      <c r="AE31" s="10">
        <v>1</v>
      </c>
      <c r="AF31" s="60"/>
      <c r="AG31" s="60"/>
    </row>
    <row r="32" spans="1:35" x14ac:dyDescent="0.3">
      <c r="A32">
        <v>101</v>
      </c>
      <c r="B32" s="64">
        <v>2002</v>
      </c>
      <c r="C32" s="189">
        <v>28</v>
      </c>
      <c r="D32" s="189">
        <v>10</v>
      </c>
      <c r="E32" s="64" t="s">
        <v>220</v>
      </c>
      <c r="F32" s="1">
        <v>-1</v>
      </c>
      <c r="G32" s="1" t="str">
        <f t="shared" si="12"/>
        <v/>
      </c>
      <c r="H32" s="1" t="str">
        <f t="shared" si="13"/>
        <v/>
      </c>
      <c r="I32" s="1">
        <f t="shared" si="14"/>
        <v>1</v>
      </c>
      <c r="J32" s="1">
        <f t="shared" si="15"/>
        <v>1</v>
      </c>
      <c r="K32" s="1" t="str">
        <f t="shared" si="16"/>
        <v/>
      </c>
      <c r="M32" s="60"/>
      <c r="N32" s="60"/>
      <c r="O32" s="60"/>
      <c r="Q32" s="60"/>
      <c r="R32" s="60"/>
      <c r="S32" s="60"/>
      <c r="T32" s="60"/>
      <c r="U32" s="60"/>
      <c r="V32" s="10">
        <v>1</v>
      </c>
      <c r="W32" s="60"/>
      <c r="X32" s="60"/>
      <c r="Y32" s="60"/>
      <c r="AA32" s="60">
        <v>1</v>
      </c>
      <c r="AB32" s="60"/>
      <c r="AC32" s="60"/>
      <c r="AD32" s="60"/>
      <c r="AF32" s="60"/>
      <c r="AG32" s="60"/>
    </row>
    <row r="33" spans="1:35" x14ac:dyDescent="0.3">
      <c r="A33">
        <v>101</v>
      </c>
      <c r="B33" s="64">
        <v>2002</v>
      </c>
      <c r="C33" s="189">
        <v>28</v>
      </c>
      <c r="D33" s="189">
        <v>10</v>
      </c>
      <c r="E33" s="64" t="s">
        <v>221</v>
      </c>
      <c r="F33" s="1">
        <v>-1</v>
      </c>
      <c r="G33" s="1" t="str">
        <f t="shared" si="12"/>
        <v/>
      </c>
      <c r="H33" s="1" t="str">
        <f t="shared" si="13"/>
        <v/>
      </c>
      <c r="I33" s="1">
        <f t="shared" si="14"/>
        <v>1</v>
      </c>
      <c r="J33" s="1">
        <f t="shared" si="15"/>
        <v>1</v>
      </c>
      <c r="K33" s="1" t="str">
        <f t="shared" si="16"/>
        <v/>
      </c>
      <c r="M33" s="60"/>
      <c r="N33" s="60"/>
      <c r="O33" s="60"/>
      <c r="Q33" s="60"/>
      <c r="R33" s="60"/>
      <c r="S33" s="60"/>
      <c r="T33" s="69"/>
      <c r="U33" s="60"/>
      <c r="V33" s="10">
        <v>1</v>
      </c>
      <c r="W33" s="60"/>
      <c r="X33" s="60"/>
      <c r="Y33" s="60"/>
      <c r="AA33" s="60">
        <v>1</v>
      </c>
      <c r="AB33" s="60"/>
      <c r="AC33" s="60"/>
      <c r="AD33" s="60"/>
      <c r="AF33" s="60"/>
      <c r="AG33" s="60"/>
    </row>
    <row r="34" spans="1:35" x14ac:dyDescent="0.3">
      <c r="A34">
        <v>101</v>
      </c>
      <c r="B34" s="64">
        <v>2002</v>
      </c>
      <c r="C34" s="189">
        <v>7</v>
      </c>
      <c r="D34" s="189">
        <v>11</v>
      </c>
      <c r="E34" s="189" t="s">
        <v>222</v>
      </c>
      <c r="F34" s="1">
        <v>-1</v>
      </c>
      <c r="G34" s="1">
        <f t="shared" si="12"/>
        <v>4</v>
      </c>
      <c r="H34" s="1">
        <f t="shared" si="13"/>
        <v>5</v>
      </c>
      <c r="I34" s="1">
        <f t="shared" si="14"/>
        <v>1</v>
      </c>
      <c r="J34" s="1">
        <f t="shared" si="15"/>
        <v>1</v>
      </c>
      <c r="K34" s="1">
        <f t="shared" si="16"/>
        <v>1</v>
      </c>
      <c r="M34" s="60"/>
      <c r="N34" s="60"/>
      <c r="O34" s="60">
        <v>1</v>
      </c>
      <c r="Q34" s="60"/>
      <c r="R34" s="60"/>
      <c r="S34" s="60"/>
      <c r="T34" s="60"/>
      <c r="U34" s="60">
        <v>1</v>
      </c>
      <c r="V34" s="10">
        <v>1</v>
      </c>
      <c r="W34" s="60"/>
      <c r="X34" s="60"/>
      <c r="Y34" s="60"/>
      <c r="AA34" s="60">
        <v>1</v>
      </c>
      <c r="AB34" s="60"/>
      <c r="AC34" s="60"/>
      <c r="AD34" s="60"/>
      <c r="AE34" s="10">
        <v>1</v>
      </c>
      <c r="AF34" s="60"/>
      <c r="AG34" s="60"/>
      <c r="AI34" s="17" t="s">
        <v>57</v>
      </c>
    </row>
    <row r="35" spans="1:35" x14ac:dyDescent="0.3">
      <c r="A35">
        <v>101</v>
      </c>
      <c r="B35" s="64">
        <v>2002</v>
      </c>
      <c r="C35" s="189">
        <v>14</v>
      </c>
      <c r="D35" s="189">
        <v>11</v>
      </c>
      <c r="E35" s="64" t="s">
        <v>223</v>
      </c>
      <c r="F35" s="1">
        <v>1</v>
      </c>
      <c r="G35" s="1" t="str">
        <f t="shared" si="12"/>
        <v/>
      </c>
      <c r="H35" s="1">
        <f t="shared" si="13"/>
        <v>2</v>
      </c>
      <c r="I35" s="1">
        <f t="shared" si="14"/>
        <v>1</v>
      </c>
      <c r="J35" s="1">
        <f t="shared" si="15"/>
        <v>1</v>
      </c>
      <c r="K35" s="1">
        <f t="shared" si="16"/>
        <v>4</v>
      </c>
      <c r="M35" s="60"/>
      <c r="N35" s="60"/>
      <c r="O35" s="60"/>
      <c r="Q35" s="60"/>
      <c r="R35" s="60">
        <v>1</v>
      </c>
      <c r="S35" s="60"/>
      <c r="T35" s="60"/>
      <c r="U35" s="60"/>
      <c r="V35" s="10">
        <v>1</v>
      </c>
      <c r="W35" s="60"/>
      <c r="X35" s="60"/>
      <c r="Y35" s="60"/>
      <c r="AA35" s="60">
        <v>1</v>
      </c>
      <c r="AB35" s="60"/>
      <c r="AC35" s="60"/>
      <c r="AD35" s="60"/>
      <c r="AF35" s="60"/>
      <c r="AG35" s="60"/>
      <c r="AH35" s="9">
        <v>1</v>
      </c>
    </row>
    <row r="36" spans="1:35" x14ac:dyDescent="0.3">
      <c r="A36">
        <v>101</v>
      </c>
      <c r="B36" s="64">
        <v>2003</v>
      </c>
      <c r="C36" s="189">
        <v>16</v>
      </c>
      <c r="D36" s="189">
        <v>1</v>
      </c>
      <c r="E36" s="64" t="s">
        <v>224</v>
      </c>
      <c r="F36" s="1">
        <v>-1</v>
      </c>
      <c r="G36" s="1" t="str">
        <f t="shared" si="12"/>
        <v/>
      </c>
      <c r="H36" s="1" t="str">
        <f t="shared" si="13"/>
        <v/>
      </c>
      <c r="I36" s="1">
        <f t="shared" si="14"/>
        <v>1</v>
      </c>
      <c r="J36" s="1" t="str">
        <f t="shared" si="15"/>
        <v/>
      </c>
      <c r="K36" s="1" t="str">
        <f t="shared" si="16"/>
        <v/>
      </c>
      <c r="M36" s="60"/>
      <c r="N36" s="60"/>
      <c r="O36" s="60"/>
      <c r="Q36" s="60"/>
      <c r="R36" s="60"/>
      <c r="S36" s="60"/>
      <c r="T36" s="60"/>
      <c r="U36" s="60"/>
      <c r="V36" s="10">
        <v>1</v>
      </c>
      <c r="W36" s="60"/>
      <c r="X36" s="60"/>
      <c r="Y36" s="60"/>
      <c r="AA36" s="60"/>
      <c r="AB36" s="60"/>
      <c r="AC36" s="60"/>
      <c r="AD36" s="60"/>
      <c r="AF36" s="60"/>
      <c r="AG36" s="60"/>
    </row>
    <row r="37" spans="1:35" x14ac:dyDescent="0.3">
      <c r="A37">
        <v>101</v>
      </c>
      <c r="B37" s="64">
        <v>2003</v>
      </c>
      <c r="C37" s="189">
        <v>22</v>
      </c>
      <c r="D37" s="189">
        <v>1</v>
      </c>
      <c r="E37" s="64" t="s">
        <v>225</v>
      </c>
      <c r="F37" s="1">
        <v>1</v>
      </c>
      <c r="G37" s="1" t="str">
        <f t="shared" si="12"/>
        <v/>
      </c>
      <c r="H37" s="1">
        <f t="shared" si="13"/>
        <v>1</v>
      </c>
      <c r="I37" s="1">
        <f t="shared" si="14"/>
        <v>1</v>
      </c>
      <c r="J37" s="1">
        <f t="shared" si="15"/>
        <v>1</v>
      </c>
      <c r="K37" s="1">
        <f t="shared" si="16"/>
        <v>1</v>
      </c>
      <c r="M37" s="60"/>
      <c r="N37" s="60"/>
      <c r="O37" s="60"/>
      <c r="Q37" s="60">
        <v>1</v>
      </c>
      <c r="R37" s="60"/>
      <c r="S37" s="60"/>
      <c r="T37" s="60"/>
      <c r="U37" s="60"/>
      <c r="V37" s="10">
        <v>1</v>
      </c>
      <c r="W37" s="60"/>
      <c r="X37" s="60"/>
      <c r="Y37" s="60"/>
      <c r="AA37" s="60">
        <v>1</v>
      </c>
      <c r="AB37" s="60"/>
      <c r="AC37" s="60"/>
      <c r="AD37" s="60"/>
      <c r="AE37" s="10">
        <v>1</v>
      </c>
      <c r="AF37" s="60"/>
      <c r="AG37" s="60"/>
    </row>
    <row r="38" spans="1:35" x14ac:dyDescent="0.3">
      <c r="A38">
        <v>101</v>
      </c>
      <c r="B38" s="64">
        <v>2003</v>
      </c>
      <c r="C38" s="189">
        <v>31</v>
      </c>
      <c r="D38" s="189">
        <v>1</v>
      </c>
      <c r="E38" s="64" t="s">
        <v>226</v>
      </c>
      <c r="F38" s="1">
        <v>1</v>
      </c>
      <c r="G38" s="1" t="str">
        <f t="shared" si="12"/>
        <v/>
      </c>
      <c r="H38" s="1" t="str">
        <f t="shared" si="13"/>
        <v/>
      </c>
      <c r="I38" s="1">
        <f t="shared" si="14"/>
        <v>1</v>
      </c>
      <c r="J38" s="1">
        <f t="shared" si="15"/>
        <v>1</v>
      </c>
      <c r="K38" s="1" t="str">
        <f t="shared" si="16"/>
        <v/>
      </c>
      <c r="M38" s="60"/>
      <c r="N38" s="60"/>
      <c r="O38" s="60"/>
      <c r="Q38" s="60"/>
      <c r="R38" s="60"/>
      <c r="S38" s="60"/>
      <c r="T38" s="60"/>
      <c r="U38" s="60"/>
      <c r="V38" s="10">
        <v>1</v>
      </c>
      <c r="W38" s="60"/>
      <c r="X38" s="60"/>
      <c r="Y38" s="60"/>
      <c r="AA38" s="60">
        <v>1</v>
      </c>
      <c r="AB38" s="60"/>
      <c r="AC38" s="60"/>
      <c r="AD38" s="60"/>
      <c r="AF38" s="60"/>
      <c r="AG38" s="60"/>
    </row>
    <row r="39" spans="1:35" x14ac:dyDescent="0.3">
      <c r="A39">
        <v>101</v>
      </c>
      <c r="B39" s="64">
        <v>2003</v>
      </c>
      <c r="C39" s="189">
        <v>6</v>
      </c>
      <c r="D39" s="189">
        <v>3</v>
      </c>
      <c r="E39" s="64" t="s">
        <v>227</v>
      </c>
      <c r="F39" s="1">
        <v>1</v>
      </c>
      <c r="G39" s="1">
        <f t="shared" si="12"/>
        <v>2</v>
      </c>
      <c r="H39" s="1" t="str">
        <f t="shared" si="13"/>
        <v/>
      </c>
      <c r="I39" s="1">
        <f t="shared" si="14"/>
        <v>3</v>
      </c>
      <c r="J39" s="1">
        <f t="shared" si="15"/>
        <v>1</v>
      </c>
      <c r="K39" s="1">
        <f t="shared" si="16"/>
        <v>2</v>
      </c>
      <c r="M39" s="60">
        <v>1</v>
      </c>
      <c r="N39" s="60"/>
      <c r="O39" s="60"/>
      <c r="Q39" s="60"/>
      <c r="R39" s="60"/>
      <c r="S39" s="60"/>
      <c r="T39" s="60"/>
      <c r="U39" s="60"/>
      <c r="W39" s="60"/>
      <c r="X39" s="60">
        <v>1</v>
      </c>
      <c r="Y39" s="60"/>
      <c r="AA39" s="60">
        <v>1</v>
      </c>
      <c r="AB39" s="60"/>
      <c r="AC39" s="60"/>
      <c r="AD39" s="60"/>
      <c r="AF39" s="60">
        <v>1</v>
      </c>
      <c r="AG39" s="60"/>
      <c r="AI39" s="17" t="s">
        <v>59</v>
      </c>
    </row>
    <row r="40" spans="1:35" x14ac:dyDescent="0.3">
      <c r="A40">
        <v>101</v>
      </c>
      <c r="B40" s="64">
        <v>2003</v>
      </c>
      <c r="C40" s="189">
        <v>24</v>
      </c>
      <c r="D40" s="189">
        <v>3</v>
      </c>
      <c r="E40" s="64" t="s">
        <v>228</v>
      </c>
      <c r="F40" s="1">
        <v>1</v>
      </c>
      <c r="G40" s="1" t="str">
        <f t="shared" si="12"/>
        <v/>
      </c>
      <c r="H40" s="1">
        <f t="shared" si="13"/>
        <v>2</v>
      </c>
      <c r="I40" s="1">
        <f t="shared" si="14"/>
        <v>2</v>
      </c>
      <c r="J40" s="1">
        <f t="shared" si="15"/>
        <v>4</v>
      </c>
      <c r="K40" s="1">
        <f t="shared" si="16"/>
        <v>2</v>
      </c>
      <c r="M40" s="60"/>
      <c r="N40" s="60"/>
      <c r="O40" s="60"/>
      <c r="Q40" s="60"/>
      <c r="R40" s="60">
        <v>1</v>
      </c>
      <c r="S40" s="60"/>
      <c r="T40" s="60"/>
      <c r="U40" s="60"/>
      <c r="W40" s="60">
        <v>1</v>
      </c>
      <c r="X40" s="60"/>
      <c r="Y40" s="60"/>
      <c r="AA40" s="60"/>
      <c r="AB40" s="60"/>
      <c r="AC40" s="60"/>
      <c r="AD40" s="60">
        <v>1</v>
      </c>
      <c r="AF40" s="60">
        <v>1</v>
      </c>
      <c r="AG40" s="60"/>
    </row>
    <row r="41" spans="1:35" x14ac:dyDescent="0.3">
      <c r="A41">
        <v>101</v>
      </c>
      <c r="B41" s="64">
        <v>2003</v>
      </c>
      <c r="C41" s="189">
        <v>3</v>
      </c>
      <c r="D41" s="189">
        <v>4</v>
      </c>
      <c r="E41" s="64" t="s">
        <v>229</v>
      </c>
      <c r="F41" s="1">
        <v>-1</v>
      </c>
      <c r="G41" s="1" t="str">
        <f t="shared" si="12"/>
        <v/>
      </c>
      <c r="H41" s="1" t="str">
        <f t="shared" si="13"/>
        <v/>
      </c>
      <c r="I41" s="1">
        <f t="shared" si="14"/>
        <v>2</v>
      </c>
      <c r="J41" s="1">
        <f t="shared" si="15"/>
        <v>3</v>
      </c>
      <c r="K41" s="1">
        <f t="shared" si="16"/>
        <v>1</v>
      </c>
      <c r="M41" s="60"/>
      <c r="N41" s="60"/>
      <c r="O41" s="60"/>
      <c r="Q41" s="60"/>
      <c r="R41" s="60"/>
      <c r="S41" s="60"/>
      <c r="T41" s="60"/>
      <c r="U41" s="60"/>
      <c r="W41" s="60">
        <v>1</v>
      </c>
      <c r="X41" s="60"/>
      <c r="Y41" s="60"/>
      <c r="AA41" s="60"/>
      <c r="AB41" s="60"/>
      <c r="AC41" s="60">
        <v>1</v>
      </c>
      <c r="AD41" s="60"/>
      <c r="AE41" s="10">
        <v>1</v>
      </c>
      <c r="AF41" s="60"/>
      <c r="AG41" s="60"/>
      <c r="AI41" s="17" t="s">
        <v>57</v>
      </c>
    </row>
    <row r="42" spans="1:35" x14ac:dyDescent="0.3">
      <c r="A42">
        <v>101</v>
      </c>
      <c r="B42" s="64">
        <v>2003</v>
      </c>
      <c r="C42" s="189">
        <v>3</v>
      </c>
      <c r="D42" s="189">
        <v>4</v>
      </c>
      <c r="E42" s="64" t="s">
        <v>230</v>
      </c>
      <c r="F42" s="1">
        <v>-1</v>
      </c>
      <c r="G42" s="1" t="str">
        <f t="shared" si="12"/>
        <v/>
      </c>
      <c r="H42" s="1">
        <f t="shared" si="13"/>
        <v>1</v>
      </c>
      <c r="I42" s="1">
        <f t="shared" si="14"/>
        <v>1</v>
      </c>
      <c r="J42" s="1">
        <f t="shared" si="15"/>
        <v>1</v>
      </c>
      <c r="K42" s="1">
        <f t="shared" si="16"/>
        <v>1</v>
      </c>
      <c r="M42" s="60"/>
      <c r="N42" s="60"/>
      <c r="O42" s="60"/>
      <c r="Q42" s="60">
        <v>1</v>
      </c>
      <c r="R42" s="60"/>
      <c r="S42" s="60"/>
      <c r="T42" s="60"/>
      <c r="U42" s="60"/>
      <c r="V42" s="10">
        <v>1</v>
      </c>
      <c r="W42" s="60"/>
      <c r="X42" s="60"/>
      <c r="Y42" s="60"/>
      <c r="AA42" s="60">
        <v>1</v>
      </c>
      <c r="AB42" s="60"/>
      <c r="AC42" s="60"/>
      <c r="AD42" s="60"/>
      <c r="AE42" s="10">
        <v>1</v>
      </c>
      <c r="AF42" s="60"/>
      <c r="AG42" s="60"/>
      <c r="AI42" s="17" t="s">
        <v>57</v>
      </c>
    </row>
    <row r="43" spans="1:35" x14ac:dyDescent="0.3">
      <c r="A43">
        <v>101</v>
      </c>
      <c r="B43" s="64">
        <v>2003</v>
      </c>
      <c r="C43" s="189">
        <v>10</v>
      </c>
      <c r="D43" s="189">
        <v>4</v>
      </c>
      <c r="E43" s="64" t="s">
        <v>231</v>
      </c>
      <c r="F43" s="1">
        <v>-1</v>
      </c>
      <c r="G43" s="1" t="str">
        <f t="shared" si="12"/>
        <v/>
      </c>
      <c r="H43" s="1">
        <f t="shared" si="13"/>
        <v>2</v>
      </c>
      <c r="I43" s="1">
        <f t="shared" si="14"/>
        <v>1</v>
      </c>
      <c r="J43" s="1">
        <f t="shared" si="15"/>
        <v>1</v>
      </c>
      <c r="K43" s="1" t="str">
        <f t="shared" si="16"/>
        <v/>
      </c>
      <c r="M43" s="60"/>
      <c r="N43" s="60"/>
      <c r="O43" s="60"/>
      <c r="Q43" s="60"/>
      <c r="R43" s="60">
        <v>1</v>
      </c>
      <c r="S43" s="60"/>
      <c r="T43" s="60"/>
      <c r="U43" s="60"/>
      <c r="V43" s="10">
        <v>1</v>
      </c>
      <c r="W43" s="60"/>
      <c r="X43" s="60"/>
      <c r="Y43" s="60"/>
      <c r="AA43" s="60">
        <v>1</v>
      </c>
      <c r="AB43" s="60"/>
      <c r="AC43" s="60"/>
      <c r="AD43" s="60"/>
      <c r="AF43" s="60"/>
      <c r="AG43" s="60"/>
    </row>
    <row r="44" spans="1:35" x14ac:dyDescent="0.3">
      <c r="A44">
        <v>101</v>
      </c>
      <c r="B44" s="64">
        <v>2003</v>
      </c>
      <c r="C44" s="189">
        <v>8</v>
      </c>
      <c r="D44" s="189">
        <v>5</v>
      </c>
      <c r="E44" s="64" t="s">
        <v>232</v>
      </c>
      <c r="F44" s="1">
        <v>-1</v>
      </c>
      <c r="G44" s="1" t="str">
        <f t="shared" si="12"/>
        <v/>
      </c>
      <c r="H44" s="1" t="str">
        <f t="shared" si="13"/>
        <v/>
      </c>
      <c r="I44" s="1">
        <f t="shared" si="14"/>
        <v>3</v>
      </c>
      <c r="J44" s="1">
        <f t="shared" si="15"/>
        <v>2</v>
      </c>
      <c r="K44" s="1">
        <f t="shared" si="16"/>
        <v>1</v>
      </c>
      <c r="M44" s="60"/>
      <c r="N44" s="60"/>
      <c r="O44" s="60"/>
      <c r="Q44" s="60"/>
      <c r="R44" s="60"/>
      <c r="S44" s="60"/>
      <c r="T44" s="60"/>
      <c r="U44" s="60"/>
      <c r="W44" s="60"/>
      <c r="X44" s="60">
        <v>1</v>
      </c>
      <c r="Y44" s="60"/>
      <c r="AA44" s="60"/>
      <c r="AB44" s="60">
        <v>1</v>
      </c>
      <c r="AC44" s="60"/>
      <c r="AD44" s="60"/>
      <c r="AE44" s="10">
        <v>1</v>
      </c>
      <c r="AF44" s="60"/>
      <c r="AG44" s="60"/>
      <c r="AI44" s="17" t="s">
        <v>57</v>
      </c>
    </row>
    <row r="45" spans="1:35" x14ac:dyDescent="0.3">
      <c r="A45">
        <v>101</v>
      </c>
      <c r="B45" s="64">
        <v>2003</v>
      </c>
      <c r="C45" s="189">
        <v>8</v>
      </c>
      <c r="D45" s="189">
        <v>5</v>
      </c>
      <c r="E45" s="64" t="s">
        <v>233</v>
      </c>
      <c r="F45" s="1">
        <v>1</v>
      </c>
      <c r="G45" s="1" t="str">
        <f t="shared" si="12"/>
        <v/>
      </c>
      <c r="H45" s="1" t="str">
        <f t="shared" si="13"/>
        <v/>
      </c>
      <c r="I45" s="1">
        <f t="shared" si="14"/>
        <v>1</v>
      </c>
      <c r="J45" s="1">
        <f t="shared" si="15"/>
        <v>1</v>
      </c>
      <c r="K45" s="1">
        <f t="shared" si="16"/>
        <v>4</v>
      </c>
      <c r="M45" s="60"/>
      <c r="N45" s="60"/>
      <c r="O45" s="60"/>
      <c r="Q45" s="60"/>
      <c r="R45" s="60"/>
      <c r="S45" s="60"/>
      <c r="T45" s="69"/>
      <c r="U45" s="60"/>
      <c r="V45" s="10">
        <v>1</v>
      </c>
      <c r="W45" s="60"/>
      <c r="X45" s="60"/>
      <c r="Y45" s="60"/>
      <c r="AA45" s="60">
        <v>1</v>
      </c>
      <c r="AB45" s="60"/>
      <c r="AC45" s="60"/>
      <c r="AD45" s="60"/>
      <c r="AF45" s="60"/>
      <c r="AG45" s="60"/>
      <c r="AH45" s="9">
        <v>1</v>
      </c>
      <c r="AI45" s="17" t="s">
        <v>57</v>
      </c>
    </row>
    <row r="46" spans="1:35" x14ac:dyDescent="0.3">
      <c r="A46">
        <v>101</v>
      </c>
      <c r="B46" s="64">
        <v>2003</v>
      </c>
      <c r="C46" s="189">
        <v>15</v>
      </c>
      <c r="D46" s="189">
        <v>5</v>
      </c>
      <c r="E46" s="64" t="s">
        <v>234</v>
      </c>
      <c r="F46" s="1">
        <v>-1</v>
      </c>
      <c r="G46" s="1">
        <f t="shared" si="12"/>
        <v>3</v>
      </c>
      <c r="H46" s="1" t="str">
        <f t="shared" si="13"/>
        <v/>
      </c>
      <c r="I46" s="1">
        <f t="shared" si="14"/>
        <v>2</v>
      </c>
      <c r="J46" s="1">
        <f t="shared" si="15"/>
        <v>1</v>
      </c>
      <c r="K46" s="1" t="str">
        <f t="shared" si="16"/>
        <v/>
      </c>
      <c r="M46" s="60"/>
      <c r="N46" s="60">
        <v>1</v>
      </c>
      <c r="O46" s="60"/>
      <c r="Q46" s="60"/>
      <c r="R46" s="60"/>
      <c r="S46" s="60"/>
      <c r="T46" s="60"/>
      <c r="U46" s="60"/>
      <c r="W46" s="60">
        <v>1</v>
      </c>
      <c r="X46" s="60"/>
      <c r="Y46" s="60"/>
      <c r="AA46" s="60">
        <v>1</v>
      </c>
      <c r="AB46" s="60"/>
      <c r="AC46" s="60"/>
      <c r="AD46" s="60"/>
      <c r="AF46" s="60"/>
      <c r="AG46" s="60"/>
    </row>
    <row r="47" spans="1:35" x14ac:dyDescent="0.3">
      <c r="A47">
        <v>101</v>
      </c>
      <c r="B47" s="64">
        <v>2003</v>
      </c>
      <c r="C47" s="189">
        <v>22</v>
      </c>
      <c r="D47" s="189">
        <v>5</v>
      </c>
      <c r="E47" s="64" t="s">
        <v>235</v>
      </c>
      <c r="F47" s="1">
        <v>-1</v>
      </c>
      <c r="G47" s="1">
        <f t="shared" si="12"/>
        <v>1</v>
      </c>
      <c r="H47" s="1">
        <f t="shared" si="13"/>
        <v>2</v>
      </c>
      <c r="I47" s="1">
        <f t="shared" si="14"/>
        <v>2</v>
      </c>
      <c r="J47" s="1">
        <f t="shared" si="15"/>
        <v>1</v>
      </c>
      <c r="K47" s="1">
        <f t="shared" si="16"/>
        <v>1</v>
      </c>
      <c r="L47" s="10">
        <v>1</v>
      </c>
      <c r="M47" s="60"/>
      <c r="N47" s="60"/>
      <c r="O47" s="60"/>
      <c r="Q47" s="60"/>
      <c r="R47" s="60">
        <v>1</v>
      </c>
      <c r="S47" s="60"/>
      <c r="T47" s="69"/>
      <c r="U47" s="60"/>
      <c r="W47" s="60">
        <v>1</v>
      </c>
      <c r="X47" s="60"/>
      <c r="Y47" s="60"/>
      <c r="AA47" s="60">
        <v>1</v>
      </c>
      <c r="AB47" s="60"/>
      <c r="AC47" s="60"/>
      <c r="AD47" s="60"/>
      <c r="AE47" s="10">
        <v>1</v>
      </c>
      <c r="AF47" s="60"/>
      <c r="AG47" s="60"/>
      <c r="AI47" s="17" t="s">
        <v>57</v>
      </c>
    </row>
    <row r="48" spans="1:35" x14ac:dyDescent="0.3">
      <c r="A48">
        <v>101</v>
      </c>
      <c r="B48" s="64">
        <v>2003</v>
      </c>
      <c r="C48" s="189">
        <v>5</v>
      </c>
      <c r="D48" s="189">
        <v>6</v>
      </c>
      <c r="E48" s="64" t="s">
        <v>236</v>
      </c>
      <c r="F48" s="1">
        <v>1</v>
      </c>
      <c r="G48" s="1" t="str">
        <f t="shared" si="12"/>
        <v/>
      </c>
      <c r="H48" s="1">
        <f t="shared" si="13"/>
        <v>2</v>
      </c>
      <c r="I48" s="1">
        <f t="shared" si="14"/>
        <v>1</v>
      </c>
      <c r="J48" s="1">
        <f t="shared" si="15"/>
        <v>1</v>
      </c>
      <c r="K48" s="1" t="str">
        <f t="shared" si="16"/>
        <v/>
      </c>
      <c r="M48" s="60"/>
      <c r="N48" s="60"/>
      <c r="O48" s="60"/>
      <c r="Q48" s="60"/>
      <c r="R48" s="60">
        <v>1</v>
      </c>
      <c r="S48" s="60"/>
      <c r="T48" s="60"/>
      <c r="U48" s="60"/>
      <c r="V48" s="10">
        <v>1</v>
      </c>
      <c r="W48" s="60"/>
      <c r="X48" s="60"/>
      <c r="Y48" s="60"/>
      <c r="AA48" s="60">
        <v>1</v>
      </c>
      <c r="AB48" s="60"/>
      <c r="AC48" s="60"/>
      <c r="AD48" s="60"/>
      <c r="AF48" s="60"/>
      <c r="AG48" s="60"/>
    </row>
    <row r="49" spans="1:76" x14ac:dyDescent="0.3">
      <c r="A49">
        <v>101</v>
      </c>
      <c r="B49" s="64">
        <v>2003</v>
      </c>
      <c r="C49" s="189">
        <v>12</v>
      </c>
      <c r="D49" s="189">
        <v>6</v>
      </c>
      <c r="E49" s="64" t="s">
        <v>237</v>
      </c>
      <c r="F49" s="1">
        <v>1</v>
      </c>
      <c r="G49" s="1">
        <f t="shared" si="12"/>
        <v>3</v>
      </c>
      <c r="H49" s="1">
        <f t="shared" si="13"/>
        <v>1</v>
      </c>
      <c r="I49" s="1">
        <f t="shared" si="14"/>
        <v>1</v>
      </c>
      <c r="J49" s="1">
        <f t="shared" si="15"/>
        <v>1</v>
      </c>
      <c r="K49" s="1">
        <f t="shared" si="16"/>
        <v>1</v>
      </c>
      <c r="M49" s="60"/>
      <c r="N49" s="60">
        <v>1</v>
      </c>
      <c r="O49" s="60"/>
      <c r="Q49" s="60">
        <v>1</v>
      </c>
      <c r="R49" s="60"/>
      <c r="S49" s="60"/>
      <c r="T49" s="60"/>
      <c r="U49" s="60"/>
      <c r="V49" s="10">
        <v>1</v>
      </c>
      <c r="W49" s="60"/>
      <c r="X49" s="60"/>
      <c r="Y49" s="60"/>
      <c r="AA49" s="60">
        <v>1</v>
      </c>
      <c r="AB49" s="60"/>
      <c r="AC49" s="60"/>
      <c r="AD49" s="60"/>
      <c r="AE49" s="10">
        <v>1</v>
      </c>
      <c r="AF49" s="60"/>
      <c r="AG49" s="60"/>
      <c r="AI49" s="17" t="s">
        <v>57</v>
      </c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x14ac:dyDescent="0.3">
      <c r="A50">
        <v>101</v>
      </c>
      <c r="B50" s="64">
        <v>2003</v>
      </c>
      <c r="C50" s="189">
        <v>10</v>
      </c>
      <c r="D50" s="189">
        <v>7</v>
      </c>
      <c r="E50" s="64" t="s">
        <v>238</v>
      </c>
      <c r="F50" s="1">
        <v>-1</v>
      </c>
      <c r="G50" s="1" t="str">
        <f t="shared" si="12"/>
        <v/>
      </c>
      <c r="H50" s="1" t="str">
        <f t="shared" si="13"/>
        <v/>
      </c>
      <c r="I50" s="1">
        <f t="shared" si="14"/>
        <v>2</v>
      </c>
      <c r="J50" s="1">
        <f t="shared" si="15"/>
        <v>2</v>
      </c>
      <c r="K50" s="1">
        <f t="shared" si="16"/>
        <v>1</v>
      </c>
      <c r="M50" s="60"/>
      <c r="N50" s="60"/>
      <c r="O50" s="60"/>
      <c r="Q50" s="60"/>
      <c r="R50" s="60"/>
      <c r="S50" s="60"/>
      <c r="T50" s="60"/>
      <c r="U50" s="60"/>
      <c r="W50" s="60">
        <v>1</v>
      </c>
      <c r="X50" s="60"/>
      <c r="Y50" s="60"/>
      <c r="AA50" s="60"/>
      <c r="AB50" s="60">
        <v>1</v>
      </c>
      <c r="AC50" s="60"/>
      <c r="AD50" s="60"/>
      <c r="AE50" s="10">
        <v>1</v>
      </c>
      <c r="AF50" s="60"/>
      <c r="AG50" s="60"/>
      <c r="AI50" s="17" t="s">
        <v>58</v>
      </c>
    </row>
    <row r="51" spans="1:76" x14ac:dyDescent="0.3">
      <c r="A51">
        <v>101</v>
      </c>
      <c r="B51" s="64">
        <v>2003</v>
      </c>
      <c r="C51" s="189">
        <v>10</v>
      </c>
      <c r="D51" s="189">
        <v>7</v>
      </c>
      <c r="E51" s="64" t="s">
        <v>239</v>
      </c>
      <c r="F51" s="1">
        <v>1</v>
      </c>
      <c r="G51" s="1" t="str">
        <f t="shared" si="12"/>
        <v/>
      </c>
      <c r="H51" s="1" t="str">
        <f t="shared" si="13"/>
        <v/>
      </c>
      <c r="I51" s="1">
        <f t="shared" si="14"/>
        <v>2</v>
      </c>
      <c r="J51" s="1">
        <f t="shared" si="15"/>
        <v>1</v>
      </c>
      <c r="K51" s="1" t="str">
        <f t="shared" si="16"/>
        <v/>
      </c>
      <c r="M51" s="60"/>
      <c r="N51" s="60"/>
      <c r="O51" s="60"/>
      <c r="Q51" s="60"/>
      <c r="R51" s="60"/>
      <c r="S51" s="60"/>
      <c r="T51" s="69"/>
      <c r="U51" s="60"/>
      <c r="W51" s="60">
        <v>1</v>
      </c>
      <c r="X51" s="60"/>
      <c r="Y51" s="60"/>
      <c r="AA51" s="60">
        <v>1</v>
      </c>
      <c r="AB51" s="60"/>
      <c r="AC51" s="60"/>
      <c r="AD51" s="60"/>
      <c r="AF51" s="60"/>
      <c r="AG51" s="60"/>
    </row>
    <row r="52" spans="1:76" x14ac:dyDescent="0.3">
      <c r="A52">
        <v>101</v>
      </c>
      <c r="B52" s="64">
        <v>2003</v>
      </c>
      <c r="C52" s="189">
        <v>8</v>
      </c>
      <c r="D52" s="189">
        <v>10</v>
      </c>
      <c r="E52" s="64" t="s">
        <v>240</v>
      </c>
      <c r="F52" s="1">
        <v>-1</v>
      </c>
      <c r="G52" s="1">
        <f t="shared" si="12"/>
        <v>4</v>
      </c>
      <c r="H52" s="1">
        <f t="shared" si="13"/>
        <v>2</v>
      </c>
      <c r="I52" s="1">
        <f t="shared" si="14"/>
        <v>2</v>
      </c>
      <c r="J52" s="1">
        <f t="shared" si="15"/>
        <v>4</v>
      </c>
      <c r="K52" s="1" t="str">
        <f t="shared" si="16"/>
        <v/>
      </c>
      <c r="M52" s="60"/>
      <c r="N52" s="60"/>
      <c r="O52" s="60">
        <v>1</v>
      </c>
      <c r="Q52" s="60"/>
      <c r="R52" s="60">
        <v>1</v>
      </c>
      <c r="S52" s="60"/>
      <c r="T52" s="60"/>
      <c r="U52" s="60"/>
      <c r="W52" s="60">
        <v>1</v>
      </c>
      <c r="X52" s="60"/>
      <c r="Y52" s="60"/>
      <c r="AA52" s="60"/>
      <c r="AB52" s="60"/>
      <c r="AC52" s="60"/>
      <c r="AD52" s="60">
        <v>1</v>
      </c>
      <c r="AF52" s="60"/>
      <c r="AG52" s="60"/>
    </row>
    <row r="53" spans="1:76" x14ac:dyDescent="0.3">
      <c r="A53">
        <v>101</v>
      </c>
      <c r="B53" s="64">
        <v>2003</v>
      </c>
      <c r="C53" s="189">
        <v>24</v>
      </c>
      <c r="D53" s="189">
        <v>10</v>
      </c>
      <c r="E53" s="64" t="s">
        <v>241</v>
      </c>
      <c r="F53" s="1">
        <v>1</v>
      </c>
      <c r="G53" s="1" t="str">
        <f t="shared" si="12"/>
        <v/>
      </c>
      <c r="H53" s="1" t="str">
        <f t="shared" si="13"/>
        <v/>
      </c>
      <c r="I53" s="1">
        <f t="shared" si="14"/>
        <v>3</v>
      </c>
      <c r="J53" s="1">
        <f t="shared" si="15"/>
        <v>4</v>
      </c>
      <c r="K53" s="1">
        <f t="shared" si="16"/>
        <v>2</v>
      </c>
      <c r="M53" s="60"/>
      <c r="N53" s="60"/>
      <c r="O53" s="60"/>
      <c r="Q53" s="60"/>
      <c r="R53" s="60"/>
      <c r="S53" s="60"/>
      <c r="T53" s="60"/>
      <c r="U53" s="60"/>
      <c r="W53" s="60"/>
      <c r="X53" s="60">
        <v>1</v>
      </c>
      <c r="Y53" s="60"/>
      <c r="AA53" s="60"/>
      <c r="AB53" s="60"/>
      <c r="AC53" s="60"/>
      <c r="AD53" s="60">
        <v>1</v>
      </c>
      <c r="AF53" s="60">
        <v>1</v>
      </c>
      <c r="AG53" s="60"/>
      <c r="AI53" s="69"/>
    </row>
    <row r="54" spans="1:76" x14ac:dyDescent="0.3">
      <c r="A54">
        <v>101</v>
      </c>
      <c r="B54" s="64">
        <v>2003</v>
      </c>
      <c r="C54" s="64">
        <v>20</v>
      </c>
      <c r="D54" s="64">
        <v>11</v>
      </c>
      <c r="E54" t="s">
        <v>242</v>
      </c>
      <c r="F54" s="1">
        <v>1</v>
      </c>
      <c r="G54" s="1" t="str">
        <f t="shared" si="12"/>
        <v/>
      </c>
      <c r="H54" s="1" t="str">
        <f t="shared" si="13"/>
        <v/>
      </c>
      <c r="I54" s="1">
        <f t="shared" si="14"/>
        <v>3</v>
      </c>
      <c r="J54" s="1" t="str">
        <f t="shared" si="15"/>
        <v/>
      </c>
      <c r="K54" s="1" t="str">
        <f t="shared" si="16"/>
        <v/>
      </c>
      <c r="M54" s="60"/>
      <c r="N54" s="60"/>
      <c r="O54" s="60"/>
      <c r="Q54" s="60"/>
      <c r="R54" s="60"/>
      <c r="S54" s="60"/>
      <c r="T54" s="60"/>
      <c r="U54" s="60"/>
      <c r="W54" s="60"/>
      <c r="X54" s="60">
        <v>1</v>
      </c>
      <c r="Y54" s="60"/>
      <c r="AA54" s="60"/>
      <c r="AB54" s="60"/>
      <c r="AC54" s="60"/>
      <c r="AD54" s="60"/>
      <c r="AF54" s="60"/>
      <c r="AG54" s="60"/>
    </row>
    <row r="55" spans="1:76" x14ac:dyDescent="0.3">
      <c r="A55">
        <v>101</v>
      </c>
      <c r="B55" s="64">
        <v>2003</v>
      </c>
      <c r="C55" s="189">
        <v>4</v>
      </c>
      <c r="D55" s="189">
        <v>12</v>
      </c>
      <c r="E55" s="64" t="s">
        <v>243</v>
      </c>
      <c r="F55" s="1">
        <v>1</v>
      </c>
      <c r="G55" s="1" t="str">
        <f t="shared" si="12"/>
        <v/>
      </c>
      <c r="H55" s="1" t="str">
        <f t="shared" si="13"/>
        <v/>
      </c>
      <c r="I55" s="1">
        <f t="shared" si="14"/>
        <v>2</v>
      </c>
      <c r="J55" s="1">
        <f t="shared" si="15"/>
        <v>4</v>
      </c>
      <c r="K55" s="1">
        <f t="shared" si="16"/>
        <v>2</v>
      </c>
      <c r="M55" s="60"/>
      <c r="N55" s="60"/>
      <c r="O55" s="60"/>
      <c r="Q55" s="60"/>
      <c r="R55" s="60"/>
      <c r="S55" s="60"/>
      <c r="T55" s="60"/>
      <c r="U55" s="60"/>
      <c r="W55" s="60">
        <v>1</v>
      </c>
      <c r="X55" s="60"/>
      <c r="Y55" s="60"/>
      <c r="AA55" s="60"/>
      <c r="AB55" s="60"/>
      <c r="AC55" s="60"/>
      <c r="AD55" s="60">
        <v>1</v>
      </c>
      <c r="AF55" s="60">
        <v>1</v>
      </c>
      <c r="AG55" s="60"/>
    </row>
    <row r="56" spans="1:76" x14ac:dyDescent="0.3">
      <c r="A56">
        <v>101</v>
      </c>
      <c r="B56" s="64">
        <v>2003</v>
      </c>
      <c r="C56" s="189">
        <v>11</v>
      </c>
      <c r="D56" s="189">
        <v>12</v>
      </c>
      <c r="E56" s="64" t="s">
        <v>244</v>
      </c>
      <c r="F56" s="1">
        <v>-1</v>
      </c>
      <c r="G56" s="1" t="str">
        <f t="shared" si="12"/>
        <v/>
      </c>
      <c r="H56" s="1" t="str">
        <f t="shared" si="13"/>
        <v/>
      </c>
      <c r="I56" s="1">
        <f t="shared" si="14"/>
        <v>2</v>
      </c>
      <c r="J56" s="1">
        <f t="shared" si="15"/>
        <v>1</v>
      </c>
      <c r="K56" s="1">
        <f t="shared" si="16"/>
        <v>2</v>
      </c>
      <c r="M56" s="60"/>
      <c r="N56" s="60"/>
      <c r="O56" s="60"/>
      <c r="Q56" s="60"/>
      <c r="R56" s="60"/>
      <c r="S56" s="60"/>
      <c r="T56" s="69"/>
      <c r="U56" s="60"/>
      <c r="W56" s="60">
        <v>1</v>
      </c>
      <c r="X56" s="60"/>
      <c r="Y56" s="60"/>
      <c r="AA56" s="60">
        <v>1</v>
      </c>
      <c r="AB56" s="60"/>
      <c r="AC56" s="60"/>
      <c r="AD56" s="60"/>
      <c r="AF56" s="60">
        <v>1</v>
      </c>
      <c r="AG56" s="60"/>
      <c r="AI56" s="17" t="s">
        <v>57</v>
      </c>
    </row>
    <row r="57" spans="1:76" x14ac:dyDescent="0.3">
      <c r="A57">
        <v>101</v>
      </c>
      <c r="B57" s="64">
        <v>2003</v>
      </c>
      <c r="C57" s="189">
        <v>11</v>
      </c>
      <c r="D57" s="189">
        <v>12</v>
      </c>
      <c r="E57" s="64" t="s">
        <v>245</v>
      </c>
      <c r="F57" s="1">
        <v>-1</v>
      </c>
      <c r="G57" s="1" t="str">
        <f t="shared" si="12"/>
        <v/>
      </c>
      <c r="H57" s="1">
        <f t="shared" si="13"/>
        <v>3</v>
      </c>
      <c r="I57" s="1">
        <f t="shared" si="14"/>
        <v>5</v>
      </c>
      <c r="J57" s="1">
        <f t="shared" si="15"/>
        <v>2</v>
      </c>
      <c r="K57" s="1" t="str">
        <f t="shared" si="16"/>
        <v/>
      </c>
      <c r="M57" s="60"/>
      <c r="N57" s="60"/>
      <c r="O57" s="60"/>
      <c r="Q57" s="60"/>
      <c r="R57" s="60"/>
      <c r="S57" s="60">
        <v>1</v>
      </c>
      <c r="T57" s="60"/>
      <c r="U57" s="60"/>
      <c r="W57" s="60"/>
      <c r="X57" s="60"/>
      <c r="Y57" s="60"/>
      <c r="Z57" s="9">
        <v>1</v>
      </c>
      <c r="AA57" s="60"/>
      <c r="AB57" s="60">
        <v>1</v>
      </c>
      <c r="AC57" s="60"/>
      <c r="AD57" s="60"/>
      <c r="AF57" s="60"/>
      <c r="AG57" s="60"/>
    </row>
    <row r="58" spans="1:76" x14ac:dyDescent="0.3">
      <c r="A58">
        <v>101</v>
      </c>
      <c r="B58" s="64">
        <v>2003</v>
      </c>
      <c r="C58" s="64">
        <v>11</v>
      </c>
      <c r="D58" s="64">
        <v>12</v>
      </c>
      <c r="E58" t="s">
        <v>246</v>
      </c>
      <c r="F58" s="1">
        <v>-1</v>
      </c>
      <c r="G58" s="1" t="str">
        <f t="shared" si="12"/>
        <v/>
      </c>
      <c r="H58" s="1" t="str">
        <f t="shared" si="13"/>
        <v/>
      </c>
      <c r="I58" s="1">
        <f t="shared" si="14"/>
        <v>4</v>
      </c>
      <c r="J58" s="1" t="str">
        <f t="shared" si="15"/>
        <v/>
      </c>
      <c r="K58" s="1" t="str">
        <f t="shared" si="16"/>
        <v/>
      </c>
      <c r="M58" s="60"/>
      <c r="N58" s="60"/>
      <c r="O58" s="60"/>
      <c r="Q58" s="60"/>
      <c r="R58" s="60"/>
      <c r="S58" s="60"/>
      <c r="T58" s="60"/>
      <c r="U58" s="60"/>
      <c r="W58" s="60"/>
      <c r="X58" s="60"/>
      <c r="Y58" s="60">
        <v>1</v>
      </c>
      <c r="AA58" s="60"/>
      <c r="AB58" s="60"/>
      <c r="AC58" s="60"/>
      <c r="AD58" s="60"/>
      <c r="AF58" s="60"/>
      <c r="AG58" s="60"/>
    </row>
    <row r="59" spans="1:76" x14ac:dyDescent="0.3">
      <c r="A59">
        <v>101</v>
      </c>
      <c r="B59" s="64">
        <v>2004</v>
      </c>
      <c r="C59" s="64">
        <v>12</v>
      </c>
      <c r="D59" s="64">
        <v>2</v>
      </c>
      <c r="E59" t="s">
        <v>247</v>
      </c>
      <c r="F59" s="1">
        <v>-1</v>
      </c>
      <c r="G59" s="1" t="str">
        <f t="shared" si="12"/>
        <v/>
      </c>
      <c r="H59" s="1">
        <f t="shared" si="13"/>
        <v>4</v>
      </c>
      <c r="I59" s="1">
        <f t="shared" si="14"/>
        <v>4</v>
      </c>
      <c r="J59" s="1">
        <f t="shared" si="15"/>
        <v>3</v>
      </c>
      <c r="K59" s="1">
        <f t="shared" si="16"/>
        <v>3</v>
      </c>
      <c r="M59" s="60"/>
      <c r="N59" s="60"/>
      <c r="O59" s="60"/>
      <c r="Q59" s="60"/>
      <c r="R59" s="60"/>
      <c r="S59" s="60"/>
      <c r="T59" s="60">
        <v>1</v>
      </c>
      <c r="U59" s="60"/>
      <c r="W59" s="60"/>
      <c r="X59" s="60"/>
      <c r="Y59" s="60">
        <v>1</v>
      </c>
      <c r="AA59" s="60"/>
      <c r="AB59" s="60"/>
      <c r="AC59" s="60">
        <v>1</v>
      </c>
      <c r="AD59" s="60"/>
      <c r="AF59" s="60"/>
      <c r="AG59" s="60">
        <v>1</v>
      </c>
      <c r="AI59" s="17" t="s">
        <v>57</v>
      </c>
    </row>
    <row r="60" spans="1:76" x14ac:dyDescent="0.3">
      <c r="A60">
        <v>101</v>
      </c>
      <c r="B60" s="64">
        <v>2004</v>
      </c>
      <c r="C60" s="189">
        <v>19</v>
      </c>
      <c r="D60" s="189">
        <v>2</v>
      </c>
      <c r="E60" s="64" t="s">
        <v>248</v>
      </c>
      <c r="F60" s="1">
        <v>-1</v>
      </c>
      <c r="G60" s="1" t="str">
        <f t="shared" si="12"/>
        <v/>
      </c>
      <c r="H60" s="1" t="str">
        <f t="shared" si="13"/>
        <v/>
      </c>
      <c r="I60" s="1">
        <f t="shared" si="14"/>
        <v>1</v>
      </c>
      <c r="J60" s="1">
        <f t="shared" si="15"/>
        <v>1</v>
      </c>
      <c r="K60" s="1" t="str">
        <f t="shared" si="16"/>
        <v/>
      </c>
      <c r="M60" s="60"/>
      <c r="N60" s="60"/>
      <c r="O60" s="60"/>
      <c r="Q60" s="60"/>
      <c r="R60" s="60"/>
      <c r="S60" s="60"/>
      <c r="T60" s="60"/>
      <c r="U60" s="60"/>
      <c r="V60" s="10">
        <v>1</v>
      </c>
      <c r="W60" s="60"/>
      <c r="X60" s="60"/>
      <c r="Y60" s="60"/>
      <c r="AA60" s="60">
        <v>1</v>
      </c>
      <c r="AB60" s="60"/>
      <c r="AC60" s="60"/>
      <c r="AD60" s="60"/>
      <c r="AF60" s="60"/>
      <c r="AG60" s="60"/>
    </row>
    <row r="61" spans="1:76" x14ac:dyDescent="0.3">
      <c r="A61">
        <v>101</v>
      </c>
      <c r="B61" s="64">
        <v>2004</v>
      </c>
      <c r="C61" s="189">
        <v>26</v>
      </c>
      <c r="D61" s="189">
        <v>2</v>
      </c>
      <c r="E61" t="s">
        <v>249</v>
      </c>
      <c r="F61" s="1">
        <v>1</v>
      </c>
      <c r="G61" s="1" t="str">
        <f t="shared" si="12"/>
        <v/>
      </c>
      <c r="H61" s="1">
        <f t="shared" si="13"/>
        <v>2</v>
      </c>
      <c r="I61" s="1">
        <f t="shared" si="14"/>
        <v>4</v>
      </c>
      <c r="J61" s="1">
        <f t="shared" si="15"/>
        <v>1</v>
      </c>
      <c r="K61" s="1">
        <f t="shared" si="16"/>
        <v>3</v>
      </c>
      <c r="M61" s="60"/>
      <c r="N61" s="60"/>
      <c r="O61" s="60"/>
      <c r="Q61" s="60"/>
      <c r="R61" s="60">
        <v>1</v>
      </c>
      <c r="S61" s="60"/>
      <c r="T61" s="60"/>
      <c r="U61" s="60"/>
      <c r="W61" s="60"/>
      <c r="X61" s="60"/>
      <c r="Y61" s="60">
        <v>1</v>
      </c>
      <c r="AA61" s="60">
        <v>1</v>
      </c>
      <c r="AB61" s="60"/>
      <c r="AC61" s="60"/>
      <c r="AD61" s="60"/>
      <c r="AF61" s="60"/>
      <c r="AG61" s="60">
        <v>1</v>
      </c>
      <c r="AI61" s="17" t="s">
        <v>58</v>
      </c>
    </row>
    <row r="62" spans="1:76" x14ac:dyDescent="0.3">
      <c r="A62">
        <v>101</v>
      </c>
      <c r="B62" s="64">
        <v>2004</v>
      </c>
      <c r="C62" s="189">
        <v>8</v>
      </c>
      <c r="D62" s="189">
        <v>4</v>
      </c>
      <c r="E62" t="s">
        <v>250</v>
      </c>
      <c r="F62" s="1">
        <v>1</v>
      </c>
      <c r="G62" s="1">
        <f t="shared" si="12"/>
        <v>4</v>
      </c>
      <c r="H62" s="1">
        <f t="shared" si="13"/>
        <v>3</v>
      </c>
      <c r="I62" s="1">
        <f t="shared" si="14"/>
        <v>2</v>
      </c>
      <c r="J62" s="1">
        <f t="shared" si="15"/>
        <v>1</v>
      </c>
      <c r="K62" s="1">
        <f t="shared" si="16"/>
        <v>1</v>
      </c>
      <c r="M62" s="60"/>
      <c r="N62" s="60"/>
      <c r="O62" s="60">
        <v>1</v>
      </c>
      <c r="Q62" s="60"/>
      <c r="R62" s="60"/>
      <c r="S62" s="60">
        <v>1</v>
      </c>
      <c r="T62" s="60"/>
      <c r="U62" s="60"/>
      <c r="W62" s="60">
        <v>1</v>
      </c>
      <c r="X62" s="60"/>
      <c r="Y62" s="60"/>
      <c r="AA62" s="60">
        <v>1</v>
      </c>
      <c r="AB62" s="60"/>
      <c r="AC62" s="60"/>
      <c r="AD62" s="60"/>
      <c r="AE62" s="10">
        <v>1</v>
      </c>
      <c r="AF62" s="60"/>
      <c r="AG62" s="60"/>
      <c r="AI62" s="17" t="s">
        <v>58</v>
      </c>
    </row>
    <row r="63" spans="1:76" x14ac:dyDescent="0.3">
      <c r="A63">
        <v>101</v>
      </c>
      <c r="B63" s="64">
        <v>2004</v>
      </c>
      <c r="C63" s="189">
        <v>8</v>
      </c>
      <c r="D63" s="189">
        <v>4</v>
      </c>
      <c r="E63" t="s">
        <v>251</v>
      </c>
      <c r="F63" s="1">
        <v>-1</v>
      </c>
      <c r="G63" s="1" t="str">
        <f t="shared" si="12"/>
        <v/>
      </c>
      <c r="H63" s="1" t="str">
        <f t="shared" si="13"/>
        <v/>
      </c>
      <c r="I63" s="1">
        <f t="shared" si="14"/>
        <v>4</v>
      </c>
      <c r="J63" s="1">
        <f t="shared" si="15"/>
        <v>1</v>
      </c>
      <c r="K63" s="1" t="str">
        <f t="shared" si="16"/>
        <v/>
      </c>
      <c r="M63" s="60"/>
      <c r="N63" s="60"/>
      <c r="O63" s="60"/>
      <c r="Q63" s="60"/>
      <c r="R63" s="60"/>
      <c r="S63" s="60"/>
      <c r="T63" s="60"/>
      <c r="U63" s="60"/>
      <c r="W63" s="60"/>
      <c r="X63" s="60"/>
      <c r="Y63" s="60">
        <v>1</v>
      </c>
      <c r="AA63" s="60">
        <v>1</v>
      </c>
      <c r="AB63" s="60"/>
      <c r="AC63" s="60"/>
      <c r="AD63" s="60"/>
      <c r="AF63" s="60"/>
      <c r="AG63" s="60"/>
    </row>
    <row r="64" spans="1:76" x14ac:dyDescent="0.3">
      <c r="A64">
        <v>101</v>
      </c>
      <c r="B64" s="64">
        <v>2004</v>
      </c>
      <c r="C64" s="189">
        <v>20</v>
      </c>
      <c r="D64" s="189">
        <v>4</v>
      </c>
      <c r="E64" t="s">
        <v>252</v>
      </c>
      <c r="F64" s="1">
        <v>1</v>
      </c>
      <c r="G64" s="1" t="str">
        <f t="shared" si="12"/>
        <v/>
      </c>
      <c r="H64" s="1">
        <f t="shared" si="13"/>
        <v>2</v>
      </c>
      <c r="I64" s="1">
        <f t="shared" si="14"/>
        <v>5</v>
      </c>
      <c r="J64" s="1">
        <f t="shared" si="15"/>
        <v>1</v>
      </c>
      <c r="K64" s="1">
        <f t="shared" si="16"/>
        <v>3</v>
      </c>
      <c r="M64" s="60"/>
      <c r="N64" s="60"/>
      <c r="O64" s="60"/>
      <c r="Q64" s="60"/>
      <c r="R64" s="60">
        <v>1</v>
      </c>
      <c r="S64" s="60"/>
      <c r="T64" s="60"/>
      <c r="U64" s="60"/>
      <c r="W64" s="60"/>
      <c r="X64" s="60"/>
      <c r="Y64" s="60"/>
      <c r="Z64" s="9">
        <v>1</v>
      </c>
      <c r="AA64" s="60">
        <v>1</v>
      </c>
      <c r="AB64" s="60"/>
      <c r="AC64" s="60"/>
      <c r="AD64" s="60"/>
      <c r="AF64" s="60"/>
      <c r="AG64" s="60">
        <v>1</v>
      </c>
      <c r="AI64" s="17" t="s">
        <v>58</v>
      </c>
    </row>
    <row r="65" spans="1:35" x14ac:dyDescent="0.3">
      <c r="A65">
        <v>101</v>
      </c>
      <c r="B65" s="64">
        <v>2004</v>
      </c>
      <c r="C65" s="189">
        <v>20</v>
      </c>
      <c r="D65" s="189">
        <v>5</v>
      </c>
      <c r="E65" s="64" t="s">
        <v>253</v>
      </c>
      <c r="F65" s="1">
        <v>1</v>
      </c>
      <c r="G65" s="1">
        <f t="shared" si="12"/>
        <v>2</v>
      </c>
      <c r="H65" s="1" t="str">
        <f t="shared" si="13"/>
        <v/>
      </c>
      <c r="I65" s="1">
        <f t="shared" si="14"/>
        <v>5</v>
      </c>
      <c r="J65" s="1">
        <f t="shared" si="15"/>
        <v>1</v>
      </c>
      <c r="K65" s="1">
        <f t="shared" si="16"/>
        <v>4</v>
      </c>
      <c r="M65" s="60">
        <v>1</v>
      </c>
      <c r="N65" s="60"/>
      <c r="O65" s="60"/>
      <c r="Q65" s="60"/>
      <c r="R65" s="60"/>
      <c r="S65" s="60"/>
      <c r="T65" s="60"/>
      <c r="U65" s="60"/>
      <c r="W65" s="60"/>
      <c r="X65" s="60"/>
      <c r="Y65" s="60"/>
      <c r="Z65" s="9">
        <v>1</v>
      </c>
      <c r="AA65" s="60">
        <v>1</v>
      </c>
      <c r="AB65" s="60"/>
      <c r="AC65" s="60"/>
      <c r="AD65" s="60"/>
      <c r="AF65" s="60"/>
      <c r="AG65" s="60"/>
      <c r="AH65" s="9">
        <v>1</v>
      </c>
      <c r="AI65" s="17" t="s">
        <v>57</v>
      </c>
    </row>
    <row r="66" spans="1:35" x14ac:dyDescent="0.3">
      <c r="A66" s="64">
        <v>101</v>
      </c>
      <c r="B66" s="64">
        <v>2004</v>
      </c>
      <c r="C66" s="189">
        <v>20</v>
      </c>
      <c r="D66" s="189">
        <v>5</v>
      </c>
      <c r="E66" s="189" t="s">
        <v>254</v>
      </c>
      <c r="F66" s="1">
        <v>-1</v>
      </c>
      <c r="G66" s="1">
        <f t="shared" si="12"/>
        <v>1</v>
      </c>
      <c r="H66" s="1" t="str">
        <f t="shared" si="13"/>
        <v/>
      </c>
      <c r="I66" s="1">
        <f t="shared" si="14"/>
        <v>2</v>
      </c>
      <c r="J66" s="1">
        <f t="shared" si="15"/>
        <v>2</v>
      </c>
      <c r="K66" s="1">
        <f t="shared" si="16"/>
        <v>2</v>
      </c>
      <c r="L66" s="93">
        <v>1</v>
      </c>
      <c r="M66" s="71"/>
      <c r="N66" s="71"/>
      <c r="O66" s="71"/>
      <c r="P66" s="132"/>
      <c r="Q66" s="71"/>
      <c r="R66" s="71"/>
      <c r="S66" s="71"/>
      <c r="T66" s="71"/>
      <c r="U66" s="71"/>
      <c r="V66" s="93"/>
      <c r="W66" s="71">
        <v>1</v>
      </c>
      <c r="X66" s="71"/>
      <c r="Y66" s="71"/>
      <c r="Z66" s="132"/>
      <c r="AA66" s="71"/>
      <c r="AB66" s="71">
        <v>1</v>
      </c>
      <c r="AC66" s="71"/>
      <c r="AD66" s="71"/>
      <c r="AE66" s="93"/>
      <c r="AF66" s="71">
        <v>1</v>
      </c>
      <c r="AG66" s="71"/>
      <c r="AH66" s="132"/>
      <c r="AI66" s="147"/>
    </row>
    <row r="67" spans="1:35" x14ac:dyDescent="0.3">
      <c r="A67">
        <v>101</v>
      </c>
      <c r="B67" s="64">
        <v>2004</v>
      </c>
      <c r="C67" s="189">
        <v>17</v>
      </c>
      <c r="D67" s="189">
        <v>6</v>
      </c>
      <c r="E67" t="s">
        <v>255</v>
      </c>
      <c r="F67" s="1">
        <v>1</v>
      </c>
      <c r="G67" s="1" t="str">
        <f t="shared" si="12"/>
        <v/>
      </c>
      <c r="H67" s="1" t="str">
        <f t="shared" si="13"/>
        <v/>
      </c>
      <c r="I67" s="1">
        <f t="shared" si="14"/>
        <v>5</v>
      </c>
      <c r="J67" s="1">
        <f t="shared" si="15"/>
        <v>1</v>
      </c>
      <c r="K67" s="1">
        <f t="shared" si="16"/>
        <v>4</v>
      </c>
      <c r="M67" s="60"/>
      <c r="N67" s="60"/>
      <c r="O67" s="60"/>
      <c r="Q67" s="60"/>
      <c r="R67" s="60"/>
      <c r="S67" s="60"/>
      <c r="T67" s="60"/>
      <c r="U67" s="60"/>
      <c r="W67" s="60"/>
      <c r="X67" s="60"/>
      <c r="Y67" s="60"/>
      <c r="Z67" s="9">
        <v>1</v>
      </c>
      <c r="AA67" s="60">
        <v>1</v>
      </c>
      <c r="AB67" s="60"/>
      <c r="AC67" s="60"/>
      <c r="AD67" s="60"/>
      <c r="AF67" s="60"/>
      <c r="AG67" s="60"/>
      <c r="AH67" s="9">
        <v>1</v>
      </c>
      <c r="AI67" s="17" t="s">
        <v>58</v>
      </c>
    </row>
    <row r="68" spans="1:35" x14ac:dyDescent="0.3">
      <c r="A68">
        <v>101</v>
      </c>
      <c r="B68" s="64">
        <v>2004</v>
      </c>
      <c r="C68" s="64">
        <v>1</v>
      </c>
      <c r="D68" s="64">
        <v>7</v>
      </c>
      <c r="E68" t="s">
        <v>256</v>
      </c>
      <c r="F68" s="1">
        <v>1</v>
      </c>
      <c r="G68" s="1">
        <f t="shared" si="12"/>
        <v>5</v>
      </c>
      <c r="H68" s="1">
        <f t="shared" si="13"/>
        <v>2</v>
      </c>
      <c r="I68" s="1">
        <f t="shared" si="14"/>
        <v>1</v>
      </c>
      <c r="J68" s="1" t="str">
        <f t="shared" si="15"/>
        <v/>
      </c>
      <c r="K68" s="1" t="str">
        <f t="shared" si="16"/>
        <v/>
      </c>
      <c r="M68" s="60"/>
      <c r="N68" s="60"/>
      <c r="O68" s="60"/>
      <c r="P68" s="9">
        <v>1</v>
      </c>
      <c r="Q68" s="60"/>
      <c r="R68" s="60">
        <v>1</v>
      </c>
      <c r="S68" s="60"/>
      <c r="T68" s="60"/>
      <c r="U68" s="60"/>
      <c r="V68" s="10">
        <v>1</v>
      </c>
      <c r="W68" s="60"/>
      <c r="X68" s="60"/>
      <c r="Y68" s="60"/>
      <c r="AA68" s="60"/>
      <c r="AB68" s="60"/>
      <c r="AC68" s="60"/>
      <c r="AD68" s="60"/>
      <c r="AF68" s="60"/>
      <c r="AG68" s="60"/>
    </row>
    <row r="69" spans="1:35" x14ac:dyDescent="0.3">
      <c r="A69">
        <v>101</v>
      </c>
      <c r="B69" s="64">
        <v>2004</v>
      </c>
      <c r="C69" s="64">
        <v>8</v>
      </c>
      <c r="D69" s="64">
        <v>7</v>
      </c>
      <c r="E69" t="s">
        <v>257</v>
      </c>
      <c r="F69" s="1">
        <v>-1</v>
      </c>
      <c r="G69" s="1" t="str">
        <f t="shared" si="12"/>
        <v/>
      </c>
      <c r="H69" s="1">
        <f t="shared" si="13"/>
        <v>2</v>
      </c>
      <c r="I69" s="1">
        <f t="shared" si="14"/>
        <v>1</v>
      </c>
      <c r="J69" s="1">
        <f t="shared" si="15"/>
        <v>3</v>
      </c>
      <c r="K69" s="1" t="str">
        <f t="shared" si="16"/>
        <v/>
      </c>
      <c r="M69" s="60"/>
      <c r="N69" s="60"/>
      <c r="O69" s="60"/>
      <c r="Q69" s="60"/>
      <c r="R69" s="60">
        <v>1</v>
      </c>
      <c r="S69" s="60"/>
      <c r="T69" s="60"/>
      <c r="U69" s="60"/>
      <c r="V69" s="10">
        <v>1</v>
      </c>
      <c r="W69" s="60"/>
      <c r="X69" s="60"/>
      <c r="Y69" s="60"/>
      <c r="AA69" s="60"/>
      <c r="AB69" s="60"/>
      <c r="AC69" s="60">
        <v>1</v>
      </c>
      <c r="AD69" s="60"/>
      <c r="AF69" s="60"/>
      <c r="AG69" s="60"/>
    </row>
    <row r="70" spans="1:35" x14ac:dyDescent="0.3">
      <c r="A70">
        <v>101</v>
      </c>
      <c r="B70" s="64">
        <v>2004</v>
      </c>
      <c r="C70" s="64">
        <v>8</v>
      </c>
      <c r="D70" s="64">
        <v>7</v>
      </c>
      <c r="E70" t="s">
        <v>258</v>
      </c>
      <c r="F70" s="1">
        <v>1</v>
      </c>
      <c r="G70" s="1" t="str">
        <f t="shared" si="12"/>
        <v/>
      </c>
      <c r="H70" s="1" t="str">
        <f t="shared" si="13"/>
        <v/>
      </c>
      <c r="I70" s="1">
        <f t="shared" si="14"/>
        <v>2</v>
      </c>
      <c r="J70" s="1">
        <f t="shared" si="15"/>
        <v>3</v>
      </c>
      <c r="K70" s="1" t="str">
        <f t="shared" si="16"/>
        <v/>
      </c>
      <c r="M70" s="60"/>
      <c r="N70" s="60"/>
      <c r="O70" s="60"/>
      <c r="Q70" s="60"/>
      <c r="R70" s="60"/>
      <c r="S70" s="60"/>
      <c r="T70" s="60"/>
      <c r="U70" s="60"/>
      <c r="W70" s="60">
        <v>1</v>
      </c>
      <c r="X70" s="60"/>
      <c r="Y70" s="60"/>
      <c r="AA70" s="60"/>
      <c r="AB70" s="60"/>
      <c r="AC70" s="60">
        <v>1</v>
      </c>
      <c r="AD70" s="60"/>
      <c r="AF70" s="60"/>
      <c r="AG70" s="60"/>
    </row>
    <row r="71" spans="1:35" x14ac:dyDescent="0.3">
      <c r="A71">
        <v>101</v>
      </c>
      <c r="B71" s="64">
        <v>2004</v>
      </c>
      <c r="C71" s="189">
        <v>8</v>
      </c>
      <c r="D71" s="189">
        <v>7</v>
      </c>
      <c r="E71" t="s">
        <v>259</v>
      </c>
      <c r="F71" s="1">
        <v>1</v>
      </c>
      <c r="G71" s="1" t="str">
        <f t="shared" si="12"/>
        <v/>
      </c>
      <c r="H71" s="1" t="str">
        <f t="shared" si="13"/>
        <v/>
      </c>
      <c r="I71" s="1">
        <f t="shared" si="14"/>
        <v>5</v>
      </c>
      <c r="J71" s="1">
        <f t="shared" si="15"/>
        <v>1</v>
      </c>
      <c r="K71" s="1">
        <f t="shared" si="16"/>
        <v>4</v>
      </c>
      <c r="M71" s="60"/>
      <c r="N71" s="60"/>
      <c r="O71" s="60"/>
      <c r="Q71" s="60"/>
      <c r="R71" s="60"/>
      <c r="S71" s="60"/>
      <c r="T71" s="60"/>
      <c r="U71" s="60"/>
      <c r="W71" s="60"/>
      <c r="X71" s="60"/>
      <c r="Y71" s="60"/>
      <c r="Z71" s="9">
        <v>1</v>
      </c>
      <c r="AA71" s="60">
        <v>1</v>
      </c>
      <c r="AB71" s="60"/>
      <c r="AC71" s="60"/>
      <c r="AD71" s="60"/>
      <c r="AF71" s="60"/>
      <c r="AG71" s="60"/>
      <c r="AH71" s="9">
        <v>1</v>
      </c>
      <c r="AI71" s="17" t="s">
        <v>58</v>
      </c>
    </row>
    <row r="72" spans="1:35" x14ac:dyDescent="0.3">
      <c r="A72">
        <v>101</v>
      </c>
      <c r="B72" s="64">
        <v>2004</v>
      </c>
      <c r="C72" s="189">
        <v>23</v>
      </c>
      <c r="D72" s="189">
        <v>9</v>
      </c>
      <c r="E72" s="189" t="s">
        <v>260</v>
      </c>
      <c r="F72" s="1">
        <v>1</v>
      </c>
      <c r="G72" s="1">
        <f t="shared" si="12"/>
        <v>4</v>
      </c>
      <c r="H72" s="1" t="str">
        <f t="shared" si="13"/>
        <v/>
      </c>
      <c r="I72" s="1">
        <f t="shared" si="14"/>
        <v>2</v>
      </c>
      <c r="J72" s="1">
        <f t="shared" si="15"/>
        <v>1</v>
      </c>
      <c r="K72" s="1">
        <f t="shared" si="16"/>
        <v>1</v>
      </c>
      <c r="M72" s="60"/>
      <c r="N72" s="60"/>
      <c r="O72" s="60">
        <v>1</v>
      </c>
      <c r="Q72" s="60"/>
      <c r="R72" s="60"/>
      <c r="S72" s="60"/>
      <c r="T72" s="60"/>
      <c r="U72" s="60"/>
      <c r="W72" s="60">
        <v>1</v>
      </c>
      <c r="X72" s="60"/>
      <c r="Y72" s="60"/>
      <c r="AA72" s="60">
        <v>1</v>
      </c>
      <c r="AB72" s="60"/>
      <c r="AC72" s="60"/>
      <c r="AD72" s="60"/>
      <c r="AE72" s="10">
        <v>1</v>
      </c>
      <c r="AF72" s="60"/>
      <c r="AG72" s="60"/>
      <c r="AI72" s="17" t="s">
        <v>57</v>
      </c>
    </row>
    <row r="73" spans="1:35" x14ac:dyDescent="0.3">
      <c r="A73">
        <v>101</v>
      </c>
      <c r="B73" s="64">
        <v>2004</v>
      </c>
      <c r="C73" s="189">
        <v>7</v>
      </c>
      <c r="D73" s="189">
        <v>10</v>
      </c>
      <c r="E73" t="s">
        <v>261</v>
      </c>
      <c r="F73" s="1">
        <v>1</v>
      </c>
      <c r="G73" s="1" t="str">
        <f t="shared" si="12"/>
        <v/>
      </c>
      <c r="H73" s="1">
        <f t="shared" si="13"/>
        <v>2</v>
      </c>
      <c r="I73" s="1">
        <f t="shared" si="14"/>
        <v>2</v>
      </c>
      <c r="J73" s="1">
        <f t="shared" si="15"/>
        <v>3</v>
      </c>
      <c r="K73" s="1" t="str">
        <f t="shared" si="16"/>
        <v/>
      </c>
      <c r="M73" s="60"/>
      <c r="N73" s="60"/>
      <c r="O73" s="60"/>
      <c r="Q73" s="60"/>
      <c r="R73" s="60">
        <v>1</v>
      </c>
      <c r="S73" s="60"/>
      <c r="T73" s="60"/>
      <c r="U73" s="60"/>
      <c r="W73" s="60">
        <v>1</v>
      </c>
      <c r="X73" s="60"/>
      <c r="Y73" s="60"/>
      <c r="AA73" s="60"/>
      <c r="AB73" s="60"/>
      <c r="AC73" s="60">
        <v>1</v>
      </c>
      <c r="AD73" s="60"/>
      <c r="AF73" s="60"/>
      <c r="AG73" s="60"/>
    </row>
    <row r="74" spans="1:35" x14ac:dyDescent="0.3">
      <c r="A74">
        <v>101</v>
      </c>
      <c r="B74" s="64">
        <v>2004</v>
      </c>
      <c r="C74" s="189">
        <v>13</v>
      </c>
      <c r="D74" s="189">
        <v>10</v>
      </c>
      <c r="E74" s="64" t="s">
        <v>262</v>
      </c>
      <c r="F74" s="1">
        <v>-1</v>
      </c>
      <c r="G74" s="1">
        <f t="shared" si="12"/>
        <v>2</v>
      </c>
      <c r="H74" s="1" t="str">
        <f t="shared" si="13"/>
        <v/>
      </c>
      <c r="I74" s="1">
        <f t="shared" si="14"/>
        <v>3</v>
      </c>
      <c r="J74" s="1">
        <f t="shared" si="15"/>
        <v>1</v>
      </c>
      <c r="K74" s="1">
        <f t="shared" si="16"/>
        <v>3</v>
      </c>
      <c r="M74" s="60">
        <v>1</v>
      </c>
      <c r="N74" s="60"/>
      <c r="O74" s="60"/>
      <c r="Q74" s="60"/>
      <c r="R74" s="60"/>
      <c r="S74" s="60"/>
      <c r="T74" s="60"/>
      <c r="U74" s="60"/>
      <c r="W74" s="60"/>
      <c r="X74" s="60">
        <v>1</v>
      </c>
      <c r="Y74" s="60"/>
      <c r="AA74" s="60">
        <v>1</v>
      </c>
      <c r="AB74" s="60"/>
      <c r="AC74" s="60"/>
      <c r="AD74" s="60"/>
      <c r="AF74" s="60"/>
      <c r="AG74" s="60">
        <v>1</v>
      </c>
      <c r="AI74" s="17" t="s">
        <v>57</v>
      </c>
    </row>
    <row r="75" spans="1:35" x14ac:dyDescent="0.3">
      <c r="A75">
        <v>101</v>
      </c>
      <c r="B75" s="64">
        <v>2004</v>
      </c>
      <c r="C75" s="189">
        <v>13</v>
      </c>
      <c r="D75" s="189">
        <v>10</v>
      </c>
      <c r="E75" t="s">
        <v>263</v>
      </c>
      <c r="F75" s="1">
        <v>-1</v>
      </c>
      <c r="G75" s="1" t="str">
        <f t="shared" si="12"/>
        <v/>
      </c>
      <c r="H75" s="1">
        <f t="shared" si="13"/>
        <v>4</v>
      </c>
      <c r="I75" s="1">
        <f t="shared" si="14"/>
        <v>3</v>
      </c>
      <c r="J75" s="1">
        <f t="shared" si="15"/>
        <v>3</v>
      </c>
      <c r="K75" s="1" t="str">
        <f t="shared" si="16"/>
        <v/>
      </c>
      <c r="M75" s="60"/>
      <c r="N75" s="60"/>
      <c r="O75" s="60"/>
      <c r="Q75" s="60"/>
      <c r="R75" s="60"/>
      <c r="S75" s="60"/>
      <c r="T75" s="60">
        <v>1</v>
      </c>
      <c r="U75" s="60"/>
      <c r="W75" s="60"/>
      <c r="X75" s="60">
        <v>1</v>
      </c>
      <c r="Y75" s="60"/>
      <c r="AA75" s="60"/>
      <c r="AB75" s="60"/>
      <c r="AC75" s="60">
        <v>1</v>
      </c>
      <c r="AD75" s="60"/>
      <c r="AF75" s="60"/>
      <c r="AG75" s="60"/>
    </row>
    <row r="76" spans="1:35" x14ac:dyDescent="0.3">
      <c r="A76">
        <v>101</v>
      </c>
      <c r="B76" s="64">
        <v>2004</v>
      </c>
      <c r="C76" s="189">
        <v>21</v>
      </c>
      <c r="D76" s="189">
        <v>10</v>
      </c>
      <c r="E76" s="190" t="s">
        <v>264</v>
      </c>
      <c r="F76" s="1">
        <v>-1</v>
      </c>
      <c r="G76" s="1">
        <f t="shared" ref="G76:G119" si="17">IF(SUM(L76:P76)=0,"",(L76*1+M76*2+N76*3+O76*4+P76*5)/SUM(L76:P76))</f>
        <v>3</v>
      </c>
      <c r="H76" s="1" t="str">
        <f t="shared" ref="H76:H119" si="18">IF(SUM(Q76:U76)=0,"",(Q76*1+R76*2+S76*3+T76*4+U76*5)/SUM(Q76:U76))</f>
        <v/>
      </c>
      <c r="I76" s="1">
        <f t="shared" ref="I76:I119" si="19">IF(SUM(V76:Z76)=0,"",(V76*1+W76*2+X76*3+Y76*4+Z76*5)/SUM(V76:Z76))</f>
        <v>4</v>
      </c>
      <c r="J76" s="1">
        <f t="shared" ref="J76:J119" si="20">IF(AA76=1,1,(IF(AB76=1,2,(IF(AC76=1,3,(IF(AD76=1,4,"")))))))</f>
        <v>1</v>
      </c>
      <c r="K76" s="1">
        <f t="shared" ref="K76:K119" si="21">IF(AE76=1,1,(IF(AF76=1,2,(IF(AG76=1,3,(IF(AH76=1,4,"")))))))</f>
        <v>4</v>
      </c>
      <c r="M76" s="60"/>
      <c r="N76" s="60">
        <v>1</v>
      </c>
      <c r="O76" s="60"/>
      <c r="Q76" s="60"/>
      <c r="R76" s="60"/>
      <c r="S76" s="60"/>
      <c r="T76" s="60"/>
      <c r="U76" s="60"/>
      <c r="W76" s="60"/>
      <c r="X76" s="60"/>
      <c r="Y76" s="60">
        <v>1</v>
      </c>
      <c r="AA76" s="60">
        <v>1</v>
      </c>
      <c r="AB76" s="60"/>
      <c r="AC76" s="60"/>
      <c r="AD76" s="60"/>
      <c r="AF76" s="60"/>
      <c r="AG76" s="60"/>
      <c r="AH76" s="9">
        <v>1</v>
      </c>
      <c r="AI76" s="17" t="s">
        <v>57</v>
      </c>
    </row>
    <row r="77" spans="1:35" x14ac:dyDescent="0.3">
      <c r="A77">
        <v>102</v>
      </c>
      <c r="B77" s="64">
        <v>2004</v>
      </c>
      <c r="C77" s="64">
        <v>11</v>
      </c>
      <c r="D77" s="64">
        <v>11</v>
      </c>
      <c r="E77" t="s">
        <v>265</v>
      </c>
      <c r="F77" s="1">
        <v>1</v>
      </c>
      <c r="G77" s="1">
        <f t="shared" si="17"/>
        <v>3</v>
      </c>
      <c r="H77" s="1">
        <f t="shared" si="18"/>
        <v>2</v>
      </c>
      <c r="I77" s="1">
        <f t="shared" si="19"/>
        <v>2</v>
      </c>
      <c r="J77" s="1">
        <f t="shared" si="20"/>
        <v>1</v>
      </c>
      <c r="K77" s="1">
        <f t="shared" si="21"/>
        <v>1</v>
      </c>
      <c r="M77" s="60"/>
      <c r="N77" s="60">
        <v>1</v>
      </c>
      <c r="O77" s="60"/>
      <c r="Q77" s="60"/>
      <c r="R77" s="60">
        <v>1</v>
      </c>
      <c r="S77" s="60"/>
      <c r="T77" s="60"/>
      <c r="U77" s="60"/>
      <c r="W77" s="60">
        <v>1</v>
      </c>
      <c r="X77" s="60"/>
      <c r="Y77" s="60"/>
      <c r="AA77" s="60">
        <v>1</v>
      </c>
      <c r="AB77" s="60"/>
      <c r="AC77" s="60"/>
      <c r="AD77" s="60"/>
      <c r="AE77" s="60">
        <v>1</v>
      </c>
      <c r="AF77" s="60"/>
      <c r="AG77" s="60"/>
      <c r="AI77" s="35"/>
    </row>
    <row r="78" spans="1:35" x14ac:dyDescent="0.3">
      <c r="A78">
        <v>102</v>
      </c>
      <c r="B78" s="64">
        <v>2004</v>
      </c>
      <c r="C78" s="189">
        <v>18</v>
      </c>
      <c r="D78" s="189">
        <v>11</v>
      </c>
      <c r="E78" t="s">
        <v>266</v>
      </c>
      <c r="F78" s="1">
        <v>1</v>
      </c>
      <c r="G78" s="1">
        <f t="shared" si="17"/>
        <v>1</v>
      </c>
      <c r="H78" s="1" t="str">
        <f t="shared" si="18"/>
        <v/>
      </c>
      <c r="I78" s="1">
        <f t="shared" si="19"/>
        <v>2</v>
      </c>
      <c r="J78" s="1">
        <f t="shared" si="20"/>
        <v>3</v>
      </c>
      <c r="K78" s="1">
        <f t="shared" si="21"/>
        <v>1</v>
      </c>
      <c r="L78" s="10">
        <v>1</v>
      </c>
      <c r="M78" s="60"/>
      <c r="N78" s="60"/>
      <c r="O78" s="60"/>
      <c r="Q78" s="60"/>
      <c r="R78" s="60"/>
      <c r="S78" s="60"/>
      <c r="T78" s="60"/>
      <c r="U78" s="60"/>
      <c r="W78" s="60">
        <v>1</v>
      </c>
      <c r="X78" s="60"/>
      <c r="Y78" s="60"/>
      <c r="AA78" s="60"/>
      <c r="AB78" s="60"/>
      <c r="AC78" s="60">
        <v>1</v>
      </c>
      <c r="AD78" s="60"/>
      <c r="AE78" s="10">
        <v>1</v>
      </c>
      <c r="AF78" s="60"/>
      <c r="AG78" s="60"/>
      <c r="AI78" s="17" t="s">
        <v>57</v>
      </c>
    </row>
    <row r="79" spans="1:35" x14ac:dyDescent="0.3">
      <c r="A79">
        <v>102</v>
      </c>
      <c r="B79" s="64">
        <v>2004</v>
      </c>
      <c r="C79" s="189">
        <v>18</v>
      </c>
      <c r="D79" s="189">
        <v>11</v>
      </c>
      <c r="E79" s="64" t="s">
        <v>267</v>
      </c>
      <c r="F79" s="1">
        <v>-1</v>
      </c>
      <c r="G79" s="1">
        <f t="shared" si="17"/>
        <v>3</v>
      </c>
      <c r="H79" s="1">
        <f t="shared" si="18"/>
        <v>2</v>
      </c>
      <c r="I79" s="1">
        <f t="shared" si="19"/>
        <v>2</v>
      </c>
      <c r="J79" s="1">
        <f t="shared" si="20"/>
        <v>2</v>
      </c>
      <c r="K79" s="1">
        <f t="shared" si="21"/>
        <v>1</v>
      </c>
      <c r="M79" s="60"/>
      <c r="N79" s="60">
        <v>1</v>
      </c>
      <c r="O79" s="60"/>
      <c r="Q79" s="60"/>
      <c r="R79" s="60">
        <v>1</v>
      </c>
      <c r="S79" s="60"/>
      <c r="T79" s="60"/>
      <c r="U79" s="60"/>
      <c r="W79" s="60">
        <v>1</v>
      </c>
      <c r="X79" s="60"/>
      <c r="Y79" s="60"/>
      <c r="AA79" s="60"/>
      <c r="AB79" s="60">
        <v>1</v>
      </c>
      <c r="AC79" s="60"/>
      <c r="AD79" s="60"/>
      <c r="AE79" s="10">
        <v>1</v>
      </c>
      <c r="AF79" s="60"/>
      <c r="AG79" s="60"/>
    </row>
    <row r="80" spans="1:35" x14ac:dyDescent="0.3">
      <c r="A80">
        <v>102</v>
      </c>
      <c r="B80" s="64">
        <v>2005</v>
      </c>
      <c r="C80" s="189">
        <v>14</v>
      </c>
      <c r="D80" s="189">
        <v>2</v>
      </c>
      <c r="E80" s="64" t="s">
        <v>268</v>
      </c>
      <c r="F80" s="1">
        <v>-1</v>
      </c>
      <c r="G80" s="1" t="str">
        <f t="shared" si="17"/>
        <v/>
      </c>
      <c r="H80" s="1" t="str">
        <f t="shared" si="18"/>
        <v/>
      </c>
      <c r="I80" s="1">
        <f t="shared" si="19"/>
        <v>5</v>
      </c>
      <c r="J80" s="1">
        <f t="shared" si="20"/>
        <v>1</v>
      </c>
      <c r="K80" s="1" t="str">
        <f t="shared" si="21"/>
        <v/>
      </c>
      <c r="M80" s="60"/>
      <c r="N80" s="60"/>
      <c r="O80" s="60"/>
      <c r="Q80" s="60"/>
      <c r="R80" s="60"/>
      <c r="S80" s="60"/>
      <c r="T80" s="60"/>
      <c r="U80" s="60"/>
      <c r="W80" s="60"/>
      <c r="X80" s="60"/>
      <c r="Y80" s="60"/>
      <c r="Z80" s="9">
        <v>1</v>
      </c>
      <c r="AA80" s="60">
        <v>1</v>
      </c>
      <c r="AB80" s="60"/>
      <c r="AC80" s="60"/>
      <c r="AD80" s="60"/>
      <c r="AF80" s="60"/>
      <c r="AG80" s="60"/>
      <c r="AI80" s="17" t="s">
        <v>309</v>
      </c>
    </row>
    <row r="81" spans="1:35" x14ac:dyDescent="0.3">
      <c r="A81">
        <v>102</v>
      </c>
      <c r="B81" s="64">
        <v>2005</v>
      </c>
      <c r="C81" s="189">
        <v>17</v>
      </c>
      <c r="D81" s="189">
        <v>2</v>
      </c>
      <c r="E81" t="s">
        <v>269</v>
      </c>
      <c r="F81" s="1">
        <v>1</v>
      </c>
      <c r="G81" s="1" t="str">
        <f t="shared" si="17"/>
        <v/>
      </c>
      <c r="H81" s="1">
        <f t="shared" si="18"/>
        <v>2</v>
      </c>
      <c r="I81" s="1">
        <f t="shared" si="19"/>
        <v>2</v>
      </c>
      <c r="J81" s="1">
        <f t="shared" si="20"/>
        <v>1</v>
      </c>
      <c r="K81" s="1">
        <f t="shared" si="21"/>
        <v>4</v>
      </c>
      <c r="M81" s="60"/>
      <c r="N81" s="60"/>
      <c r="O81" s="60"/>
      <c r="Q81" s="60"/>
      <c r="R81" s="60">
        <v>1</v>
      </c>
      <c r="S81" s="60"/>
      <c r="T81" s="60"/>
      <c r="U81" s="60"/>
      <c r="W81" s="60">
        <v>1</v>
      </c>
      <c r="X81" s="60"/>
      <c r="Y81" s="60"/>
      <c r="AA81" s="60">
        <v>1</v>
      </c>
      <c r="AB81" s="60"/>
      <c r="AC81" s="60"/>
      <c r="AD81" s="60"/>
      <c r="AF81" s="60"/>
      <c r="AG81" s="60"/>
      <c r="AH81" s="9">
        <v>1</v>
      </c>
      <c r="AI81" s="69" t="s">
        <v>59</v>
      </c>
    </row>
    <row r="82" spans="1:35" x14ac:dyDescent="0.3">
      <c r="A82">
        <v>102</v>
      </c>
      <c r="B82" s="64">
        <v>2005</v>
      </c>
      <c r="C82" s="189">
        <v>3</v>
      </c>
      <c r="D82" s="189">
        <v>3</v>
      </c>
      <c r="E82" s="64" t="s">
        <v>270</v>
      </c>
      <c r="F82" s="1">
        <v>1</v>
      </c>
      <c r="G82" s="1">
        <f t="shared" si="17"/>
        <v>5</v>
      </c>
      <c r="H82" s="1" t="str">
        <f t="shared" si="18"/>
        <v/>
      </c>
      <c r="I82" s="1">
        <f t="shared" si="19"/>
        <v>2</v>
      </c>
      <c r="J82" s="1">
        <f t="shared" si="20"/>
        <v>1</v>
      </c>
      <c r="K82" s="1">
        <f t="shared" si="21"/>
        <v>1</v>
      </c>
      <c r="M82" s="60"/>
      <c r="N82" s="60"/>
      <c r="O82" s="60"/>
      <c r="P82" s="9">
        <v>1</v>
      </c>
      <c r="Q82" s="60"/>
      <c r="R82" s="60"/>
      <c r="S82" s="60"/>
      <c r="T82" s="60"/>
      <c r="U82" s="60"/>
      <c r="W82" s="60">
        <v>1</v>
      </c>
      <c r="X82" s="60"/>
      <c r="Y82" s="60"/>
      <c r="AA82" s="60">
        <v>1</v>
      </c>
      <c r="AB82" s="60"/>
      <c r="AC82" s="60"/>
      <c r="AD82" s="60"/>
      <c r="AE82" s="10">
        <v>1</v>
      </c>
      <c r="AF82" s="60"/>
      <c r="AG82" s="60"/>
      <c r="AI82" s="69"/>
    </row>
    <row r="83" spans="1:35" x14ac:dyDescent="0.3">
      <c r="A83">
        <v>102</v>
      </c>
      <c r="B83" s="64">
        <v>2005</v>
      </c>
      <c r="C83" s="189">
        <v>10</v>
      </c>
      <c r="D83" s="189">
        <v>3</v>
      </c>
      <c r="E83" s="190" t="s">
        <v>271</v>
      </c>
      <c r="F83" s="1">
        <v>1</v>
      </c>
      <c r="G83" s="1" t="str">
        <f t="shared" si="17"/>
        <v/>
      </c>
      <c r="H83" s="1">
        <f t="shared" si="18"/>
        <v>2</v>
      </c>
      <c r="I83" s="1">
        <f t="shared" si="19"/>
        <v>1</v>
      </c>
      <c r="J83" s="1">
        <f t="shared" si="20"/>
        <v>2</v>
      </c>
      <c r="K83" s="1" t="str">
        <f t="shared" si="21"/>
        <v/>
      </c>
      <c r="M83" s="60"/>
      <c r="N83" s="60"/>
      <c r="O83" s="60"/>
      <c r="Q83" s="60"/>
      <c r="R83" s="60">
        <v>1</v>
      </c>
      <c r="S83" s="60"/>
      <c r="T83" s="60"/>
      <c r="U83" s="60"/>
      <c r="V83" s="10">
        <v>1</v>
      </c>
      <c r="W83" s="60"/>
      <c r="X83" s="60"/>
      <c r="Y83" s="60"/>
      <c r="AA83" s="60"/>
      <c r="AB83" s="60">
        <v>1</v>
      </c>
      <c r="AC83" s="60"/>
      <c r="AD83" s="60"/>
      <c r="AF83" s="60"/>
      <c r="AG83" s="60"/>
    </row>
    <row r="84" spans="1:35" x14ac:dyDescent="0.3">
      <c r="A84">
        <v>102</v>
      </c>
      <c r="B84" s="64">
        <v>2005</v>
      </c>
      <c r="C84" s="189">
        <v>24</v>
      </c>
      <c r="D84" s="189">
        <v>3</v>
      </c>
      <c r="E84" t="s">
        <v>272</v>
      </c>
      <c r="F84" s="1">
        <v>1</v>
      </c>
      <c r="G84" s="1" t="str">
        <f t="shared" si="17"/>
        <v/>
      </c>
      <c r="H84" s="1" t="str">
        <f t="shared" si="18"/>
        <v/>
      </c>
      <c r="I84" s="1">
        <f t="shared" si="19"/>
        <v>1</v>
      </c>
      <c r="J84" s="1">
        <f t="shared" si="20"/>
        <v>3</v>
      </c>
      <c r="K84" s="1" t="str">
        <f t="shared" si="21"/>
        <v/>
      </c>
      <c r="M84" s="60"/>
      <c r="N84" s="60"/>
      <c r="O84" s="60"/>
      <c r="Q84" s="60"/>
      <c r="R84" s="60"/>
      <c r="S84" s="60"/>
      <c r="T84" s="60"/>
      <c r="U84" s="60"/>
      <c r="V84" s="10">
        <v>1</v>
      </c>
      <c r="W84" s="60"/>
      <c r="X84" s="60"/>
      <c r="Y84" s="60"/>
      <c r="AA84" s="60"/>
      <c r="AB84" s="60"/>
      <c r="AC84" s="60">
        <v>1</v>
      </c>
      <c r="AD84" s="60"/>
      <c r="AF84" s="60"/>
      <c r="AG84" s="60"/>
    </row>
    <row r="85" spans="1:35" x14ac:dyDescent="0.3">
      <c r="A85">
        <v>102</v>
      </c>
      <c r="B85" s="64">
        <v>2005</v>
      </c>
      <c r="C85" s="189">
        <v>7</v>
      </c>
      <c r="D85" s="189">
        <v>4</v>
      </c>
      <c r="E85" s="64" t="s">
        <v>273</v>
      </c>
      <c r="F85" s="1">
        <v>-1</v>
      </c>
      <c r="G85" s="1" t="str">
        <f t="shared" si="17"/>
        <v/>
      </c>
      <c r="H85" s="1" t="str">
        <f t="shared" si="18"/>
        <v/>
      </c>
      <c r="I85" s="1">
        <f t="shared" si="19"/>
        <v>2</v>
      </c>
      <c r="J85" s="1">
        <f t="shared" si="20"/>
        <v>1</v>
      </c>
      <c r="K85" s="1" t="str">
        <f t="shared" si="21"/>
        <v/>
      </c>
      <c r="M85" s="60"/>
      <c r="N85" s="60"/>
      <c r="O85" s="60"/>
      <c r="Q85" s="60"/>
      <c r="R85" s="60"/>
      <c r="S85" s="60"/>
      <c r="T85" s="60"/>
      <c r="U85" s="60"/>
      <c r="W85" s="60">
        <v>1</v>
      </c>
      <c r="X85" s="60"/>
      <c r="Y85" s="60"/>
      <c r="AA85" s="60">
        <v>1</v>
      </c>
      <c r="AB85" s="60"/>
      <c r="AC85" s="60"/>
      <c r="AD85" s="60"/>
      <c r="AF85" s="60"/>
      <c r="AG85" s="60"/>
    </row>
    <row r="86" spans="1:35" x14ac:dyDescent="0.3">
      <c r="A86">
        <v>102</v>
      </c>
      <c r="B86" s="64">
        <v>2005</v>
      </c>
      <c r="C86" s="189">
        <v>14</v>
      </c>
      <c r="D86" s="189">
        <v>4</v>
      </c>
      <c r="E86" t="s">
        <v>274</v>
      </c>
      <c r="F86" s="1">
        <v>1</v>
      </c>
      <c r="G86" s="1" t="str">
        <f t="shared" si="17"/>
        <v/>
      </c>
      <c r="H86" s="1">
        <f t="shared" si="18"/>
        <v>2</v>
      </c>
      <c r="I86" s="1">
        <f t="shared" si="19"/>
        <v>3</v>
      </c>
      <c r="J86" s="1">
        <f t="shared" si="20"/>
        <v>2</v>
      </c>
      <c r="K86" s="1">
        <f t="shared" si="21"/>
        <v>1</v>
      </c>
      <c r="M86" s="60"/>
      <c r="N86" s="60"/>
      <c r="O86" s="60"/>
      <c r="Q86" s="60"/>
      <c r="R86" s="60">
        <v>1</v>
      </c>
      <c r="S86" s="60"/>
      <c r="T86" s="60"/>
      <c r="U86" s="60"/>
      <c r="W86" s="60"/>
      <c r="X86" s="60">
        <v>1</v>
      </c>
      <c r="Y86" s="60"/>
      <c r="AA86" s="60"/>
      <c r="AB86" s="60">
        <v>1</v>
      </c>
      <c r="AC86" s="60"/>
      <c r="AD86" s="60"/>
      <c r="AE86" s="10">
        <v>1</v>
      </c>
      <c r="AF86" s="60"/>
      <c r="AG86" s="60"/>
      <c r="AI86" s="17" t="s">
        <v>57</v>
      </c>
    </row>
    <row r="87" spans="1:35" x14ac:dyDescent="0.3">
      <c r="A87">
        <v>102</v>
      </c>
      <c r="B87" s="64">
        <v>2005</v>
      </c>
      <c r="C87" s="189">
        <v>21</v>
      </c>
      <c r="D87" s="189">
        <v>4</v>
      </c>
      <c r="E87" s="67" t="s">
        <v>275</v>
      </c>
      <c r="F87" s="1">
        <v>-1</v>
      </c>
      <c r="G87" s="1">
        <f t="shared" si="17"/>
        <v>2</v>
      </c>
      <c r="H87" s="1">
        <f t="shared" si="18"/>
        <v>3</v>
      </c>
      <c r="I87" s="1">
        <f t="shared" si="19"/>
        <v>4</v>
      </c>
      <c r="J87" s="1">
        <f t="shared" si="20"/>
        <v>1</v>
      </c>
      <c r="K87" s="1">
        <f t="shared" si="21"/>
        <v>4</v>
      </c>
      <c r="M87" s="60">
        <v>1</v>
      </c>
      <c r="N87" s="60"/>
      <c r="O87" s="60"/>
      <c r="Q87" s="60"/>
      <c r="R87" s="60"/>
      <c r="S87" s="60">
        <v>1</v>
      </c>
      <c r="T87" s="60"/>
      <c r="U87" s="60"/>
      <c r="W87" s="60"/>
      <c r="X87" s="60"/>
      <c r="Y87" s="60">
        <v>1</v>
      </c>
      <c r="AA87" s="60">
        <v>1</v>
      </c>
      <c r="AB87" s="60"/>
      <c r="AC87" s="60"/>
      <c r="AD87" s="60"/>
      <c r="AF87" s="60"/>
      <c r="AG87" s="60"/>
      <c r="AH87" s="9">
        <v>1</v>
      </c>
      <c r="AI87" s="17" t="s">
        <v>57</v>
      </c>
    </row>
    <row r="88" spans="1:35" x14ac:dyDescent="0.3">
      <c r="A88">
        <v>102</v>
      </c>
      <c r="B88" s="64">
        <v>2005</v>
      </c>
      <c r="C88" s="189">
        <v>9</v>
      </c>
      <c r="D88" s="189">
        <v>6</v>
      </c>
      <c r="E88" s="190" t="s">
        <v>276</v>
      </c>
      <c r="F88" s="1">
        <v>-1</v>
      </c>
      <c r="G88" s="1">
        <f t="shared" si="17"/>
        <v>1</v>
      </c>
      <c r="H88" s="1">
        <f t="shared" si="18"/>
        <v>2</v>
      </c>
      <c r="I88" s="1">
        <f t="shared" si="19"/>
        <v>5</v>
      </c>
      <c r="J88" s="1">
        <f t="shared" si="20"/>
        <v>1</v>
      </c>
      <c r="K88" s="1">
        <f t="shared" si="21"/>
        <v>2</v>
      </c>
      <c r="L88" s="10">
        <v>1</v>
      </c>
      <c r="M88" s="60"/>
      <c r="N88" s="60"/>
      <c r="O88" s="60"/>
      <c r="Q88" s="60"/>
      <c r="R88" s="60">
        <v>1</v>
      </c>
      <c r="S88" s="60"/>
      <c r="T88" s="60"/>
      <c r="U88" s="60"/>
      <c r="W88" s="60"/>
      <c r="X88" s="60"/>
      <c r="Y88" s="60"/>
      <c r="Z88" s="9">
        <v>1</v>
      </c>
      <c r="AA88" s="60">
        <v>1</v>
      </c>
      <c r="AB88" s="60"/>
      <c r="AC88" s="60"/>
      <c r="AD88" s="60"/>
      <c r="AF88" s="60">
        <v>1</v>
      </c>
      <c r="AG88" s="60"/>
      <c r="AI88" s="17" t="s">
        <v>57</v>
      </c>
    </row>
    <row r="89" spans="1:35" x14ac:dyDescent="0.3">
      <c r="A89">
        <v>102</v>
      </c>
      <c r="B89" s="64">
        <v>2005</v>
      </c>
      <c r="C89" s="189">
        <v>16</v>
      </c>
      <c r="D89" s="189">
        <v>6</v>
      </c>
      <c r="E89" s="64" t="s">
        <v>277</v>
      </c>
      <c r="F89" s="1">
        <v>1</v>
      </c>
      <c r="G89" s="1">
        <f t="shared" si="17"/>
        <v>3</v>
      </c>
      <c r="H89" s="1">
        <f t="shared" si="18"/>
        <v>3</v>
      </c>
      <c r="I89" s="1">
        <f t="shared" si="19"/>
        <v>2</v>
      </c>
      <c r="J89" s="1">
        <f t="shared" si="20"/>
        <v>1</v>
      </c>
      <c r="K89" s="1">
        <f t="shared" si="21"/>
        <v>2</v>
      </c>
      <c r="M89" s="60"/>
      <c r="N89" s="60">
        <v>1</v>
      </c>
      <c r="O89" s="60"/>
      <c r="Q89" s="60"/>
      <c r="R89" s="60"/>
      <c r="S89" s="60">
        <v>1</v>
      </c>
      <c r="T89" s="60"/>
      <c r="U89" s="60"/>
      <c r="W89" s="60">
        <v>1</v>
      </c>
      <c r="X89" s="60"/>
      <c r="Y89" s="60"/>
      <c r="AA89" s="60">
        <v>1</v>
      </c>
      <c r="AB89" s="60"/>
      <c r="AC89" s="60"/>
      <c r="AD89" s="60"/>
      <c r="AF89" s="60">
        <v>1</v>
      </c>
      <c r="AG89" s="60"/>
    </row>
    <row r="90" spans="1:35" x14ac:dyDescent="0.3">
      <c r="A90">
        <v>102</v>
      </c>
      <c r="B90" s="64">
        <v>2005</v>
      </c>
      <c r="C90" s="189">
        <v>23</v>
      </c>
      <c r="D90" s="189">
        <v>6</v>
      </c>
      <c r="E90" s="149" t="s">
        <v>278</v>
      </c>
      <c r="F90" s="1">
        <v>-1</v>
      </c>
      <c r="G90" s="1" t="str">
        <f t="shared" si="17"/>
        <v/>
      </c>
      <c r="H90" s="1">
        <f t="shared" si="18"/>
        <v>3</v>
      </c>
      <c r="I90" s="1">
        <f t="shared" si="19"/>
        <v>3</v>
      </c>
      <c r="J90" s="1">
        <f t="shared" si="20"/>
        <v>3</v>
      </c>
      <c r="K90" s="1">
        <f t="shared" si="21"/>
        <v>1</v>
      </c>
      <c r="M90" s="60"/>
      <c r="N90" s="60"/>
      <c r="O90" s="60"/>
      <c r="Q90" s="60"/>
      <c r="R90" s="60"/>
      <c r="S90" s="60">
        <v>1</v>
      </c>
      <c r="T90" s="60"/>
      <c r="U90" s="60"/>
      <c r="W90" s="60"/>
      <c r="X90" s="60">
        <v>1</v>
      </c>
      <c r="Y90" s="60"/>
      <c r="AA90" s="60"/>
      <c r="AB90" s="60"/>
      <c r="AC90" s="60">
        <v>1</v>
      </c>
      <c r="AD90" s="60"/>
      <c r="AE90" s="10">
        <v>1</v>
      </c>
      <c r="AF90" s="60"/>
      <c r="AG90" s="60"/>
    </row>
    <row r="91" spans="1:35" x14ac:dyDescent="0.3">
      <c r="A91">
        <v>102</v>
      </c>
      <c r="B91" s="64">
        <v>2005</v>
      </c>
      <c r="C91" s="189">
        <v>7</v>
      </c>
      <c r="D91" s="189">
        <v>7</v>
      </c>
      <c r="E91" s="64" t="s">
        <v>279</v>
      </c>
      <c r="F91" s="1">
        <v>1</v>
      </c>
      <c r="G91" s="1">
        <f t="shared" si="17"/>
        <v>5</v>
      </c>
      <c r="H91" s="1" t="str">
        <f t="shared" si="18"/>
        <v/>
      </c>
      <c r="I91" s="1">
        <f t="shared" si="19"/>
        <v>1</v>
      </c>
      <c r="J91" s="1">
        <f t="shared" si="20"/>
        <v>2</v>
      </c>
      <c r="K91" s="1">
        <f t="shared" si="21"/>
        <v>1</v>
      </c>
      <c r="M91" s="60"/>
      <c r="N91" s="60"/>
      <c r="O91" s="60"/>
      <c r="P91" s="9">
        <v>1</v>
      </c>
      <c r="Q91" s="60"/>
      <c r="R91" s="60"/>
      <c r="S91" s="60"/>
      <c r="T91" s="60"/>
      <c r="U91" s="60"/>
      <c r="V91" s="10">
        <v>1</v>
      </c>
      <c r="W91" s="60"/>
      <c r="X91" s="60"/>
      <c r="Y91" s="60"/>
      <c r="AA91" s="60"/>
      <c r="AB91" s="60">
        <v>1</v>
      </c>
      <c r="AC91" s="60"/>
      <c r="AD91" s="60"/>
      <c r="AE91" s="10">
        <v>1</v>
      </c>
      <c r="AF91" s="60"/>
      <c r="AG91" s="60"/>
    </row>
    <row r="92" spans="1:35" x14ac:dyDescent="0.3">
      <c r="A92">
        <v>102</v>
      </c>
      <c r="B92" s="64">
        <v>2005</v>
      </c>
      <c r="C92" s="189">
        <v>7</v>
      </c>
      <c r="D92" s="189">
        <v>7</v>
      </c>
      <c r="E92" t="s">
        <v>280</v>
      </c>
      <c r="F92" s="1">
        <v>-1</v>
      </c>
      <c r="G92" s="1" t="str">
        <f t="shared" si="17"/>
        <v/>
      </c>
      <c r="H92" s="1" t="str">
        <f t="shared" si="18"/>
        <v/>
      </c>
      <c r="I92" s="1">
        <f t="shared" si="19"/>
        <v>3</v>
      </c>
      <c r="J92" s="1">
        <f t="shared" si="20"/>
        <v>1</v>
      </c>
      <c r="K92" s="1">
        <f t="shared" si="21"/>
        <v>1</v>
      </c>
      <c r="M92" s="60"/>
      <c r="N92" s="60"/>
      <c r="O92" s="60"/>
      <c r="Q92" s="60"/>
      <c r="R92" s="60"/>
      <c r="S92" s="60"/>
      <c r="T92" s="60"/>
      <c r="U92" s="60"/>
      <c r="W92" s="60"/>
      <c r="X92" s="60">
        <v>1</v>
      </c>
      <c r="Y92" s="60"/>
      <c r="AA92" s="60">
        <v>1</v>
      </c>
      <c r="AB92" s="60"/>
      <c r="AC92" s="60"/>
      <c r="AD92" s="60"/>
      <c r="AE92" s="10">
        <v>1</v>
      </c>
      <c r="AF92" s="60"/>
      <c r="AG92" s="60"/>
      <c r="AI92" s="17" t="s">
        <v>57</v>
      </c>
    </row>
    <row r="93" spans="1:35" x14ac:dyDescent="0.3">
      <c r="A93">
        <v>102</v>
      </c>
      <c r="B93" s="64">
        <v>2005</v>
      </c>
      <c r="C93" s="189">
        <v>8</v>
      </c>
      <c r="D93" s="189">
        <v>9</v>
      </c>
      <c r="E93" s="190" t="s">
        <v>281</v>
      </c>
      <c r="F93" s="1">
        <v>1</v>
      </c>
      <c r="G93" s="1" t="str">
        <f t="shared" si="17"/>
        <v/>
      </c>
      <c r="H93" s="1">
        <f t="shared" si="18"/>
        <v>2</v>
      </c>
      <c r="I93" s="1">
        <f t="shared" si="19"/>
        <v>1</v>
      </c>
      <c r="J93" s="1">
        <f t="shared" si="20"/>
        <v>1</v>
      </c>
      <c r="K93" s="1">
        <f t="shared" si="21"/>
        <v>1</v>
      </c>
      <c r="M93" s="60"/>
      <c r="N93" s="60"/>
      <c r="O93" s="60"/>
      <c r="Q93" s="60"/>
      <c r="R93" s="60">
        <v>1</v>
      </c>
      <c r="S93" s="60"/>
      <c r="T93" s="60"/>
      <c r="U93" s="60"/>
      <c r="V93" s="10">
        <v>1</v>
      </c>
      <c r="W93" s="60"/>
      <c r="X93" s="60"/>
      <c r="Y93" s="60"/>
      <c r="AA93" s="60">
        <v>1</v>
      </c>
      <c r="AB93" s="60"/>
      <c r="AC93" s="60"/>
      <c r="AD93" s="60"/>
      <c r="AE93" s="10">
        <v>1</v>
      </c>
      <c r="AF93" s="60"/>
      <c r="AG93" s="60"/>
    </row>
    <row r="94" spans="1:35" x14ac:dyDescent="0.3">
      <c r="A94">
        <v>102</v>
      </c>
      <c r="B94" s="64">
        <v>2005</v>
      </c>
      <c r="C94" s="189">
        <v>22</v>
      </c>
      <c r="D94" s="189">
        <v>9</v>
      </c>
      <c r="E94" s="149" t="s">
        <v>282</v>
      </c>
      <c r="F94" s="1">
        <v>-1</v>
      </c>
      <c r="G94" s="1" t="str">
        <f t="shared" si="17"/>
        <v/>
      </c>
      <c r="H94" s="1" t="str">
        <f t="shared" si="18"/>
        <v/>
      </c>
      <c r="I94" s="1">
        <f t="shared" si="19"/>
        <v>2</v>
      </c>
      <c r="J94" s="1">
        <f t="shared" si="20"/>
        <v>3</v>
      </c>
      <c r="K94" s="1">
        <f t="shared" si="21"/>
        <v>1</v>
      </c>
      <c r="M94" s="60"/>
      <c r="N94" s="60"/>
      <c r="O94" s="60"/>
      <c r="Q94" s="60"/>
      <c r="R94" s="60"/>
      <c r="S94" s="60"/>
      <c r="T94" s="60"/>
      <c r="U94" s="60"/>
      <c r="W94" s="60">
        <v>1</v>
      </c>
      <c r="X94" s="60"/>
      <c r="Y94" s="60"/>
      <c r="AA94" s="60"/>
      <c r="AB94" s="60"/>
      <c r="AC94" s="60">
        <v>1</v>
      </c>
      <c r="AD94" s="60"/>
      <c r="AE94" s="10">
        <v>1</v>
      </c>
      <c r="AF94" s="60"/>
      <c r="AG94" s="60"/>
    </row>
    <row r="95" spans="1:35" x14ac:dyDescent="0.3">
      <c r="A95">
        <v>102</v>
      </c>
      <c r="B95" s="64">
        <v>2005</v>
      </c>
      <c r="C95" s="189">
        <v>20</v>
      </c>
      <c r="D95" s="189">
        <v>10</v>
      </c>
      <c r="E95" s="149" t="s">
        <v>283</v>
      </c>
      <c r="F95" s="1">
        <v>1</v>
      </c>
      <c r="G95" s="1" t="str">
        <f t="shared" si="17"/>
        <v/>
      </c>
      <c r="H95" s="1">
        <f t="shared" si="18"/>
        <v>2</v>
      </c>
      <c r="I95" s="1">
        <f t="shared" si="19"/>
        <v>2</v>
      </c>
      <c r="J95" s="1">
        <f t="shared" si="20"/>
        <v>1</v>
      </c>
      <c r="K95" s="1">
        <f t="shared" si="21"/>
        <v>1</v>
      </c>
      <c r="M95" s="60"/>
      <c r="N95" s="60"/>
      <c r="O95" s="60"/>
      <c r="Q95" s="60"/>
      <c r="R95" s="60">
        <v>1</v>
      </c>
      <c r="S95" s="60"/>
      <c r="T95" s="60"/>
      <c r="U95" s="60"/>
      <c r="W95" s="60">
        <v>1</v>
      </c>
      <c r="X95" s="60"/>
      <c r="Y95" s="60"/>
      <c r="AA95" s="60">
        <v>1</v>
      </c>
      <c r="AB95" s="60"/>
      <c r="AC95" s="60"/>
      <c r="AD95" s="60"/>
      <c r="AE95" s="10">
        <v>1</v>
      </c>
      <c r="AF95" s="60"/>
      <c r="AG95" s="60"/>
      <c r="AI95" s="17" t="s">
        <v>57</v>
      </c>
    </row>
    <row r="96" spans="1:35" x14ac:dyDescent="0.3">
      <c r="A96">
        <v>102</v>
      </c>
      <c r="B96" s="64">
        <v>2005</v>
      </c>
      <c r="C96" s="189">
        <v>27</v>
      </c>
      <c r="D96" s="189">
        <v>10</v>
      </c>
      <c r="E96" t="s">
        <v>284</v>
      </c>
      <c r="F96" s="1">
        <v>1</v>
      </c>
      <c r="G96" s="1">
        <f t="shared" si="17"/>
        <v>4</v>
      </c>
      <c r="H96" s="1" t="str">
        <f t="shared" si="18"/>
        <v/>
      </c>
      <c r="I96" s="1">
        <f t="shared" si="19"/>
        <v>2</v>
      </c>
      <c r="J96" s="1">
        <f t="shared" si="20"/>
        <v>3</v>
      </c>
      <c r="K96" s="1">
        <f t="shared" si="21"/>
        <v>1</v>
      </c>
      <c r="M96" s="60"/>
      <c r="N96" s="60"/>
      <c r="O96" s="60">
        <v>1</v>
      </c>
      <c r="Q96" s="60"/>
      <c r="R96" s="60"/>
      <c r="S96" s="60"/>
      <c r="T96" s="60"/>
      <c r="U96" s="60"/>
      <c r="W96" s="60">
        <v>1</v>
      </c>
      <c r="X96" s="60"/>
      <c r="Y96" s="60"/>
      <c r="AA96" s="60"/>
      <c r="AB96" s="60"/>
      <c r="AC96" s="60">
        <v>1</v>
      </c>
      <c r="AD96" s="60"/>
      <c r="AE96" s="10">
        <v>1</v>
      </c>
      <c r="AF96" s="60"/>
      <c r="AG96" s="60"/>
    </row>
    <row r="97" spans="1:35" x14ac:dyDescent="0.3">
      <c r="A97">
        <v>102</v>
      </c>
      <c r="B97" s="64">
        <v>2005</v>
      </c>
      <c r="C97" s="189">
        <v>27</v>
      </c>
      <c r="D97" s="189">
        <v>10</v>
      </c>
      <c r="E97" s="190" t="s">
        <v>285</v>
      </c>
      <c r="F97" s="1">
        <v>1</v>
      </c>
      <c r="G97" s="1" t="str">
        <f t="shared" si="17"/>
        <v/>
      </c>
      <c r="H97" s="1">
        <f t="shared" si="18"/>
        <v>2</v>
      </c>
      <c r="I97" s="1">
        <f t="shared" si="19"/>
        <v>2</v>
      </c>
      <c r="J97" s="1">
        <f t="shared" si="20"/>
        <v>3</v>
      </c>
      <c r="K97" s="1">
        <f t="shared" si="21"/>
        <v>1</v>
      </c>
      <c r="M97" s="60"/>
      <c r="N97" s="60"/>
      <c r="O97" s="60"/>
      <c r="Q97" s="60"/>
      <c r="R97" s="60">
        <v>1</v>
      </c>
      <c r="S97" s="60"/>
      <c r="T97" s="60"/>
      <c r="U97" s="60"/>
      <c r="W97" s="60">
        <v>1</v>
      </c>
      <c r="X97" s="60"/>
      <c r="Y97" s="60"/>
      <c r="AA97" s="60"/>
      <c r="AB97" s="60"/>
      <c r="AC97" s="60">
        <v>1</v>
      </c>
      <c r="AD97" s="60"/>
      <c r="AE97" s="10">
        <v>1</v>
      </c>
      <c r="AF97" s="60"/>
      <c r="AG97" s="60"/>
      <c r="AI97" s="17" t="s">
        <v>310</v>
      </c>
    </row>
    <row r="98" spans="1:35" x14ac:dyDescent="0.3">
      <c r="A98">
        <v>102</v>
      </c>
      <c r="B98" s="64">
        <v>2005</v>
      </c>
      <c r="C98" s="189">
        <v>24</v>
      </c>
      <c r="D98" s="189">
        <v>11</v>
      </c>
      <c r="E98" s="190" t="s">
        <v>286</v>
      </c>
      <c r="F98" s="1">
        <v>-1</v>
      </c>
      <c r="G98" s="1">
        <f t="shared" si="17"/>
        <v>2</v>
      </c>
      <c r="H98" s="1" t="str">
        <f t="shared" si="18"/>
        <v/>
      </c>
      <c r="I98" s="1">
        <f t="shared" si="19"/>
        <v>3</v>
      </c>
      <c r="J98" s="1">
        <f t="shared" si="20"/>
        <v>1</v>
      </c>
      <c r="K98" s="1" t="str">
        <f t="shared" si="21"/>
        <v/>
      </c>
      <c r="M98" s="60">
        <v>1</v>
      </c>
      <c r="N98" s="60"/>
      <c r="O98" s="60"/>
      <c r="Q98" s="60"/>
      <c r="R98" s="60"/>
      <c r="S98" s="60"/>
      <c r="T98" s="60"/>
      <c r="U98" s="60"/>
      <c r="W98" s="60"/>
      <c r="X98" s="60">
        <v>1</v>
      </c>
      <c r="Y98" s="60"/>
      <c r="AA98" s="60">
        <v>1</v>
      </c>
      <c r="AB98" s="60"/>
      <c r="AC98" s="60"/>
      <c r="AD98" s="60"/>
      <c r="AF98" s="60"/>
      <c r="AG98" s="60"/>
    </row>
    <row r="99" spans="1:35" x14ac:dyDescent="0.3">
      <c r="A99">
        <v>102</v>
      </c>
      <c r="B99" s="64">
        <v>2005</v>
      </c>
      <c r="C99" s="189">
        <v>8</v>
      </c>
      <c r="D99" s="189">
        <v>12</v>
      </c>
      <c r="E99" s="190" t="s">
        <v>308</v>
      </c>
      <c r="F99" s="1">
        <v>-1</v>
      </c>
      <c r="G99" s="1" t="str">
        <f t="shared" si="17"/>
        <v/>
      </c>
      <c r="H99" s="1">
        <f t="shared" si="18"/>
        <v>1</v>
      </c>
      <c r="I99" s="1">
        <f t="shared" si="19"/>
        <v>1</v>
      </c>
      <c r="J99" s="1">
        <f t="shared" si="20"/>
        <v>4</v>
      </c>
      <c r="K99" s="1" t="str">
        <f t="shared" si="21"/>
        <v/>
      </c>
      <c r="M99" s="60"/>
      <c r="N99" s="60"/>
      <c r="O99" s="60"/>
      <c r="Q99" s="60">
        <v>1</v>
      </c>
      <c r="R99" s="60"/>
      <c r="S99" s="60"/>
      <c r="T99" s="60"/>
      <c r="U99" s="60"/>
      <c r="V99" s="10">
        <v>1</v>
      </c>
      <c r="W99" s="60"/>
      <c r="X99" s="60"/>
      <c r="Y99" s="60"/>
      <c r="AA99" s="60"/>
      <c r="AB99" s="60"/>
      <c r="AC99" s="60"/>
      <c r="AD99" s="60">
        <v>1</v>
      </c>
      <c r="AF99" s="60"/>
      <c r="AG99" s="60"/>
    </row>
    <row r="100" spans="1:35" x14ac:dyDescent="0.3">
      <c r="A100">
        <v>102</v>
      </c>
      <c r="B100" s="64">
        <v>2006</v>
      </c>
      <c r="C100" s="189">
        <v>19</v>
      </c>
      <c r="D100" s="189">
        <v>1</v>
      </c>
      <c r="E100" s="190" t="s">
        <v>288</v>
      </c>
      <c r="F100" s="1">
        <v>1</v>
      </c>
      <c r="G100" s="1" t="str">
        <f t="shared" si="17"/>
        <v/>
      </c>
      <c r="H100" s="1">
        <f t="shared" si="18"/>
        <v>1</v>
      </c>
      <c r="I100" s="1">
        <f t="shared" si="19"/>
        <v>1</v>
      </c>
      <c r="J100" s="1">
        <f t="shared" si="20"/>
        <v>4</v>
      </c>
      <c r="K100" s="1" t="str">
        <f t="shared" si="21"/>
        <v/>
      </c>
      <c r="M100" s="60"/>
      <c r="N100" s="60"/>
      <c r="O100" s="60"/>
      <c r="Q100" s="60">
        <v>1</v>
      </c>
      <c r="R100" s="60"/>
      <c r="S100" s="60"/>
      <c r="T100" s="60"/>
      <c r="U100" s="60"/>
      <c r="V100" s="10">
        <v>1</v>
      </c>
      <c r="W100" s="60"/>
      <c r="X100" s="60"/>
      <c r="Y100" s="60"/>
      <c r="AA100" s="60"/>
      <c r="AB100" s="60"/>
      <c r="AC100" s="60"/>
      <c r="AD100" s="60">
        <v>1</v>
      </c>
      <c r="AF100" s="60"/>
      <c r="AG100" s="60"/>
    </row>
    <row r="101" spans="1:35" x14ac:dyDescent="0.3">
      <c r="A101">
        <v>102</v>
      </c>
      <c r="B101" s="64">
        <v>2006</v>
      </c>
      <c r="C101" s="189">
        <v>9</v>
      </c>
      <c r="D101" s="189">
        <v>2</v>
      </c>
      <c r="E101" s="190" t="s">
        <v>289</v>
      </c>
      <c r="F101" s="1">
        <v>-1</v>
      </c>
      <c r="G101" s="1">
        <f t="shared" si="17"/>
        <v>3</v>
      </c>
      <c r="H101" s="1">
        <f t="shared" si="18"/>
        <v>2</v>
      </c>
      <c r="I101" s="1">
        <f t="shared" si="19"/>
        <v>2</v>
      </c>
      <c r="J101" s="1">
        <f t="shared" si="20"/>
        <v>1</v>
      </c>
      <c r="K101" s="1">
        <f t="shared" si="21"/>
        <v>1</v>
      </c>
      <c r="M101" s="60"/>
      <c r="N101" s="60">
        <v>1</v>
      </c>
      <c r="O101" s="60"/>
      <c r="Q101" s="60"/>
      <c r="R101" s="60">
        <v>1</v>
      </c>
      <c r="S101" s="60"/>
      <c r="T101" s="60"/>
      <c r="U101" s="60"/>
      <c r="W101" s="60">
        <v>1</v>
      </c>
      <c r="X101" s="60"/>
      <c r="Y101" s="60"/>
      <c r="AA101" s="60">
        <v>1</v>
      </c>
      <c r="AB101" s="60"/>
      <c r="AC101" s="60"/>
      <c r="AD101" s="60"/>
      <c r="AE101" s="10">
        <v>1</v>
      </c>
      <c r="AF101" s="60"/>
      <c r="AG101" s="60"/>
    </row>
    <row r="102" spans="1:35" x14ac:dyDescent="0.3">
      <c r="A102">
        <v>102</v>
      </c>
      <c r="B102" s="64">
        <v>2006</v>
      </c>
      <c r="C102" s="189">
        <v>9</v>
      </c>
      <c r="D102" s="189">
        <v>2</v>
      </c>
      <c r="E102" s="190" t="s">
        <v>290</v>
      </c>
      <c r="F102" s="1">
        <v>-1</v>
      </c>
      <c r="G102" s="1">
        <f t="shared" si="17"/>
        <v>4</v>
      </c>
      <c r="H102" s="1">
        <f t="shared" si="18"/>
        <v>1</v>
      </c>
      <c r="I102" s="1">
        <f t="shared" si="19"/>
        <v>1</v>
      </c>
      <c r="J102" s="1">
        <f t="shared" si="20"/>
        <v>1</v>
      </c>
      <c r="K102" s="1">
        <f t="shared" si="21"/>
        <v>2</v>
      </c>
      <c r="M102" s="60"/>
      <c r="N102" s="60"/>
      <c r="O102" s="60">
        <v>1</v>
      </c>
      <c r="Q102" s="60">
        <v>1</v>
      </c>
      <c r="R102" s="60"/>
      <c r="S102" s="60"/>
      <c r="T102" s="60"/>
      <c r="U102" s="60"/>
      <c r="V102" s="10">
        <v>1</v>
      </c>
      <c r="W102" s="60"/>
      <c r="X102" s="60"/>
      <c r="Y102" s="60"/>
      <c r="AA102" s="60">
        <v>1</v>
      </c>
      <c r="AB102" s="60"/>
      <c r="AC102" s="60"/>
      <c r="AD102" s="60"/>
      <c r="AF102" s="60">
        <v>1</v>
      </c>
      <c r="AG102" s="60"/>
    </row>
    <row r="103" spans="1:35" x14ac:dyDescent="0.3">
      <c r="A103">
        <v>102</v>
      </c>
      <c r="B103" s="64">
        <v>2006</v>
      </c>
      <c r="C103" s="189">
        <v>27</v>
      </c>
      <c r="D103" s="189">
        <v>2</v>
      </c>
      <c r="E103" s="64" t="s">
        <v>291</v>
      </c>
      <c r="F103" s="1">
        <v>-1</v>
      </c>
      <c r="G103" s="1" t="str">
        <f t="shared" si="17"/>
        <v/>
      </c>
      <c r="H103" s="1" t="str">
        <f t="shared" si="18"/>
        <v/>
      </c>
      <c r="I103" s="1">
        <f t="shared" si="19"/>
        <v>5</v>
      </c>
      <c r="J103" s="1">
        <f t="shared" si="20"/>
        <v>1</v>
      </c>
      <c r="K103" s="1">
        <f t="shared" si="21"/>
        <v>4</v>
      </c>
      <c r="M103" s="60"/>
      <c r="N103" s="60"/>
      <c r="O103" s="60"/>
      <c r="Q103" s="60"/>
      <c r="R103" s="60"/>
      <c r="S103" s="60"/>
      <c r="T103" s="60"/>
      <c r="U103" s="60"/>
      <c r="W103" s="60"/>
      <c r="X103" s="60"/>
      <c r="Y103" s="60"/>
      <c r="Z103" s="9">
        <v>1</v>
      </c>
      <c r="AA103" s="60">
        <v>1</v>
      </c>
      <c r="AB103" s="60"/>
      <c r="AC103" s="60"/>
      <c r="AD103" s="60"/>
      <c r="AF103" s="60"/>
      <c r="AG103" s="60"/>
      <c r="AH103" s="9">
        <v>1</v>
      </c>
      <c r="AI103" s="17" t="s">
        <v>57</v>
      </c>
    </row>
    <row r="104" spans="1:35" x14ac:dyDescent="0.3">
      <c r="A104">
        <v>102</v>
      </c>
      <c r="B104" s="64">
        <v>2006</v>
      </c>
      <c r="C104" s="189">
        <v>9</v>
      </c>
      <c r="D104" s="189">
        <v>3</v>
      </c>
      <c r="E104" s="64" t="s">
        <v>292</v>
      </c>
      <c r="F104" s="1">
        <v>1</v>
      </c>
      <c r="G104" s="1" t="str">
        <f t="shared" si="17"/>
        <v/>
      </c>
      <c r="H104" s="1">
        <f t="shared" si="18"/>
        <v>1</v>
      </c>
      <c r="I104" s="1">
        <f t="shared" si="19"/>
        <v>1</v>
      </c>
      <c r="J104" s="1">
        <f t="shared" si="20"/>
        <v>4</v>
      </c>
      <c r="K104" s="1" t="str">
        <f t="shared" si="21"/>
        <v/>
      </c>
      <c r="M104" s="60"/>
      <c r="N104" s="60"/>
      <c r="O104" s="60"/>
      <c r="Q104" s="60">
        <v>1</v>
      </c>
      <c r="R104" s="60"/>
      <c r="S104" s="60"/>
      <c r="T104" s="60"/>
      <c r="U104" s="60"/>
      <c r="V104" s="10">
        <v>1</v>
      </c>
      <c r="W104" s="60"/>
      <c r="X104" s="60"/>
      <c r="Y104" s="60"/>
      <c r="AA104" s="60"/>
      <c r="AB104" s="60"/>
      <c r="AC104" s="60"/>
      <c r="AD104" s="60">
        <v>1</v>
      </c>
      <c r="AF104" s="60"/>
      <c r="AG104" s="60"/>
    </row>
    <row r="105" spans="1:35" x14ac:dyDescent="0.3">
      <c r="A105">
        <v>102</v>
      </c>
      <c r="B105" s="64">
        <v>2006</v>
      </c>
      <c r="C105" s="189">
        <v>23</v>
      </c>
      <c r="D105" s="189">
        <v>3</v>
      </c>
      <c r="E105" s="190" t="s">
        <v>293</v>
      </c>
      <c r="F105" s="1">
        <v>1</v>
      </c>
      <c r="G105" s="1" t="str">
        <f t="shared" si="17"/>
        <v/>
      </c>
      <c r="H105" s="1">
        <f t="shared" si="18"/>
        <v>1</v>
      </c>
      <c r="I105" s="1">
        <f t="shared" si="19"/>
        <v>2</v>
      </c>
      <c r="J105" s="1">
        <f t="shared" si="20"/>
        <v>1</v>
      </c>
      <c r="K105" s="1">
        <f t="shared" si="21"/>
        <v>1</v>
      </c>
      <c r="M105" s="60"/>
      <c r="N105" s="60"/>
      <c r="O105" s="60"/>
      <c r="Q105" s="60">
        <v>1</v>
      </c>
      <c r="R105" s="60"/>
      <c r="S105" s="60"/>
      <c r="T105" s="60"/>
      <c r="U105" s="60"/>
      <c r="W105" s="60">
        <v>1</v>
      </c>
      <c r="X105" s="60"/>
      <c r="Y105" s="60"/>
      <c r="AA105" s="60">
        <v>1</v>
      </c>
      <c r="AB105" s="60"/>
      <c r="AC105" s="60"/>
      <c r="AD105" s="60"/>
      <c r="AE105" s="10">
        <v>1</v>
      </c>
      <c r="AF105" s="60"/>
      <c r="AG105" s="60"/>
      <c r="AI105" s="17" t="s">
        <v>57</v>
      </c>
    </row>
    <row r="106" spans="1:35" x14ac:dyDescent="0.3">
      <c r="A106">
        <v>102</v>
      </c>
      <c r="B106" s="64">
        <v>2006</v>
      </c>
      <c r="C106" s="189">
        <v>23</v>
      </c>
      <c r="D106" s="189">
        <v>3</v>
      </c>
      <c r="E106" s="190" t="s">
        <v>294</v>
      </c>
      <c r="F106" s="1">
        <v>-1</v>
      </c>
      <c r="G106" s="1" t="str">
        <f t="shared" si="17"/>
        <v/>
      </c>
      <c r="H106" s="1" t="str">
        <f t="shared" si="18"/>
        <v/>
      </c>
      <c r="I106" s="1">
        <f t="shared" si="19"/>
        <v>3</v>
      </c>
      <c r="J106" s="1">
        <f t="shared" si="20"/>
        <v>1</v>
      </c>
      <c r="K106" s="1" t="str">
        <f t="shared" si="21"/>
        <v/>
      </c>
      <c r="M106" s="60"/>
      <c r="N106" s="60"/>
      <c r="O106" s="60"/>
      <c r="Q106" s="60"/>
      <c r="R106" s="60"/>
      <c r="S106" s="60"/>
      <c r="T106" s="60"/>
      <c r="U106" s="60"/>
      <c r="W106" s="60"/>
      <c r="X106" s="60">
        <v>1</v>
      </c>
      <c r="Y106" s="60"/>
      <c r="AA106" s="60">
        <v>1</v>
      </c>
      <c r="AB106" s="60"/>
      <c r="AC106" s="60"/>
      <c r="AD106" s="60"/>
      <c r="AF106" s="60"/>
      <c r="AG106" s="60"/>
    </row>
    <row r="107" spans="1:35" x14ac:dyDescent="0.3">
      <c r="A107">
        <v>102</v>
      </c>
      <c r="B107" s="64">
        <v>2006</v>
      </c>
      <c r="C107" s="189">
        <v>20</v>
      </c>
      <c r="D107" s="189">
        <v>4</v>
      </c>
      <c r="E107" s="190" t="s">
        <v>295</v>
      </c>
      <c r="F107" s="1">
        <v>1</v>
      </c>
      <c r="G107" s="1">
        <f t="shared" si="17"/>
        <v>1</v>
      </c>
      <c r="H107" s="1">
        <f t="shared" si="18"/>
        <v>1</v>
      </c>
      <c r="I107" s="1">
        <f t="shared" si="19"/>
        <v>2</v>
      </c>
      <c r="J107" s="1">
        <f t="shared" si="20"/>
        <v>3</v>
      </c>
      <c r="K107" s="1">
        <f t="shared" si="21"/>
        <v>3</v>
      </c>
      <c r="L107" s="10">
        <v>1</v>
      </c>
      <c r="M107" s="60"/>
      <c r="N107" s="60"/>
      <c r="O107" s="60"/>
      <c r="Q107" s="60">
        <v>1</v>
      </c>
      <c r="R107" s="60"/>
      <c r="S107" s="60"/>
      <c r="T107" s="60"/>
      <c r="U107" s="60"/>
      <c r="W107" s="60">
        <v>1</v>
      </c>
      <c r="X107" s="60"/>
      <c r="Y107" s="60"/>
      <c r="AA107" s="60"/>
      <c r="AB107" s="60"/>
      <c r="AC107" s="60">
        <v>1</v>
      </c>
      <c r="AD107" s="60"/>
      <c r="AF107" s="60"/>
      <c r="AG107" s="60">
        <v>1</v>
      </c>
      <c r="AI107" s="17" t="s">
        <v>57</v>
      </c>
    </row>
    <row r="108" spans="1:35" x14ac:dyDescent="0.3">
      <c r="A108">
        <v>102</v>
      </c>
      <c r="B108" s="64">
        <v>2006</v>
      </c>
      <c r="C108" s="189">
        <v>12</v>
      </c>
      <c r="D108" s="189">
        <v>6</v>
      </c>
      <c r="E108" s="189" t="s">
        <v>296</v>
      </c>
      <c r="F108" s="1">
        <v>-1</v>
      </c>
      <c r="G108" s="1" t="str">
        <f t="shared" si="17"/>
        <v/>
      </c>
      <c r="H108" s="1">
        <f t="shared" si="18"/>
        <v>3</v>
      </c>
      <c r="I108" s="1">
        <f t="shared" si="19"/>
        <v>4</v>
      </c>
      <c r="J108" s="1">
        <f t="shared" si="20"/>
        <v>3</v>
      </c>
      <c r="K108" s="1" t="str">
        <f t="shared" si="21"/>
        <v/>
      </c>
      <c r="M108" s="60"/>
      <c r="N108" s="60"/>
      <c r="O108" s="60"/>
      <c r="Q108" s="60"/>
      <c r="R108" s="60"/>
      <c r="S108" s="60">
        <v>1</v>
      </c>
      <c r="T108" s="60"/>
      <c r="U108" s="60"/>
      <c r="W108" s="60"/>
      <c r="X108" s="60"/>
      <c r="Y108" s="60">
        <v>1</v>
      </c>
      <c r="AA108" s="60"/>
      <c r="AB108" s="60"/>
      <c r="AC108" s="60">
        <v>1</v>
      </c>
      <c r="AD108" s="60"/>
      <c r="AF108" s="60"/>
      <c r="AG108" s="60"/>
    </row>
    <row r="109" spans="1:35" x14ac:dyDescent="0.3">
      <c r="A109">
        <v>102</v>
      </c>
      <c r="B109" s="64">
        <v>2006</v>
      </c>
      <c r="C109" s="189">
        <v>14</v>
      </c>
      <c r="D109" s="189">
        <v>9</v>
      </c>
      <c r="E109" s="64" t="s">
        <v>297</v>
      </c>
      <c r="F109" s="1">
        <v>1</v>
      </c>
      <c r="G109" s="1" t="str">
        <f t="shared" si="17"/>
        <v/>
      </c>
      <c r="H109" s="1">
        <f t="shared" si="18"/>
        <v>1</v>
      </c>
      <c r="I109" s="1">
        <f t="shared" si="19"/>
        <v>1</v>
      </c>
      <c r="J109" s="1">
        <f t="shared" si="20"/>
        <v>4</v>
      </c>
      <c r="K109" s="1" t="str">
        <f t="shared" si="21"/>
        <v/>
      </c>
      <c r="M109" s="60"/>
      <c r="N109" s="60"/>
      <c r="O109" s="60"/>
      <c r="Q109" s="60">
        <v>1</v>
      </c>
      <c r="R109" s="60"/>
      <c r="S109" s="60"/>
      <c r="T109" s="60"/>
      <c r="U109" s="60"/>
      <c r="V109" s="10">
        <v>1</v>
      </c>
      <c r="W109" s="60"/>
      <c r="X109" s="60"/>
      <c r="Y109" s="60"/>
      <c r="AA109" s="60"/>
      <c r="AB109" s="60"/>
      <c r="AC109" s="60"/>
      <c r="AD109" s="60">
        <v>1</v>
      </c>
      <c r="AF109" s="60"/>
      <c r="AG109" s="60"/>
    </row>
    <row r="110" spans="1:35" x14ac:dyDescent="0.3">
      <c r="A110">
        <v>102</v>
      </c>
      <c r="B110" s="64">
        <v>2006</v>
      </c>
      <c r="C110" s="189">
        <v>20</v>
      </c>
      <c r="D110" s="189">
        <v>9</v>
      </c>
      <c r="E110" s="189" t="s">
        <v>298</v>
      </c>
      <c r="F110" s="1">
        <v>-1</v>
      </c>
      <c r="G110" s="1" t="str">
        <f t="shared" si="17"/>
        <v/>
      </c>
      <c r="H110" s="1">
        <f t="shared" si="18"/>
        <v>2</v>
      </c>
      <c r="I110" s="1">
        <f t="shared" si="19"/>
        <v>2</v>
      </c>
      <c r="J110" s="1">
        <f t="shared" si="20"/>
        <v>1</v>
      </c>
      <c r="K110" s="1" t="str">
        <f t="shared" si="21"/>
        <v/>
      </c>
      <c r="M110" s="60"/>
      <c r="N110" s="60"/>
      <c r="O110" s="60"/>
      <c r="Q110" s="60"/>
      <c r="R110" s="60">
        <v>1</v>
      </c>
      <c r="S110" s="60"/>
      <c r="T110" s="60"/>
      <c r="U110" s="60"/>
      <c r="W110" s="60">
        <v>1</v>
      </c>
      <c r="X110" s="60"/>
      <c r="Y110" s="60"/>
      <c r="AA110" s="60">
        <v>1</v>
      </c>
      <c r="AB110" s="60"/>
      <c r="AC110" s="60"/>
      <c r="AD110" s="60"/>
      <c r="AF110" s="60"/>
      <c r="AG110" s="60"/>
    </row>
    <row r="111" spans="1:35" x14ac:dyDescent="0.3">
      <c r="A111">
        <v>102</v>
      </c>
      <c r="B111" s="64">
        <v>2006</v>
      </c>
      <c r="C111" s="189">
        <v>11</v>
      </c>
      <c r="D111" s="189">
        <v>10</v>
      </c>
      <c r="E111" s="64" t="s">
        <v>299</v>
      </c>
      <c r="F111" s="1">
        <v>1</v>
      </c>
      <c r="G111" s="1">
        <f t="shared" si="17"/>
        <v>2</v>
      </c>
      <c r="H111" s="1" t="str">
        <f t="shared" si="18"/>
        <v/>
      </c>
      <c r="I111" s="1">
        <f t="shared" si="19"/>
        <v>4</v>
      </c>
      <c r="J111" s="1">
        <f t="shared" si="20"/>
        <v>1</v>
      </c>
      <c r="K111" s="1" t="str">
        <f t="shared" si="21"/>
        <v/>
      </c>
      <c r="M111" s="60">
        <v>1</v>
      </c>
      <c r="N111" s="60"/>
      <c r="O111" s="60"/>
      <c r="Q111" s="60"/>
      <c r="R111" s="60"/>
      <c r="S111" s="60"/>
      <c r="T111" s="60"/>
      <c r="U111" s="60"/>
      <c r="W111" s="60"/>
      <c r="X111" s="60"/>
      <c r="Y111" s="60">
        <v>1</v>
      </c>
      <c r="AA111" s="60">
        <v>1</v>
      </c>
      <c r="AB111" s="60"/>
      <c r="AC111" s="60"/>
      <c r="AD111" s="60"/>
      <c r="AF111" s="60"/>
      <c r="AG111" s="60"/>
    </row>
    <row r="112" spans="1:35" x14ac:dyDescent="0.3">
      <c r="A112">
        <v>102</v>
      </c>
      <c r="B112" s="64">
        <v>2006</v>
      </c>
      <c r="C112" s="189">
        <v>11</v>
      </c>
      <c r="D112" s="189">
        <v>10</v>
      </c>
      <c r="E112" s="189" t="s">
        <v>300</v>
      </c>
      <c r="F112" s="1">
        <v>-1</v>
      </c>
      <c r="G112" s="1">
        <f t="shared" si="17"/>
        <v>4</v>
      </c>
      <c r="H112" s="1">
        <f t="shared" si="18"/>
        <v>3</v>
      </c>
      <c r="I112" s="1">
        <f t="shared" si="19"/>
        <v>5</v>
      </c>
      <c r="J112" s="1">
        <f t="shared" si="20"/>
        <v>3</v>
      </c>
      <c r="K112" s="1" t="str">
        <f t="shared" si="21"/>
        <v/>
      </c>
      <c r="M112" s="60"/>
      <c r="N112" s="60"/>
      <c r="O112" s="60">
        <v>1</v>
      </c>
      <c r="Q112" s="60"/>
      <c r="R112" s="60"/>
      <c r="S112" s="60">
        <v>1</v>
      </c>
      <c r="T112" s="60"/>
      <c r="U112" s="60"/>
      <c r="W112" s="60"/>
      <c r="X112" s="60"/>
      <c r="Y112" s="60"/>
      <c r="Z112" s="9">
        <v>1</v>
      </c>
      <c r="AA112" s="60"/>
      <c r="AB112" s="60"/>
      <c r="AC112" s="60">
        <v>1</v>
      </c>
      <c r="AD112" s="60"/>
      <c r="AF112" s="60"/>
      <c r="AG112" s="60"/>
    </row>
    <row r="113" spans="1:35" x14ac:dyDescent="0.3">
      <c r="A113">
        <v>102</v>
      </c>
      <c r="B113" s="64">
        <v>2006</v>
      </c>
      <c r="C113" s="189">
        <v>9</v>
      </c>
      <c r="D113" s="189">
        <v>11</v>
      </c>
      <c r="E113" s="189" t="s">
        <v>301</v>
      </c>
      <c r="F113" s="1">
        <v>1</v>
      </c>
      <c r="G113" s="1" t="str">
        <f t="shared" si="17"/>
        <v/>
      </c>
      <c r="H113" s="1">
        <f t="shared" si="18"/>
        <v>2</v>
      </c>
      <c r="I113" s="1">
        <f t="shared" si="19"/>
        <v>2</v>
      </c>
      <c r="J113" s="1">
        <f t="shared" si="20"/>
        <v>4</v>
      </c>
      <c r="K113" s="1" t="str">
        <f t="shared" si="21"/>
        <v/>
      </c>
      <c r="M113" s="60"/>
      <c r="N113" s="60"/>
      <c r="O113" s="60"/>
      <c r="Q113" s="60"/>
      <c r="R113" s="60">
        <v>1</v>
      </c>
      <c r="S113" s="60"/>
      <c r="T113" s="60"/>
      <c r="U113" s="60"/>
      <c r="W113" s="60">
        <v>1</v>
      </c>
      <c r="X113" s="60"/>
      <c r="Y113" s="60"/>
      <c r="AA113" s="60"/>
      <c r="AB113" s="60"/>
      <c r="AC113" s="60"/>
      <c r="AD113" s="60">
        <v>1</v>
      </c>
      <c r="AF113" s="60"/>
      <c r="AG113" s="60"/>
    </row>
    <row r="114" spans="1:35" x14ac:dyDescent="0.3">
      <c r="A114">
        <v>102</v>
      </c>
      <c r="B114" s="64">
        <v>2006</v>
      </c>
      <c r="C114" s="189">
        <v>9</v>
      </c>
      <c r="D114" s="189">
        <v>11</v>
      </c>
      <c r="E114" s="64" t="s">
        <v>302</v>
      </c>
      <c r="F114" s="1">
        <v>-1</v>
      </c>
      <c r="G114" s="1">
        <f t="shared" si="17"/>
        <v>2</v>
      </c>
      <c r="H114" s="1">
        <f t="shared" si="18"/>
        <v>2</v>
      </c>
      <c r="I114" s="1">
        <f t="shared" si="19"/>
        <v>3</v>
      </c>
      <c r="J114" s="1">
        <f t="shared" si="20"/>
        <v>2</v>
      </c>
      <c r="K114" s="1" t="str">
        <f t="shared" si="21"/>
        <v/>
      </c>
      <c r="M114" s="60">
        <v>1</v>
      </c>
      <c r="N114" s="60"/>
      <c r="O114" s="60"/>
      <c r="Q114" s="60"/>
      <c r="R114" s="60">
        <v>1</v>
      </c>
      <c r="S114" s="60"/>
      <c r="T114" s="60"/>
      <c r="U114" s="60"/>
      <c r="W114" s="60"/>
      <c r="X114" s="60">
        <v>1</v>
      </c>
      <c r="Y114" s="60"/>
      <c r="AA114" s="60"/>
      <c r="AB114" s="60">
        <v>1</v>
      </c>
      <c r="AC114" s="60"/>
      <c r="AD114" s="60"/>
      <c r="AF114" s="60"/>
      <c r="AG114" s="60"/>
    </row>
    <row r="115" spans="1:35" x14ac:dyDescent="0.3">
      <c r="A115">
        <v>102</v>
      </c>
      <c r="B115" s="64">
        <v>2006</v>
      </c>
      <c r="C115" s="189">
        <v>23</v>
      </c>
      <c r="D115" s="189">
        <v>11</v>
      </c>
      <c r="E115" s="67" t="s">
        <v>303</v>
      </c>
      <c r="F115" s="1">
        <v>-1</v>
      </c>
      <c r="G115" s="1" t="str">
        <f t="shared" si="17"/>
        <v/>
      </c>
      <c r="H115" s="1" t="str">
        <f t="shared" si="18"/>
        <v/>
      </c>
      <c r="I115" s="1">
        <f t="shared" si="19"/>
        <v>2</v>
      </c>
      <c r="J115" s="1">
        <f t="shared" si="20"/>
        <v>1</v>
      </c>
      <c r="K115" s="1">
        <f t="shared" si="21"/>
        <v>1</v>
      </c>
      <c r="M115" s="60"/>
      <c r="N115" s="60"/>
      <c r="O115" s="60"/>
      <c r="Q115" s="60"/>
      <c r="R115" s="60"/>
      <c r="S115" s="60"/>
      <c r="T115" s="60"/>
      <c r="U115" s="60"/>
      <c r="W115" s="60">
        <v>1</v>
      </c>
      <c r="X115" s="60"/>
      <c r="Y115" s="60"/>
      <c r="AA115" s="60">
        <v>1</v>
      </c>
      <c r="AB115" s="60"/>
      <c r="AC115" s="60"/>
      <c r="AD115" s="60"/>
      <c r="AE115" s="93">
        <v>1</v>
      </c>
      <c r="AF115" s="71"/>
      <c r="AG115" s="71"/>
      <c r="AH115" s="132"/>
      <c r="AI115" s="17" t="s">
        <v>311</v>
      </c>
    </row>
    <row r="116" spans="1:35" x14ac:dyDescent="0.3">
      <c r="A116">
        <v>102</v>
      </c>
      <c r="B116" s="64">
        <v>2006</v>
      </c>
      <c r="C116" s="189">
        <v>7</v>
      </c>
      <c r="D116" s="189">
        <v>12</v>
      </c>
      <c r="E116" s="189" t="s">
        <v>304</v>
      </c>
      <c r="F116" s="1">
        <v>1</v>
      </c>
      <c r="G116" s="1" t="str">
        <f t="shared" si="17"/>
        <v/>
      </c>
      <c r="H116" s="1">
        <f t="shared" si="18"/>
        <v>2</v>
      </c>
      <c r="I116" s="1">
        <f t="shared" si="19"/>
        <v>2</v>
      </c>
      <c r="J116" s="1">
        <f t="shared" si="20"/>
        <v>3</v>
      </c>
      <c r="K116" s="1">
        <f t="shared" si="21"/>
        <v>1</v>
      </c>
      <c r="M116" s="60"/>
      <c r="N116" s="60"/>
      <c r="O116" s="60"/>
      <c r="Q116" s="60"/>
      <c r="R116" s="60">
        <v>1</v>
      </c>
      <c r="S116" s="60"/>
      <c r="T116" s="60"/>
      <c r="U116" s="60"/>
      <c r="W116" s="60">
        <v>1</v>
      </c>
      <c r="X116" s="60"/>
      <c r="Y116" s="60"/>
      <c r="AA116" s="60"/>
      <c r="AB116" s="60"/>
      <c r="AC116" s="60">
        <v>1</v>
      </c>
      <c r="AD116" s="60"/>
      <c r="AE116" s="10">
        <v>1</v>
      </c>
      <c r="AF116" s="60"/>
      <c r="AG116" s="60"/>
    </row>
    <row r="117" spans="1:35" x14ac:dyDescent="0.3">
      <c r="A117">
        <v>102</v>
      </c>
      <c r="B117" s="64">
        <v>2006</v>
      </c>
      <c r="C117" s="189">
        <v>7</v>
      </c>
      <c r="D117" s="189">
        <v>12</v>
      </c>
      <c r="E117" s="189" t="s">
        <v>305</v>
      </c>
      <c r="F117" s="1">
        <v>-1</v>
      </c>
      <c r="G117" s="1">
        <f t="shared" si="17"/>
        <v>3</v>
      </c>
      <c r="H117" s="1" t="str">
        <f t="shared" si="18"/>
        <v/>
      </c>
      <c r="I117" s="1">
        <f t="shared" si="19"/>
        <v>2</v>
      </c>
      <c r="J117" s="1">
        <f t="shared" si="20"/>
        <v>4</v>
      </c>
      <c r="K117" s="1">
        <f t="shared" si="21"/>
        <v>1</v>
      </c>
      <c r="M117" s="60"/>
      <c r="N117" s="60">
        <v>1</v>
      </c>
      <c r="O117" s="60"/>
      <c r="Q117" s="60"/>
      <c r="R117" s="60"/>
      <c r="S117" s="60"/>
      <c r="T117" s="60"/>
      <c r="U117" s="60"/>
      <c r="W117" s="60">
        <v>1</v>
      </c>
      <c r="X117" s="60"/>
      <c r="Y117" s="60"/>
      <c r="AA117" s="60"/>
      <c r="AB117" s="60"/>
      <c r="AC117" s="60"/>
      <c r="AD117" s="60">
        <v>1</v>
      </c>
      <c r="AE117" s="10">
        <v>1</v>
      </c>
      <c r="AF117" s="60"/>
      <c r="AG117" s="60"/>
      <c r="AI117" s="17" t="s">
        <v>57</v>
      </c>
    </row>
    <row r="118" spans="1:35" x14ac:dyDescent="0.3">
      <c r="A118">
        <v>102</v>
      </c>
      <c r="B118" s="64">
        <v>2006</v>
      </c>
      <c r="C118" s="189">
        <v>7</v>
      </c>
      <c r="D118" s="189">
        <v>12</v>
      </c>
      <c r="E118" s="64" t="s">
        <v>306</v>
      </c>
      <c r="F118" s="1">
        <v>1</v>
      </c>
      <c r="G118" s="1" t="str">
        <f t="shared" si="17"/>
        <v/>
      </c>
      <c r="H118" s="1" t="str">
        <f t="shared" si="18"/>
        <v/>
      </c>
      <c r="I118" s="1">
        <f t="shared" si="19"/>
        <v>1</v>
      </c>
      <c r="J118" s="1">
        <f t="shared" si="20"/>
        <v>1</v>
      </c>
      <c r="K118" s="1">
        <f t="shared" si="21"/>
        <v>1</v>
      </c>
      <c r="M118" s="60"/>
      <c r="N118" s="60"/>
      <c r="O118" s="60"/>
      <c r="Q118" s="60"/>
      <c r="R118" s="60"/>
      <c r="S118" s="60"/>
      <c r="T118" s="60"/>
      <c r="U118" s="60"/>
      <c r="V118" s="10">
        <v>1</v>
      </c>
      <c r="W118" s="60"/>
      <c r="X118" s="60"/>
      <c r="Y118" s="60"/>
      <c r="AA118" s="60">
        <v>1</v>
      </c>
      <c r="AB118" s="60"/>
      <c r="AC118" s="60"/>
      <c r="AD118" s="60"/>
      <c r="AE118" s="10">
        <v>1</v>
      </c>
      <c r="AF118" s="60"/>
      <c r="AG118" s="60"/>
    </row>
    <row r="119" spans="1:35" x14ac:dyDescent="0.3">
      <c r="A119">
        <v>102</v>
      </c>
      <c r="B119" s="64">
        <v>2006</v>
      </c>
      <c r="C119" s="189">
        <v>14</v>
      </c>
      <c r="D119" s="189">
        <v>12</v>
      </c>
      <c r="E119" s="64" t="s">
        <v>307</v>
      </c>
      <c r="F119" s="1">
        <v>-1</v>
      </c>
      <c r="G119" s="1" t="str">
        <f t="shared" si="17"/>
        <v/>
      </c>
      <c r="H119" s="1" t="str">
        <f t="shared" si="18"/>
        <v/>
      </c>
      <c r="I119" s="1">
        <f t="shared" si="19"/>
        <v>1</v>
      </c>
      <c r="J119" s="1">
        <f t="shared" si="20"/>
        <v>1</v>
      </c>
      <c r="K119" s="1">
        <f t="shared" si="21"/>
        <v>2</v>
      </c>
      <c r="M119" s="60"/>
      <c r="N119" s="60"/>
      <c r="O119" s="60"/>
      <c r="Q119" s="60"/>
      <c r="R119" s="60"/>
      <c r="S119" s="60"/>
      <c r="T119" s="60"/>
      <c r="U119" s="60"/>
      <c r="V119" s="10">
        <v>1</v>
      </c>
      <c r="W119" s="60"/>
      <c r="X119" s="60"/>
      <c r="Y119" s="60"/>
      <c r="AA119" s="60">
        <v>1</v>
      </c>
      <c r="AB119" s="60"/>
      <c r="AC119" s="60"/>
      <c r="AD119" s="60"/>
      <c r="AF119" s="60">
        <v>1</v>
      </c>
      <c r="AG119" s="60"/>
    </row>
    <row r="120" spans="1:35" x14ac:dyDescent="0.3">
      <c r="F120" s="1"/>
    </row>
    <row r="121" spans="1:35" x14ac:dyDescent="0.3">
      <c r="F121" s="1"/>
    </row>
    <row r="122" spans="1:35" x14ac:dyDescent="0.3">
      <c r="F122" s="1"/>
    </row>
    <row r="123" spans="1:35" x14ac:dyDescent="0.3">
      <c r="F123" s="1"/>
    </row>
    <row r="124" spans="1:35" x14ac:dyDescent="0.3">
      <c r="F124" s="1"/>
    </row>
    <row r="125" spans="1:35" x14ac:dyDescent="0.3">
      <c r="F125" s="1"/>
    </row>
    <row r="126" spans="1:35" x14ac:dyDescent="0.3">
      <c r="F126" s="1"/>
    </row>
    <row r="127" spans="1:35" x14ac:dyDescent="0.3">
      <c r="F127" s="1"/>
    </row>
    <row r="128" spans="1:35" x14ac:dyDescent="0.3">
      <c r="F128" s="1"/>
    </row>
    <row r="129" spans="1:34" x14ac:dyDescent="0.3">
      <c r="F129" s="1"/>
    </row>
    <row r="130" spans="1:34" x14ac:dyDescent="0.3">
      <c r="F130" s="1"/>
    </row>
    <row r="131" spans="1:34" x14ac:dyDescent="0.3">
      <c r="F131" s="1"/>
    </row>
    <row r="132" spans="1:34" x14ac:dyDescent="0.3">
      <c r="F132" s="1"/>
    </row>
    <row r="136" spans="1:34" ht="15" thickBot="1" x14ac:dyDescent="0.35">
      <c r="A136" s="23"/>
      <c r="B136" s="23"/>
      <c r="C136" s="23"/>
      <c r="D136" s="23"/>
      <c r="E136" s="23"/>
      <c r="F136" s="24"/>
      <c r="G136" s="24"/>
      <c r="H136" s="24"/>
      <c r="I136" s="24"/>
      <c r="J136" s="24"/>
      <c r="K136" s="24"/>
    </row>
    <row r="137" spans="1:34" x14ac:dyDescent="0.3">
      <c r="B137" t="s">
        <v>27</v>
      </c>
      <c r="D137" s="5">
        <f>COUNT(D12:D136)</f>
        <v>108</v>
      </c>
      <c r="E137" s="25" t="s">
        <v>117</v>
      </c>
      <c r="F137" s="97">
        <f t="shared" ref="F137:K137" si="22">COUNT(F$12:F$136)</f>
        <v>108</v>
      </c>
      <c r="G137" s="1">
        <f t="shared" si="22"/>
        <v>38</v>
      </c>
      <c r="H137" s="1">
        <f t="shared" si="22"/>
        <v>52</v>
      </c>
      <c r="I137" s="1">
        <f t="shared" si="22"/>
        <v>108</v>
      </c>
      <c r="J137" s="1">
        <f t="shared" si="22"/>
        <v>102</v>
      </c>
      <c r="K137" s="1">
        <f t="shared" si="22"/>
        <v>69</v>
      </c>
      <c r="L137" s="27">
        <f t="shared" ref="L137:AH137" si="23">SUM(L$12:L$136)</f>
        <v>5</v>
      </c>
      <c r="M137" s="28">
        <f t="shared" si="23"/>
        <v>8</v>
      </c>
      <c r="N137" s="28">
        <f t="shared" si="23"/>
        <v>11</v>
      </c>
      <c r="O137" s="28">
        <f t="shared" si="23"/>
        <v>8</v>
      </c>
      <c r="P137" s="29">
        <f t="shared" si="23"/>
        <v>6</v>
      </c>
      <c r="Q137" s="27">
        <f t="shared" si="23"/>
        <v>12</v>
      </c>
      <c r="R137" s="28">
        <f t="shared" si="23"/>
        <v>28</v>
      </c>
      <c r="S137" s="28">
        <f t="shared" si="23"/>
        <v>9</v>
      </c>
      <c r="T137" s="28">
        <f t="shared" si="23"/>
        <v>2</v>
      </c>
      <c r="U137" s="29">
        <f t="shared" si="23"/>
        <v>1</v>
      </c>
      <c r="V137" s="27">
        <f t="shared" si="23"/>
        <v>29</v>
      </c>
      <c r="W137" s="28">
        <f t="shared" si="23"/>
        <v>41</v>
      </c>
      <c r="X137" s="28">
        <f t="shared" si="23"/>
        <v>17</v>
      </c>
      <c r="Y137" s="28">
        <f t="shared" si="23"/>
        <v>11</v>
      </c>
      <c r="Z137" s="29">
        <f t="shared" si="23"/>
        <v>10</v>
      </c>
      <c r="AA137" s="27">
        <f t="shared" si="23"/>
        <v>60</v>
      </c>
      <c r="AB137" s="28">
        <f t="shared" si="23"/>
        <v>15</v>
      </c>
      <c r="AC137" s="28">
        <f t="shared" si="23"/>
        <v>17</v>
      </c>
      <c r="AD137" s="28">
        <f t="shared" si="23"/>
        <v>10</v>
      </c>
      <c r="AE137" s="27">
        <f t="shared" si="23"/>
        <v>36</v>
      </c>
      <c r="AF137" s="28">
        <f t="shared" si="23"/>
        <v>15</v>
      </c>
      <c r="AG137" s="28">
        <f t="shared" si="23"/>
        <v>6</v>
      </c>
      <c r="AH137" s="29">
        <f t="shared" si="23"/>
        <v>12</v>
      </c>
    </row>
    <row r="138" spans="1:34" x14ac:dyDescent="0.3">
      <c r="E138" s="25" t="s">
        <v>118</v>
      </c>
      <c r="F138" s="26"/>
      <c r="G138" s="26">
        <f t="shared" ref="G138:K138" si="24">+G137/$D137*100</f>
        <v>35.185185185185183</v>
      </c>
      <c r="H138" s="26">
        <f t="shared" si="24"/>
        <v>48.148148148148145</v>
      </c>
      <c r="I138" s="12">
        <f t="shared" si="24"/>
        <v>100</v>
      </c>
      <c r="J138" s="12">
        <f t="shared" si="24"/>
        <v>94.444444444444443</v>
      </c>
      <c r="K138" s="12">
        <f t="shared" si="24"/>
        <v>63.888888888888886</v>
      </c>
      <c r="L138" s="11">
        <f>+L137/SUM($L$137:$P$137)*100</f>
        <v>13.157894736842104</v>
      </c>
      <c r="M138" s="12">
        <f t="shared" ref="M138:P138" si="25">+M137/SUM($L$137:$P$137)*100</f>
        <v>21.052631578947366</v>
      </c>
      <c r="N138" s="12">
        <f t="shared" si="25"/>
        <v>28.947368421052634</v>
      </c>
      <c r="O138" s="12">
        <f t="shared" si="25"/>
        <v>21.052631578947366</v>
      </c>
      <c r="P138" s="13">
        <f t="shared" si="25"/>
        <v>15.789473684210526</v>
      </c>
      <c r="Q138" s="11">
        <f>+Q137/SUM($Q$137:$U$137)*100</f>
        <v>23.076923076923077</v>
      </c>
      <c r="R138" s="12">
        <f t="shared" ref="R138:U138" si="26">+R137/SUM($Q$137:$U$137)*100</f>
        <v>53.846153846153847</v>
      </c>
      <c r="S138" s="12">
        <f t="shared" si="26"/>
        <v>17.307692307692307</v>
      </c>
      <c r="T138" s="12">
        <f t="shared" si="26"/>
        <v>3.8461538461538463</v>
      </c>
      <c r="U138" s="13">
        <f t="shared" si="26"/>
        <v>1.9230769230769231</v>
      </c>
      <c r="V138" s="11">
        <f>+V137/SUM($V$137:$Z$137)*100</f>
        <v>26.851851851851855</v>
      </c>
      <c r="W138" s="12">
        <f t="shared" ref="W138:Z138" si="27">+W137/SUM($V$137:$Z$137)*100</f>
        <v>37.962962962962962</v>
      </c>
      <c r="X138" s="12">
        <f t="shared" si="27"/>
        <v>15.74074074074074</v>
      </c>
      <c r="Y138" s="12">
        <f t="shared" si="27"/>
        <v>10.185185185185185</v>
      </c>
      <c r="Z138" s="13">
        <f t="shared" si="27"/>
        <v>9.2592592592592595</v>
      </c>
      <c r="AA138" s="12">
        <f>+AA137/SUM($AA$137:$AD$137)*100</f>
        <v>58.82352941176471</v>
      </c>
      <c r="AB138" s="121">
        <f t="shared" ref="AB138:AD138" si="28">+AB137/SUM($AA$137:$AD$137)*100</f>
        <v>14.705882352941178</v>
      </c>
      <c r="AC138" s="121">
        <f t="shared" si="28"/>
        <v>16.666666666666664</v>
      </c>
      <c r="AD138" s="122">
        <f t="shared" si="28"/>
        <v>9.8039215686274517</v>
      </c>
      <c r="AE138" s="121">
        <f>+AE137/SUM($AE$137:$AH$137)*100</f>
        <v>52.173913043478258</v>
      </c>
      <c r="AF138" s="121">
        <f t="shared" ref="AF138:AH138" si="29">+AF137/SUM($AE$137:$AH$137)*100</f>
        <v>21.739130434782609</v>
      </c>
      <c r="AG138" s="12">
        <f t="shared" si="29"/>
        <v>8.695652173913043</v>
      </c>
      <c r="AH138" s="13">
        <f t="shared" si="29"/>
        <v>17.391304347826086</v>
      </c>
    </row>
    <row r="139" spans="1:34" x14ac:dyDescent="0.3">
      <c r="E139" s="25" t="s">
        <v>26</v>
      </c>
      <c r="F139" s="1"/>
      <c r="G139" s="26"/>
      <c r="H139" s="26"/>
      <c r="I139" s="26"/>
      <c r="J139" s="26"/>
      <c r="K139" s="32"/>
      <c r="L139" s="39"/>
      <c r="M139" s="26"/>
      <c r="N139" s="61">
        <f>(L137*1+M137*2+N137*3+O137*4+P137*5)/(SUM(L137:P137))</f>
        <v>3.0526315789473686</v>
      </c>
      <c r="O139" s="26"/>
      <c r="P139" s="40"/>
      <c r="Q139" s="26"/>
      <c r="R139" s="26"/>
      <c r="S139" s="61">
        <f>(Q137*1+R137*2+S137*3+T137*4+U137*5)/(SUM(Q137:U137))</f>
        <v>2.0769230769230771</v>
      </c>
      <c r="T139" s="26"/>
      <c r="U139" s="40"/>
      <c r="V139" s="39"/>
      <c r="W139" s="26"/>
      <c r="X139" s="61">
        <f>(V137*1+W137*2+X137*3+Y137*4+Z137*5)/(SUM(V137:Z137))</f>
        <v>2.3703703703703702</v>
      </c>
      <c r="Z139" s="13"/>
      <c r="AD139" s="12"/>
      <c r="AH139" s="13"/>
    </row>
    <row r="140" spans="1:34" x14ac:dyDescent="0.3">
      <c r="E140" s="25" t="s">
        <v>36</v>
      </c>
      <c r="F140" s="1"/>
      <c r="K140" s="16"/>
      <c r="N140" s="1">
        <v>5</v>
      </c>
      <c r="S140" s="1">
        <v>5</v>
      </c>
      <c r="X140" s="1">
        <v>5</v>
      </c>
    </row>
    <row r="141" spans="1:34" x14ac:dyDescent="0.3">
      <c r="F141" s="5"/>
    </row>
    <row r="142" spans="1:34" x14ac:dyDescent="0.3">
      <c r="F142" s="5"/>
      <c r="G142" s="31"/>
      <c r="H142" s="31"/>
      <c r="I142" s="31"/>
      <c r="K142" s="31"/>
    </row>
    <row r="143" spans="1:34" x14ac:dyDescent="0.3">
      <c r="E143" t="s">
        <v>119</v>
      </c>
      <c r="F143" s="5"/>
      <c r="G143" s="5"/>
      <c r="H143" s="5"/>
      <c r="I143" s="5"/>
      <c r="K143" s="5"/>
    </row>
    <row r="144" spans="1:34" x14ac:dyDescent="0.3">
      <c r="F144" s="5"/>
    </row>
    <row r="145" spans="5:34" x14ac:dyDescent="0.3">
      <c r="F145" s="5"/>
    </row>
    <row r="146" spans="5:34" x14ac:dyDescent="0.3">
      <c r="F146" s="5"/>
    </row>
    <row r="147" spans="5:34" x14ac:dyDescent="0.3">
      <c r="F147" s="5"/>
    </row>
    <row r="148" spans="5:34" x14ac:dyDescent="0.3">
      <c r="F148" s="5"/>
    </row>
    <row r="153" spans="5:34" x14ac:dyDescent="0.3">
      <c r="E153" s="17" t="s">
        <v>120</v>
      </c>
      <c r="F153" s="16">
        <f>COUNTIF(F12:F136,-1)</f>
        <v>58</v>
      </c>
      <c r="G153" s="16">
        <f>COUNTIFS($F$12:$F$136,-1,G12:G136,"&gt;0")</f>
        <v>21</v>
      </c>
      <c r="H153" s="16">
        <f>COUNTIFS($F$12:$F$136,-1,H12:H136,"&gt;0")</f>
        <v>24</v>
      </c>
      <c r="I153" s="16">
        <f>COUNTIFS($F$12:$F$136,-1,I12:I136,"&gt;0")</f>
        <v>58</v>
      </c>
      <c r="J153" s="16">
        <f>COUNTIFS($F$12:$F$136,-1,J12:J136,"&gt;0")</f>
        <v>54</v>
      </c>
      <c r="K153" s="16">
        <f>COUNTIFS($F$12:$F$136,-1,K12:K136,"&gt;0")</f>
        <v>33</v>
      </c>
      <c r="L153" s="10">
        <f t="shared" ref="L153:AH153" si="30">SUMIF($F$12:$F$136,-1,L12:L136)</f>
        <v>3</v>
      </c>
      <c r="M153" s="60">
        <f t="shared" si="30"/>
        <v>4</v>
      </c>
      <c r="N153" s="60">
        <f t="shared" si="30"/>
        <v>7</v>
      </c>
      <c r="O153" s="60">
        <f t="shared" si="30"/>
        <v>5</v>
      </c>
      <c r="P153" s="9">
        <f t="shared" si="30"/>
        <v>2</v>
      </c>
      <c r="Q153" s="10">
        <f t="shared" si="30"/>
        <v>3</v>
      </c>
      <c r="R153" s="60">
        <f t="shared" si="30"/>
        <v>11</v>
      </c>
      <c r="S153" s="60">
        <f t="shared" si="30"/>
        <v>7</v>
      </c>
      <c r="T153" s="60">
        <f t="shared" si="30"/>
        <v>2</v>
      </c>
      <c r="U153" s="9">
        <f t="shared" si="30"/>
        <v>1</v>
      </c>
      <c r="V153" s="10">
        <f t="shared" si="30"/>
        <v>12</v>
      </c>
      <c r="W153" s="60">
        <f t="shared" si="30"/>
        <v>18</v>
      </c>
      <c r="X153" s="60">
        <f t="shared" si="30"/>
        <v>13</v>
      </c>
      <c r="Y153" s="60">
        <f t="shared" si="30"/>
        <v>9</v>
      </c>
      <c r="Z153" s="9">
        <f t="shared" si="30"/>
        <v>6</v>
      </c>
      <c r="AA153" s="1">
        <f t="shared" si="30"/>
        <v>31</v>
      </c>
      <c r="AB153" s="1">
        <f t="shared" si="30"/>
        <v>11</v>
      </c>
      <c r="AC153" s="1">
        <f t="shared" si="30"/>
        <v>9</v>
      </c>
      <c r="AD153" s="9">
        <f t="shared" si="30"/>
        <v>3</v>
      </c>
      <c r="AE153" s="1">
        <f t="shared" si="30"/>
        <v>16</v>
      </c>
      <c r="AF153" s="1">
        <f t="shared" si="30"/>
        <v>9</v>
      </c>
      <c r="AG153" s="1">
        <f t="shared" si="30"/>
        <v>3</v>
      </c>
      <c r="AH153" s="9">
        <f t="shared" si="30"/>
        <v>5</v>
      </c>
    </row>
    <row r="154" spans="5:34" x14ac:dyDescent="0.3">
      <c r="E154" s="17" t="s">
        <v>121</v>
      </c>
      <c r="F154" s="32"/>
      <c r="G154" s="32"/>
      <c r="H154" s="32"/>
      <c r="I154" s="32"/>
      <c r="J154" s="32"/>
      <c r="K154" s="32"/>
      <c r="L154" s="11">
        <f>+L153/SUM($L$153:$P$153)*100</f>
        <v>14.285714285714285</v>
      </c>
      <c r="M154" s="12">
        <f>+M153/SUM($L$153:$P$153)*100</f>
        <v>19.047619047619047</v>
      </c>
      <c r="N154" s="12">
        <f>+N153/SUM($L$153:$P$153)*100</f>
        <v>33.333333333333329</v>
      </c>
      <c r="O154" s="12">
        <f>+O153/SUM($L$153:$P$153)*100</f>
        <v>23.809523809523807</v>
      </c>
      <c r="P154" s="13">
        <f>+P153/SUM($L$153:$P$153)*100</f>
        <v>9.5238095238095237</v>
      </c>
      <c r="Q154" s="11">
        <f>+Q153/SUM($Q$153:$U$153)*100</f>
        <v>12.5</v>
      </c>
      <c r="R154" s="12">
        <f>+R153/SUM($Q$153:$U$153)*100</f>
        <v>45.833333333333329</v>
      </c>
      <c r="S154" s="12">
        <f>+S153/SUM($Q$153:$U$153)*100</f>
        <v>29.166666666666668</v>
      </c>
      <c r="T154" s="12">
        <f>+T153/SUM($Q$153:$U$153)*100</f>
        <v>8.3333333333333321</v>
      </c>
      <c r="U154" s="13">
        <f>+U153/SUM($Q$153:$U$153)*100</f>
        <v>4.1666666666666661</v>
      </c>
      <c r="V154" s="11">
        <f>+V153/SUM($V$153:$Z$153)*100</f>
        <v>20.689655172413794</v>
      </c>
      <c r="W154" s="12">
        <f>+W153/SUM($V$153:$Z$153)*100</f>
        <v>31.03448275862069</v>
      </c>
      <c r="X154" s="12">
        <f>+X153/SUM($V$153:$Z$153)*100</f>
        <v>22.413793103448278</v>
      </c>
      <c r="Y154" s="12">
        <f>+Y153/SUM($V$153:$Z$153)*100</f>
        <v>15.517241379310345</v>
      </c>
      <c r="Z154" s="13">
        <f>+Z153/SUM($V$153:$Z$153)*100</f>
        <v>10.344827586206897</v>
      </c>
      <c r="AA154" s="12">
        <f>+AA153/SUM($AA$153:$AD$153)*100</f>
        <v>57.407407407407405</v>
      </c>
      <c r="AB154" s="121">
        <f>+AB153/SUM($AA$153:$AD$153)*100</f>
        <v>20.37037037037037</v>
      </c>
      <c r="AC154" s="121">
        <f>+AC153/SUM($AA$153:$AD$153)*100</f>
        <v>16.666666666666664</v>
      </c>
      <c r="AD154" s="122">
        <f>+AD153/SUM($AA$153:$AD$153)*100</f>
        <v>5.5555555555555554</v>
      </c>
      <c r="AE154" s="123">
        <f>+AE153/SUM($AE$153:$AH$153)*100</f>
        <v>48.484848484848484</v>
      </c>
      <c r="AF154" s="121">
        <f>+AF153/SUM($AE$153:$AH$153)*100</f>
        <v>27.27272727272727</v>
      </c>
      <c r="AG154" s="121">
        <f>+AG153/SUM($AE$153:$AH$153)*100</f>
        <v>9.0909090909090917</v>
      </c>
      <c r="AH154" s="13">
        <f>+AH153/SUM($AE$153:$AH$153)*100</f>
        <v>15.151515151515152</v>
      </c>
    </row>
    <row r="155" spans="5:34" x14ac:dyDescent="0.3">
      <c r="E155" s="17" t="s">
        <v>122</v>
      </c>
      <c r="F155" s="16"/>
      <c r="G155" s="26"/>
      <c r="H155" s="26"/>
      <c r="I155" s="26"/>
      <c r="J155" s="16"/>
      <c r="K155" s="16"/>
      <c r="N155" s="61">
        <f>(L153*1+M153*2+N153*3+O153*4+P153*5)/(SUM(L153:P153))</f>
        <v>2.9523809523809526</v>
      </c>
      <c r="O155" s="26"/>
      <c r="P155" s="40"/>
      <c r="Q155" s="26"/>
      <c r="R155" s="26"/>
      <c r="S155" s="61">
        <f>(Q153*1+R153*2+S153*3+T153*4+U153*5)/(SUM(Q153:U153))</f>
        <v>2.4583333333333335</v>
      </c>
      <c r="T155" s="26"/>
      <c r="U155" s="40"/>
      <c r="V155" s="39"/>
      <c r="W155" s="26"/>
      <c r="X155" s="61">
        <f>(V153*1+W153*2+X153*3+Y153*4+Z153*5)/(SUM(V153:Z153))</f>
        <v>2.6379310344827585</v>
      </c>
      <c r="Z155" s="13"/>
      <c r="AD155" s="12"/>
      <c r="AH155" s="13"/>
    </row>
    <row r="156" spans="5:34" x14ac:dyDescent="0.3">
      <c r="F156" s="16"/>
      <c r="G156" s="16"/>
      <c r="H156" s="16"/>
      <c r="I156" s="16"/>
      <c r="J156" s="16"/>
      <c r="K156" s="16"/>
      <c r="N156" s="1">
        <v>5</v>
      </c>
      <c r="S156" s="1">
        <v>5</v>
      </c>
      <c r="X156" s="1">
        <v>5</v>
      </c>
    </row>
    <row r="157" spans="5:34" x14ac:dyDescent="0.3">
      <c r="F157" s="16"/>
      <c r="G157" s="16"/>
      <c r="H157" s="16"/>
      <c r="I157" s="16"/>
      <c r="J157" s="16"/>
      <c r="K157" s="16"/>
    </row>
    <row r="158" spans="5:34" x14ac:dyDescent="0.3">
      <c r="F158" s="16"/>
      <c r="G158" s="30"/>
      <c r="H158" s="16"/>
      <c r="I158"/>
      <c r="J158" s="16"/>
      <c r="K158" s="16"/>
      <c r="AE158" s="14"/>
    </row>
    <row r="159" spans="5:34" x14ac:dyDescent="0.3">
      <c r="F159" s="16"/>
      <c r="G159" s="16"/>
      <c r="H159" s="16"/>
      <c r="I159" s="16"/>
      <c r="J159" s="16"/>
      <c r="K159" s="16"/>
      <c r="AE159" s="14"/>
    </row>
    <row r="160" spans="5:34" x14ac:dyDescent="0.3">
      <c r="I160" s="16"/>
      <c r="J160" s="16"/>
      <c r="K160" s="16"/>
      <c r="AE160" s="14"/>
    </row>
    <row r="161" spans="5:34" x14ac:dyDescent="0.3">
      <c r="I161" s="16"/>
      <c r="J161" s="16"/>
      <c r="K161" s="16"/>
      <c r="AE161" s="14"/>
    </row>
    <row r="162" spans="5:34" x14ac:dyDescent="0.3">
      <c r="I162" s="16"/>
      <c r="J162" s="16"/>
      <c r="K162" s="16"/>
      <c r="AE162" s="14"/>
    </row>
    <row r="163" spans="5:34" x14ac:dyDescent="0.3">
      <c r="I163" s="16"/>
      <c r="J163" s="16"/>
      <c r="K163" s="16"/>
      <c r="AE163" s="14"/>
    </row>
    <row r="164" spans="5:34" x14ac:dyDescent="0.3">
      <c r="F164" s="30"/>
      <c r="G164" s="16"/>
      <c r="H164" s="16"/>
      <c r="I164" s="16"/>
      <c r="J164" s="16"/>
      <c r="K164" s="16"/>
      <c r="AE164" s="14"/>
    </row>
    <row r="165" spans="5:34" x14ac:dyDescent="0.3">
      <c r="F165" s="30"/>
      <c r="G165" s="16"/>
      <c r="H165" s="16"/>
      <c r="I165" s="16"/>
      <c r="J165" s="16"/>
      <c r="K165" s="16"/>
      <c r="AE165" s="14"/>
    </row>
    <row r="166" spans="5:34" x14ac:dyDescent="0.3">
      <c r="F166" s="30"/>
      <c r="G166" s="16"/>
      <c r="H166" s="16"/>
      <c r="I166" s="16"/>
      <c r="J166" s="16"/>
      <c r="K166" s="16"/>
      <c r="AE166" s="14"/>
    </row>
    <row r="167" spans="5:34" x14ac:dyDescent="0.3">
      <c r="AE167" s="14"/>
    </row>
    <row r="169" spans="5:34" x14ac:dyDescent="0.3">
      <c r="E169" s="17" t="s">
        <v>123</v>
      </c>
      <c r="F169" s="16">
        <f>COUNTIF(F12:F136,1)</f>
        <v>50</v>
      </c>
      <c r="G169" s="16">
        <f>COUNTIFS($F$12:$F$136,1,G12:G136,"&gt;0")</f>
        <v>17</v>
      </c>
      <c r="H169" s="16">
        <f>COUNTIFS($F$12:$F$136,1,H12:H136,"&gt;0")</f>
        <v>28</v>
      </c>
      <c r="I169" s="16">
        <f>COUNTIFS($F$12:$F$136,1,I12:I136,"&gt;0")</f>
        <v>50</v>
      </c>
      <c r="J169" s="16">
        <f>COUNTIFS($F$12:$F$136,1,J12:J136,"&gt;0")</f>
        <v>48</v>
      </c>
      <c r="K169" s="16">
        <f>COUNTIFS($F$12:$F$136,1,K12:K136,"&gt;0")</f>
        <v>36</v>
      </c>
      <c r="L169" s="10">
        <f t="shared" ref="L169:AH169" si="31">SUMIF($F$12:$F$136,1,L12:L136)</f>
        <v>2</v>
      </c>
      <c r="M169" s="1">
        <f t="shared" si="31"/>
        <v>4</v>
      </c>
      <c r="N169" s="1">
        <f t="shared" si="31"/>
        <v>4</v>
      </c>
      <c r="O169" s="1">
        <f t="shared" si="31"/>
        <v>3</v>
      </c>
      <c r="P169" s="9">
        <f t="shared" si="31"/>
        <v>4</v>
      </c>
      <c r="Q169" s="10">
        <f t="shared" si="31"/>
        <v>9</v>
      </c>
      <c r="R169" s="1">
        <f t="shared" si="31"/>
        <v>17</v>
      </c>
      <c r="S169" s="1">
        <f t="shared" si="31"/>
        <v>2</v>
      </c>
      <c r="T169" s="1">
        <f t="shared" si="31"/>
        <v>0</v>
      </c>
      <c r="U169" s="9">
        <f t="shared" si="31"/>
        <v>0</v>
      </c>
      <c r="V169" s="10">
        <f t="shared" si="31"/>
        <v>17</v>
      </c>
      <c r="W169" s="1">
        <f t="shared" si="31"/>
        <v>23</v>
      </c>
      <c r="X169" s="1">
        <f t="shared" si="31"/>
        <v>4</v>
      </c>
      <c r="Y169" s="1">
        <f t="shared" si="31"/>
        <v>2</v>
      </c>
      <c r="Z169" s="9">
        <f t="shared" si="31"/>
        <v>4</v>
      </c>
      <c r="AA169" s="1">
        <f t="shared" si="31"/>
        <v>29</v>
      </c>
      <c r="AB169" s="1">
        <f t="shared" si="31"/>
        <v>4</v>
      </c>
      <c r="AC169" s="1">
        <f t="shared" si="31"/>
        <v>8</v>
      </c>
      <c r="AD169" s="1">
        <f t="shared" si="31"/>
        <v>7</v>
      </c>
      <c r="AE169" s="10">
        <f t="shared" si="31"/>
        <v>20</v>
      </c>
      <c r="AF169" s="1">
        <f t="shared" si="31"/>
        <v>6</v>
      </c>
      <c r="AG169" s="1">
        <f t="shared" si="31"/>
        <v>3</v>
      </c>
      <c r="AH169" s="9">
        <f t="shared" si="31"/>
        <v>7</v>
      </c>
    </row>
    <row r="170" spans="5:34" x14ac:dyDescent="0.3">
      <c r="F170" s="16"/>
      <c r="G170" s="26"/>
      <c r="H170" s="26"/>
      <c r="I170" s="12"/>
      <c r="J170" s="26"/>
      <c r="K170" s="26"/>
      <c r="L170" s="11">
        <f>+L169/SUM($L$169:$P$169)*100</f>
        <v>11.76470588235294</v>
      </c>
      <c r="M170" s="12">
        <f>+M169/SUM($L$169:$P$169)*100</f>
        <v>23.52941176470588</v>
      </c>
      <c r="N170" s="12">
        <f>+N169/SUM($L$169:$P$169)*100</f>
        <v>23.52941176470588</v>
      </c>
      <c r="O170" s="12">
        <f>+O169/SUM($L$169:$P$169)*100</f>
        <v>17.647058823529413</v>
      </c>
      <c r="P170" s="13">
        <f>+P169/SUM($L$169:$P$169)*100</f>
        <v>23.52941176470588</v>
      </c>
      <c r="Q170" s="11">
        <f>+Q169/SUM($Q$169:$U$169)*100</f>
        <v>32.142857142857146</v>
      </c>
      <c r="R170" s="12">
        <f>+R169/SUM($Q$169:$U$169)*100</f>
        <v>60.714285714285708</v>
      </c>
      <c r="S170" s="12">
        <f>+S169/SUM($Q$169:$U$169)*100</f>
        <v>7.1428571428571423</v>
      </c>
      <c r="T170" s="12">
        <f>+T169/SUM($Q$169:$U$169)*100</f>
        <v>0</v>
      </c>
      <c r="U170" s="13">
        <f>+U169/SUM($Q$169:$U$169)*100</f>
        <v>0</v>
      </c>
      <c r="V170" s="11">
        <f>+V169/SUM($V$169:$Z$169)*100</f>
        <v>34</v>
      </c>
      <c r="W170" s="12">
        <f>+W169/SUM($V$169:$Z$169)*100</f>
        <v>46</v>
      </c>
      <c r="X170" s="12">
        <f>+X169/SUM($V$169:$Z$169)*100</f>
        <v>8</v>
      </c>
      <c r="Y170" s="12">
        <f>+Y169/SUM($V$169:$Z$169)*100</f>
        <v>4</v>
      </c>
      <c r="Z170" s="13">
        <f>+Z169/SUM($V$169:$Z$169)*100</f>
        <v>8</v>
      </c>
      <c r="AA170" s="12">
        <f>+AA169/SUM($AA$169:$AD$169)*100</f>
        <v>60.416666666666664</v>
      </c>
      <c r="AB170" s="12">
        <f>+AB169/SUM($AA$169:$AD$169)*100</f>
        <v>8.3333333333333321</v>
      </c>
      <c r="AC170" s="12">
        <f>+AC169/SUM($AA$169:$AD$169)*100</f>
        <v>16.666666666666664</v>
      </c>
      <c r="AD170" s="13">
        <f>+AD169/SUM($AA$169:$AD$169)*100</f>
        <v>14.583333333333334</v>
      </c>
      <c r="AE170" s="11">
        <f>+AE169/SUM($AE$169:$AH$169)*100</f>
        <v>55.555555555555557</v>
      </c>
      <c r="AF170" s="12">
        <f>+AF169/SUM($AE$169:$AH$169)*100</f>
        <v>16.666666666666664</v>
      </c>
      <c r="AG170" s="12">
        <f>+AG169/SUM($AE$169:$AH$169)*100</f>
        <v>8.3333333333333321</v>
      </c>
      <c r="AH170" s="13">
        <f>+AH169/SUM($AE$169:$AH$169)*100</f>
        <v>19.444444444444446</v>
      </c>
    </row>
    <row r="171" spans="5:34" x14ac:dyDescent="0.3">
      <c r="F171" s="16"/>
      <c r="G171" s="26"/>
      <c r="H171" s="26"/>
      <c r="I171" s="26"/>
      <c r="J171" s="16"/>
      <c r="K171" s="16"/>
      <c r="N171" s="61">
        <f>(L169*1+M169*2+N169*3+O169*4+P169*5)/(SUM(L169:P169))</f>
        <v>3.1764705882352939</v>
      </c>
      <c r="O171" s="26"/>
      <c r="P171" s="40"/>
      <c r="Q171" s="26"/>
      <c r="R171" s="26"/>
      <c r="S171" s="61">
        <f>(Q169*1+R169*2+S169*3+T169*4+U169*5)/(SUM(Q169:U169))</f>
        <v>1.75</v>
      </c>
      <c r="T171" s="26"/>
      <c r="U171" s="40"/>
      <c r="V171" s="39"/>
      <c r="W171" s="26"/>
      <c r="X171" s="61">
        <f>(V169*1+W169*2+X169*3+Y169*4+Z169*5)/(SUM(V169:Z169))</f>
        <v>2.06</v>
      </c>
      <c r="Z171" s="13"/>
      <c r="AD171" s="12"/>
      <c r="AH171" s="13"/>
    </row>
    <row r="172" spans="5:34" x14ac:dyDescent="0.3">
      <c r="F172" s="16"/>
      <c r="G172" s="16"/>
      <c r="H172" s="16"/>
      <c r="I172" s="16"/>
      <c r="J172" s="16"/>
      <c r="K172" s="16"/>
      <c r="N172" s="1">
        <v>5</v>
      </c>
      <c r="S172" s="1">
        <v>5</v>
      </c>
      <c r="X172" s="1">
        <v>5</v>
      </c>
    </row>
    <row r="173" spans="5:34" x14ac:dyDescent="0.3">
      <c r="I173" s="16"/>
      <c r="J173" s="16"/>
      <c r="K173" s="16"/>
    </row>
    <row r="174" spans="5:34" x14ac:dyDescent="0.3">
      <c r="I174"/>
      <c r="J174" s="16"/>
      <c r="K174" s="16"/>
      <c r="AE174" s="14"/>
    </row>
    <row r="175" spans="5:34" x14ac:dyDescent="0.3">
      <c r="I175" s="16"/>
      <c r="J175" s="16"/>
      <c r="K175" s="16"/>
      <c r="AE175" s="14"/>
    </row>
    <row r="176" spans="5:34" x14ac:dyDescent="0.3">
      <c r="AE176" s="14"/>
    </row>
    <row r="177" spans="5:31" x14ac:dyDescent="0.3">
      <c r="AE177" s="14"/>
    </row>
    <row r="178" spans="5:31" x14ac:dyDescent="0.3">
      <c r="AE178" s="14"/>
    </row>
    <row r="179" spans="5:31" x14ac:dyDescent="0.3">
      <c r="AE179" s="14"/>
    </row>
    <row r="180" spans="5:31" x14ac:dyDescent="0.3">
      <c r="I180" s="16"/>
      <c r="J180" s="16"/>
      <c r="K180" s="16"/>
      <c r="AE180" s="14"/>
    </row>
    <row r="181" spans="5:31" x14ac:dyDescent="0.3">
      <c r="I181" s="16"/>
      <c r="J181" s="16"/>
      <c r="K181" s="16"/>
      <c r="AE181" s="14"/>
    </row>
    <row r="182" spans="5:31" x14ac:dyDescent="0.3">
      <c r="I182" s="16"/>
      <c r="J182" s="16"/>
      <c r="K182" s="16"/>
      <c r="AE182" s="14"/>
    </row>
    <row r="183" spans="5:31" x14ac:dyDescent="0.3">
      <c r="E183" s="84" t="s">
        <v>146</v>
      </c>
    </row>
    <row r="184" spans="5:31" x14ac:dyDescent="0.3">
      <c r="E184" t="s">
        <v>40</v>
      </c>
      <c r="G184" s="74">
        <f>AVERAGEIF($J$12:$J$136,"&gt;2",G$12:G$136)</f>
        <v>2.8333333333333335</v>
      </c>
      <c r="H184" s="74">
        <f>AVERAGEIF($J$12:$J$136,"&gt;2",H$12:H$136)</f>
        <v>2.1176470588235294</v>
      </c>
      <c r="I184" s="26">
        <f>AVERAGEIF($J$12:$J$136,"&gt;2",I$12:I$136)</f>
        <v>2.2222222222222223</v>
      </c>
      <c r="L184" s="142" t="s">
        <v>148</v>
      </c>
    </row>
    <row r="185" spans="5:31" x14ac:dyDescent="0.3">
      <c r="E185" t="s">
        <v>37</v>
      </c>
      <c r="G185" s="74">
        <f>AVERAGEIF($J$12:$J$136,1,G$12:G$136)</f>
        <v>3</v>
      </c>
      <c r="H185" s="74">
        <f>AVERAGEIF($J$12:$J$136,1,H$12:H$136)</f>
        <v>2</v>
      </c>
      <c r="I185" s="26">
        <f>AVERAGEIF($J$12:$J$136,1,I$12:I$136)</f>
        <v>2.35</v>
      </c>
    </row>
    <row r="186" spans="5:31" x14ac:dyDescent="0.3">
      <c r="E186" t="s">
        <v>124</v>
      </c>
      <c r="G186" s="12">
        <f>COUNTIFS($J$12:$J$136,"&gt;2",G$12:G$136,"&gt;0")</f>
        <v>6</v>
      </c>
      <c r="H186" s="12">
        <f>COUNTIFS($J$12:$J$136,"&gt;2",H$12:H$136,"&gt;0")</f>
        <v>17</v>
      </c>
      <c r="I186" s="12">
        <f>COUNTIFS($J$12:$J$136,"&gt;2",I$12:I$136,"&gt;0")</f>
        <v>27</v>
      </c>
    </row>
    <row r="187" spans="5:31" x14ac:dyDescent="0.3">
      <c r="E187" t="s">
        <v>125</v>
      </c>
      <c r="G187" s="12">
        <f>COUNTIFS($J$12:$J$136,1,G$12:G$136,"&gt;0")</f>
        <v>25</v>
      </c>
      <c r="H187" s="12">
        <f>COUNTIFS($J$12:$J$136,1,H$12:H$136,"&gt;0")</f>
        <v>26</v>
      </c>
      <c r="I187" s="12">
        <f>COUNTIFS($J$12:$J$136,1,I$12:I$136,"&gt;0")</f>
        <v>60</v>
      </c>
    </row>
    <row r="188" spans="5:31" x14ac:dyDescent="0.3">
      <c r="G188" s="26"/>
      <c r="H188" s="26"/>
      <c r="I188" s="26"/>
    </row>
    <row r="189" spans="5:31" x14ac:dyDescent="0.3">
      <c r="E189" s="84" t="s">
        <v>147</v>
      </c>
    </row>
    <row r="190" spans="5:31" x14ac:dyDescent="0.3">
      <c r="E190" t="s">
        <v>38</v>
      </c>
      <c r="G190" s="126">
        <f>AVERAGEIF($K$12:$K$136,1,G$12:G$136)</f>
        <v>3.3125</v>
      </c>
      <c r="H190" s="74">
        <f>AVERAGEIF($K$12:$K$136,1,H$12:H$136)</f>
        <v>2</v>
      </c>
      <c r="I190" s="126">
        <f>AVERAGEIF($K$12:$K$136,1,I$12:I$136)</f>
        <v>1.9444444444444444</v>
      </c>
      <c r="L190" s="142" t="s">
        <v>149</v>
      </c>
    </row>
    <row r="191" spans="5:31" x14ac:dyDescent="0.3">
      <c r="E191" t="s">
        <v>39</v>
      </c>
      <c r="G191" s="126">
        <f>AVERAGEIF($K$12:$K$136,"&gt;2",G$12:G$136)</f>
        <v>2</v>
      </c>
      <c r="H191" s="74">
        <f>AVERAGEIF($K$12:$K$136,"&gt;2",H$12:H$136)</f>
        <v>2.125</v>
      </c>
      <c r="I191" s="126">
        <f>AVERAGEIF($K$12:$K$136,"&gt;2",I$12:I$136)</f>
        <v>3.4444444444444446</v>
      </c>
    </row>
    <row r="192" spans="5:31" x14ac:dyDescent="0.3">
      <c r="E192" t="s">
        <v>126</v>
      </c>
      <c r="G192" s="12">
        <f>COUNTIFS($K$12:$K$136,1,G$12:G$136,"&gt;0")</f>
        <v>16</v>
      </c>
      <c r="H192" s="12">
        <f>COUNTIFS($K$12:$K$136,1,H$12:H$136,"&gt;0")</f>
        <v>18</v>
      </c>
      <c r="I192" s="12">
        <f>COUNTIFS($K$12:$K$136,1,I$12:I$136,"&gt;0")</f>
        <v>36</v>
      </c>
    </row>
    <row r="193" spans="5:34" x14ac:dyDescent="0.3">
      <c r="E193" t="s">
        <v>127</v>
      </c>
      <c r="G193" s="12">
        <f>COUNTIFS($K$12:$K$136,"&gt;2",G$12:G$136,"&gt;0")</f>
        <v>5</v>
      </c>
      <c r="H193" s="12">
        <f>COUNTIFS($K$12:$K$136,"&gt;2",H$12:H$136,"&gt;0")</f>
        <v>8</v>
      </c>
      <c r="I193" s="12">
        <f>COUNTIFS($K$12:$K$136,"&gt;2",I$12:I$136,"&gt;0")</f>
        <v>18</v>
      </c>
    </row>
    <row r="195" spans="5:34" x14ac:dyDescent="0.3">
      <c r="E195" t="s">
        <v>128</v>
      </c>
      <c r="F195" s="17" t="s">
        <v>129</v>
      </c>
      <c r="L195" s="10">
        <f t="shared" ref="L195:AH195" si="32">SUMIF($F$12:$F$136,1,L$12:L$136)</f>
        <v>2</v>
      </c>
      <c r="M195" s="1">
        <f t="shared" si="32"/>
        <v>4</v>
      </c>
      <c r="N195" s="1">
        <f t="shared" si="32"/>
        <v>4</v>
      </c>
      <c r="O195" s="1">
        <f t="shared" si="32"/>
        <v>3</v>
      </c>
      <c r="P195" s="9">
        <f t="shared" si="32"/>
        <v>4</v>
      </c>
      <c r="Q195" s="1">
        <f t="shared" si="32"/>
        <v>9</v>
      </c>
      <c r="R195" s="1">
        <f t="shared" si="32"/>
        <v>17</v>
      </c>
      <c r="S195" s="1">
        <f t="shared" si="32"/>
        <v>2</v>
      </c>
      <c r="T195" s="1">
        <f t="shared" si="32"/>
        <v>0</v>
      </c>
      <c r="U195" s="1">
        <f t="shared" si="32"/>
        <v>0</v>
      </c>
      <c r="V195" s="10">
        <f t="shared" si="32"/>
        <v>17</v>
      </c>
      <c r="W195" s="1">
        <f t="shared" si="32"/>
        <v>23</v>
      </c>
      <c r="X195" s="1">
        <f t="shared" si="32"/>
        <v>4</v>
      </c>
      <c r="Y195" s="1">
        <f t="shared" si="32"/>
        <v>2</v>
      </c>
      <c r="Z195" s="9">
        <f t="shared" si="32"/>
        <v>4</v>
      </c>
      <c r="AA195" s="10">
        <f t="shared" si="32"/>
        <v>29</v>
      </c>
      <c r="AB195" s="1">
        <f t="shared" si="32"/>
        <v>4</v>
      </c>
      <c r="AC195" s="1">
        <f t="shared" si="32"/>
        <v>8</v>
      </c>
      <c r="AD195" s="1">
        <f t="shared" si="32"/>
        <v>7</v>
      </c>
      <c r="AE195" s="10">
        <f t="shared" si="32"/>
        <v>20</v>
      </c>
      <c r="AF195" s="1">
        <f t="shared" si="32"/>
        <v>6</v>
      </c>
      <c r="AG195" s="1">
        <f t="shared" si="32"/>
        <v>3</v>
      </c>
      <c r="AH195" s="9">
        <f t="shared" si="32"/>
        <v>7</v>
      </c>
    </row>
    <row r="196" spans="5:34" x14ac:dyDescent="0.3">
      <c r="F196" s="17" t="s">
        <v>130</v>
      </c>
      <c r="L196" s="10">
        <f t="shared" ref="L196:AH196" si="33">SUMIF($F$12:$F$136,-1,L$12:L$136)</f>
        <v>3</v>
      </c>
      <c r="M196" s="1">
        <f t="shared" si="33"/>
        <v>4</v>
      </c>
      <c r="N196" s="1">
        <f t="shared" si="33"/>
        <v>7</v>
      </c>
      <c r="O196" s="1">
        <f t="shared" si="33"/>
        <v>5</v>
      </c>
      <c r="P196" s="9">
        <f t="shared" si="33"/>
        <v>2</v>
      </c>
      <c r="Q196" s="1">
        <f t="shared" si="33"/>
        <v>3</v>
      </c>
      <c r="R196" s="1">
        <f t="shared" si="33"/>
        <v>11</v>
      </c>
      <c r="S196" s="1">
        <f t="shared" si="33"/>
        <v>7</v>
      </c>
      <c r="T196" s="1">
        <f t="shared" si="33"/>
        <v>2</v>
      </c>
      <c r="U196" s="1">
        <f t="shared" si="33"/>
        <v>1</v>
      </c>
      <c r="V196" s="10">
        <f t="shared" si="33"/>
        <v>12</v>
      </c>
      <c r="W196" s="1">
        <f t="shared" si="33"/>
        <v>18</v>
      </c>
      <c r="X196" s="1">
        <f t="shared" si="33"/>
        <v>13</v>
      </c>
      <c r="Y196" s="1">
        <f t="shared" si="33"/>
        <v>9</v>
      </c>
      <c r="Z196" s="9">
        <f t="shared" si="33"/>
        <v>6</v>
      </c>
      <c r="AA196" s="10">
        <f t="shared" si="33"/>
        <v>31</v>
      </c>
      <c r="AB196" s="1">
        <f t="shared" si="33"/>
        <v>11</v>
      </c>
      <c r="AC196" s="1">
        <f t="shared" si="33"/>
        <v>9</v>
      </c>
      <c r="AD196" s="1">
        <f t="shared" si="33"/>
        <v>3</v>
      </c>
      <c r="AE196" s="10">
        <f t="shared" si="33"/>
        <v>16</v>
      </c>
      <c r="AF196" s="1">
        <f t="shared" si="33"/>
        <v>9</v>
      </c>
      <c r="AG196" s="1">
        <f t="shared" si="33"/>
        <v>3</v>
      </c>
      <c r="AH196" s="9">
        <f t="shared" si="33"/>
        <v>5</v>
      </c>
    </row>
    <row r="197" spans="5:34" x14ac:dyDescent="0.3">
      <c r="F197" s="113" t="s">
        <v>131</v>
      </c>
      <c r="G197" s="114"/>
      <c r="H197" s="114"/>
      <c r="I197" s="114"/>
      <c r="J197" s="114"/>
      <c r="K197" s="114"/>
      <c r="L197" s="115">
        <f>L196/(L195+L196)*100</f>
        <v>60</v>
      </c>
      <c r="M197" s="197">
        <f t="shared" ref="M197:Z197" si="34">M196/(M195+M196)*100</f>
        <v>50</v>
      </c>
      <c r="N197" s="197">
        <f t="shared" si="34"/>
        <v>63.636363636363633</v>
      </c>
      <c r="O197" s="197">
        <f t="shared" si="34"/>
        <v>62.5</v>
      </c>
      <c r="P197" s="198">
        <f t="shared" si="34"/>
        <v>33.333333333333329</v>
      </c>
      <c r="Q197" s="197">
        <f t="shared" si="34"/>
        <v>25</v>
      </c>
      <c r="R197" s="197">
        <f t="shared" si="34"/>
        <v>39.285714285714285</v>
      </c>
      <c r="S197" s="117">
        <f t="shared" si="34"/>
        <v>77.777777777777786</v>
      </c>
      <c r="T197" s="117">
        <f t="shared" si="34"/>
        <v>100</v>
      </c>
      <c r="U197" s="117">
        <f t="shared" si="34"/>
        <v>100</v>
      </c>
      <c r="V197" s="199">
        <f t="shared" si="34"/>
        <v>41.379310344827587</v>
      </c>
      <c r="W197" s="197">
        <f t="shared" si="34"/>
        <v>43.902439024390247</v>
      </c>
      <c r="X197" s="117">
        <f t="shared" si="34"/>
        <v>76.470588235294116</v>
      </c>
      <c r="Y197" s="117">
        <f t="shared" si="34"/>
        <v>81.818181818181827</v>
      </c>
      <c r="Z197" s="118">
        <f t="shared" si="34"/>
        <v>60</v>
      </c>
      <c r="AA197" s="199">
        <f>AA196/(AA195+AA196)*100</f>
        <v>51.666666666666671</v>
      </c>
      <c r="AB197" s="197">
        <f t="shared" ref="AB197:AH197" si="35">AB196/(AB195+AB196)*100</f>
        <v>73.333333333333329</v>
      </c>
      <c r="AC197" s="197">
        <f t="shared" si="35"/>
        <v>52.941176470588239</v>
      </c>
      <c r="AD197" s="117">
        <f t="shared" si="35"/>
        <v>30</v>
      </c>
      <c r="AE197" s="199">
        <f t="shared" si="35"/>
        <v>44.444444444444443</v>
      </c>
      <c r="AF197" s="197">
        <f t="shared" si="35"/>
        <v>60</v>
      </c>
      <c r="AG197" s="197">
        <f t="shared" si="35"/>
        <v>50</v>
      </c>
      <c r="AH197" s="198">
        <f t="shared" si="35"/>
        <v>41.666666666666671</v>
      </c>
    </row>
    <row r="198" spans="5:34" x14ac:dyDescent="0.3">
      <c r="F198" t="s">
        <v>72</v>
      </c>
      <c r="L198" s="10">
        <f>L137-L195-L196</f>
        <v>0</v>
      </c>
      <c r="M198" s="1">
        <f t="shared" ref="M198:Z198" si="36">M137-M195-M196</f>
        <v>0</v>
      </c>
      <c r="N198" s="1">
        <f t="shared" si="36"/>
        <v>0</v>
      </c>
      <c r="O198" s="1">
        <f t="shared" si="36"/>
        <v>0</v>
      </c>
      <c r="P198" s="9">
        <f t="shared" si="36"/>
        <v>0</v>
      </c>
      <c r="Q198" s="1">
        <f t="shared" si="36"/>
        <v>0</v>
      </c>
      <c r="R198" s="1">
        <f t="shared" si="36"/>
        <v>0</v>
      </c>
      <c r="S198" s="1">
        <f t="shared" si="36"/>
        <v>0</v>
      </c>
      <c r="T198" s="1">
        <f t="shared" si="36"/>
        <v>0</v>
      </c>
      <c r="U198" s="1">
        <f t="shared" si="36"/>
        <v>0</v>
      </c>
      <c r="V198" s="10">
        <f t="shared" si="36"/>
        <v>0</v>
      </c>
      <c r="W198" s="1">
        <f t="shared" si="36"/>
        <v>0</v>
      </c>
      <c r="X198" s="1">
        <f t="shared" si="36"/>
        <v>0</v>
      </c>
      <c r="Y198" s="1">
        <f t="shared" si="36"/>
        <v>0</v>
      </c>
      <c r="Z198" s="9">
        <f t="shared" si="36"/>
        <v>0</v>
      </c>
      <c r="AA198" s="10">
        <f>AA137-AA195-AA196</f>
        <v>0</v>
      </c>
      <c r="AB198" s="1">
        <f t="shared" ref="AB198:AH198" si="37">AB137-AB195-AB196</f>
        <v>0</v>
      </c>
      <c r="AC198" s="1">
        <f t="shared" si="37"/>
        <v>0</v>
      </c>
      <c r="AD198" s="1">
        <f t="shared" si="37"/>
        <v>0</v>
      </c>
      <c r="AE198" s="10">
        <f t="shared" si="37"/>
        <v>0</v>
      </c>
      <c r="AF198" s="1">
        <f t="shared" si="37"/>
        <v>0</v>
      </c>
      <c r="AG198" s="1">
        <f t="shared" si="37"/>
        <v>0</v>
      </c>
      <c r="AH198" s="9">
        <f t="shared" si="37"/>
        <v>0</v>
      </c>
    </row>
    <row r="199" spans="5:34" x14ac:dyDescent="0.3">
      <c r="Q199" s="10"/>
    </row>
    <row r="200" spans="5:34" x14ac:dyDescent="0.3">
      <c r="Q200" s="142" t="s">
        <v>312</v>
      </c>
      <c r="V200" s="142"/>
      <c r="AA200" s="17" t="s">
        <v>150</v>
      </c>
      <c r="AE200" s="142"/>
    </row>
    <row r="201" spans="5:34" x14ac:dyDescent="0.3">
      <c r="V201" s="142" t="s">
        <v>313</v>
      </c>
    </row>
  </sheetData>
  <sortState ref="A8:AI133">
    <sortCondition ref="B8:B133"/>
    <sortCondition ref="D8:D133"/>
    <sortCondition ref="C8:C133"/>
    <sortCondition ref="E8:E133"/>
  </sortState>
  <mergeCells count="5">
    <mergeCell ref="L10:P10"/>
    <mergeCell ref="Q10:U10"/>
    <mergeCell ref="V10:Z10"/>
    <mergeCell ref="AA10:AD10"/>
    <mergeCell ref="AE10:AH10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3" activePane="bottomLeft" state="frozen"/>
      <selection pane="bottomLeft" activeCell="S202" sqref="S202"/>
    </sheetView>
  </sheetViews>
  <sheetFormatPr defaultColWidth="4.6640625" defaultRowHeight="14.4" x14ac:dyDescent="0.3"/>
  <cols>
    <col min="2" max="2" width="5" bestFit="1" customWidth="1"/>
    <col min="3" max="3" width="4.6640625" customWidth="1"/>
    <col min="4" max="4" width="4.21875" customWidth="1"/>
    <col min="5" max="5" width="25.77734375" customWidth="1"/>
    <col min="6" max="13" width="4.33203125" style="16" customWidth="1"/>
    <col min="14" max="14" width="5.21875" style="16" customWidth="1"/>
    <col min="15" max="16" width="4.33203125" style="16" customWidth="1"/>
    <col min="17" max="17" width="4.6640625" style="10" customWidth="1"/>
    <col min="18" max="18" width="4.77734375" style="1" bestFit="1" customWidth="1"/>
    <col min="19" max="19" width="5.6640625" style="1" customWidth="1"/>
    <col min="20" max="20" width="4.77734375" style="1" bestFit="1" customWidth="1"/>
    <col min="21" max="21" width="5.21875" style="9" customWidth="1"/>
    <col min="22" max="23" width="4.77734375" style="1" bestFit="1" customWidth="1"/>
    <col min="24" max="24" width="5.33203125" style="1" customWidth="1"/>
    <col min="25" max="25" width="4.77734375" style="1" bestFit="1" customWidth="1"/>
    <col min="26" max="26" width="5.5546875" style="1" customWidth="1"/>
    <col min="27" max="27" width="5.44140625" style="10" bestFit="1" customWidth="1"/>
    <col min="28" max="28" width="4.77734375" style="1" bestFit="1" customWidth="1"/>
    <col min="29" max="29" width="5.6640625" style="1" customWidth="1"/>
    <col min="30" max="30" width="4.77734375" style="1" bestFit="1" customWidth="1"/>
    <col min="31" max="31" width="5.5546875" style="9" customWidth="1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6.6640625" style="17" bestFit="1" customWidth="1"/>
    <col min="41" max="72" width="4.6640625" style="1"/>
  </cols>
  <sheetData>
    <row r="1" spans="1:80" hidden="1" x14ac:dyDescent="0.3"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Q$131*1.5</f>
        <v>13.5</v>
      </c>
      <c r="R1" s="152">
        <f>R$131</f>
        <v>16.5</v>
      </c>
      <c r="S1" s="152">
        <f t="shared" ref="S1:T1" si="0">S$131</f>
        <v>18.5</v>
      </c>
      <c r="T1" s="152">
        <f t="shared" si="0"/>
        <v>19.5</v>
      </c>
      <c r="U1" s="153">
        <f>U$131*1.5</f>
        <v>18</v>
      </c>
      <c r="V1" s="151">
        <f>V$131*1.5</f>
        <v>60</v>
      </c>
      <c r="W1" s="152">
        <f>W$131</f>
        <v>44.5</v>
      </c>
      <c r="X1" s="152">
        <f t="shared" ref="X1:Y1" si="1">X$131</f>
        <v>27.5</v>
      </c>
      <c r="Y1" s="152">
        <f t="shared" si="1"/>
        <v>5.5</v>
      </c>
      <c r="Z1" s="153">
        <f>Z$131*1.5</f>
        <v>7.5</v>
      </c>
      <c r="AA1" s="151">
        <f>AA$131*1.5</f>
        <v>93.75</v>
      </c>
      <c r="AB1" s="152">
        <f>AB$131</f>
        <v>77</v>
      </c>
      <c r="AC1" s="152">
        <f t="shared" ref="AC1:AD1" si="2">AC$131</f>
        <v>51</v>
      </c>
      <c r="AD1" s="152">
        <f t="shared" si="2"/>
        <v>21.5</v>
      </c>
      <c r="AE1" s="153">
        <f>AE$131*1.5</f>
        <v>22.5</v>
      </c>
      <c r="AJ1" s="10"/>
    </row>
    <row r="2" spans="1:80" x14ac:dyDescent="0.3">
      <c r="E2" s="149" t="s">
        <v>153</v>
      </c>
      <c r="F2" s="149"/>
      <c r="G2" s="155"/>
      <c r="H2" s="161"/>
      <c r="I2" s="161"/>
      <c r="J2" s="155"/>
      <c r="K2" s="155"/>
      <c r="L2" s="155">
        <f>L11</f>
        <v>32</v>
      </c>
      <c r="M2" s="155">
        <f>M11</f>
        <v>50</v>
      </c>
      <c r="N2" s="155">
        <f>N11</f>
        <v>99</v>
      </c>
      <c r="O2" s="149"/>
      <c r="P2" s="149"/>
      <c r="Q2" s="154"/>
      <c r="R2" s="155"/>
      <c r="S2" s="161">
        <f>(T1+U1+-R1-Q1)/SUM(Q1:U1)</f>
        <v>8.7209302325581398E-2</v>
      </c>
      <c r="T2" s="155"/>
      <c r="U2" s="156"/>
      <c r="V2" s="154"/>
      <c r="W2" s="155"/>
      <c r="X2" s="161">
        <f>(Y1+Z1+-W1-V1)/SUM(V1:Z1)</f>
        <v>-0.63103448275862073</v>
      </c>
      <c r="Y2" s="155"/>
      <c r="Z2" s="156"/>
      <c r="AA2" s="154"/>
      <c r="AB2" s="155"/>
      <c r="AC2" s="161">
        <f>(AD1+AE1+-AB1-AA1)/SUM(AA1:AE1)</f>
        <v>-0.47695202257761055</v>
      </c>
      <c r="AD2" s="155"/>
      <c r="AE2" s="156"/>
      <c r="AJ2" s="10"/>
    </row>
    <row r="3" spans="1:80" hidden="1" x14ac:dyDescent="0.3"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Q147*1.5</f>
        <v>6</v>
      </c>
      <c r="R3" s="155">
        <f>R147</f>
        <v>7.5</v>
      </c>
      <c r="S3" s="155">
        <f t="shared" ref="S3:T3" si="3">S147</f>
        <v>7.5</v>
      </c>
      <c r="T3" s="155">
        <f t="shared" si="3"/>
        <v>7</v>
      </c>
      <c r="U3" s="156">
        <f>U147*1.5</f>
        <v>7.5</v>
      </c>
      <c r="V3" s="154">
        <f>V147*1.5</f>
        <v>39</v>
      </c>
      <c r="W3" s="155">
        <f>W147</f>
        <v>28</v>
      </c>
      <c r="X3" s="155">
        <f t="shared" ref="X3:Y3" si="4">X147</f>
        <v>15</v>
      </c>
      <c r="Y3" s="155">
        <f t="shared" si="4"/>
        <v>1</v>
      </c>
      <c r="Z3" s="156">
        <f>Z147*1.5</f>
        <v>0</v>
      </c>
      <c r="AA3" s="154">
        <f>AA147*1.5</f>
        <v>55.5</v>
      </c>
      <c r="AB3" s="155">
        <f>AB147</f>
        <v>40.5</v>
      </c>
      <c r="AC3" s="155">
        <f t="shared" ref="AC3:AD3" si="5">AC147</f>
        <v>21.5</v>
      </c>
      <c r="AD3" s="155">
        <f t="shared" si="5"/>
        <v>7</v>
      </c>
      <c r="AE3" s="156">
        <f>AE147*1.5</f>
        <v>7.5</v>
      </c>
      <c r="AJ3" s="10"/>
    </row>
    <row r="4" spans="1:80" x14ac:dyDescent="0.3">
      <c r="E4" s="149" t="s">
        <v>156</v>
      </c>
      <c r="F4" s="149"/>
      <c r="G4" s="155"/>
      <c r="H4" s="161"/>
      <c r="I4" s="161"/>
      <c r="J4" s="155"/>
      <c r="K4" s="155"/>
      <c r="L4" s="155">
        <f>L12</f>
        <v>13</v>
      </c>
      <c r="M4" s="155">
        <f t="shared" ref="M4:N4" si="6">M12</f>
        <v>28</v>
      </c>
      <c r="N4" s="155">
        <f t="shared" si="6"/>
        <v>46</v>
      </c>
      <c r="O4" s="149"/>
      <c r="P4" s="149"/>
      <c r="Q4" s="154"/>
      <c r="R4" s="155"/>
      <c r="S4" s="161">
        <f>(T3+U3+-R3-Q3)/SUM(Q3:U3)</f>
        <v>2.8169014084507043E-2</v>
      </c>
      <c r="T4" s="155"/>
      <c r="U4" s="156"/>
      <c r="V4" s="154"/>
      <c r="W4" s="155"/>
      <c r="X4" s="161">
        <f>(Y3+Z3+-W3-V3)/SUM(V3:Z3)</f>
        <v>-0.79518072289156627</v>
      </c>
      <c r="Y4" s="155"/>
      <c r="Z4" s="156"/>
      <c r="AA4" s="154"/>
      <c r="AB4" s="155"/>
      <c r="AC4" s="161">
        <f>(AD3+AE3+-AB3-AA3)/SUM(AA3:AE3)</f>
        <v>-0.61742424242424243</v>
      </c>
      <c r="AD4" s="155"/>
      <c r="AE4" s="156"/>
      <c r="AJ4" s="10"/>
    </row>
    <row r="5" spans="1:80" hidden="1" x14ac:dyDescent="0.3"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Q151*1.5</f>
        <v>7.5</v>
      </c>
      <c r="R5" s="152">
        <f>R151</f>
        <v>9</v>
      </c>
      <c r="S5" s="152">
        <f t="shared" ref="S5:T5" si="7">S151</f>
        <v>11</v>
      </c>
      <c r="T5" s="152">
        <f t="shared" si="7"/>
        <v>12.5</v>
      </c>
      <c r="U5" s="153">
        <f>U151*1.5</f>
        <v>10.5</v>
      </c>
      <c r="V5" s="151">
        <f>V151*1.5</f>
        <v>21</v>
      </c>
      <c r="W5" s="152">
        <f>W151</f>
        <v>16.5</v>
      </c>
      <c r="X5" s="152">
        <f t="shared" ref="X5:Y5" si="8">X151</f>
        <v>12.5</v>
      </c>
      <c r="Y5" s="152">
        <f t="shared" si="8"/>
        <v>4.5</v>
      </c>
      <c r="Z5" s="153">
        <f>Z151*1.5</f>
        <v>7.5</v>
      </c>
      <c r="AA5" s="151">
        <f>AA151*1.5</f>
        <v>38.25</v>
      </c>
      <c r="AB5" s="152">
        <f>AB151</f>
        <v>36.5</v>
      </c>
      <c r="AC5" s="152">
        <f t="shared" ref="AC5:AD5" si="9">AC151</f>
        <v>29.5</v>
      </c>
      <c r="AD5" s="152">
        <f t="shared" si="9"/>
        <v>14.5</v>
      </c>
      <c r="AE5" s="153">
        <f>AE151*1.5</f>
        <v>15</v>
      </c>
      <c r="AJ5" s="10"/>
    </row>
    <row r="6" spans="1:80" x14ac:dyDescent="0.3">
      <c r="E6" s="149" t="s">
        <v>155</v>
      </c>
      <c r="F6" s="149"/>
      <c r="G6" s="155"/>
      <c r="H6" s="161"/>
      <c r="I6" s="155"/>
      <c r="J6" s="155"/>
      <c r="K6" s="155"/>
      <c r="L6" s="162">
        <f>L13</f>
        <v>19</v>
      </c>
      <c r="M6" s="162">
        <f t="shared" ref="M6:N6" si="10">M13</f>
        <v>22</v>
      </c>
      <c r="N6" s="162">
        <f t="shared" si="10"/>
        <v>53</v>
      </c>
      <c r="O6" s="163"/>
      <c r="P6" s="164"/>
      <c r="Q6" s="154"/>
      <c r="R6" s="155"/>
      <c r="S6" s="161">
        <f>(T5+U5+-R5-Q5)/SUM(Q5:U5)</f>
        <v>0.12871287128712872</v>
      </c>
      <c r="T6" s="155"/>
      <c r="U6" s="156"/>
      <c r="V6" s="154"/>
      <c r="W6" s="155"/>
      <c r="X6" s="161">
        <f>(Y5+Z5+-W5-V5)/SUM(V5:Z5)</f>
        <v>-0.41129032258064518</v>
      </c>
      <c r="Y6" s="155"/>
      <c r="Z6" s="156"/>
      <c r="AA6" s="154"/>
      <c r="AB6" s="155"/>
      <c r="AC6" s="161">
        <f>(AD5+AE5+-AB5-AA5)/SUM(AA5:AE5)</f>
        <v>-0.3383177570093458</v>
      </c>
      <c r="AD6" s="155"/>
      <c r="AE6" s="156"/>
      <c r="AJ6" s="10"/>
    </row>
    <row r="7" spans="1:80" hidden="1" x14ac:dyDescent="0.3"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Q155*1.5</f>
        <v>4.5</v>
      </c>
      <c r="R7" s="152">
        <f>R155</f>
        <v>5</v>
      </c>
      <c r="S7" s="152">
        <f t="shared" ref="S7:T7" si="11">S155</f>
        <v>3</v>
      </c>
      <c r="T7" s="152">
        <f t="shared" si="11"/>
        <v>4</v>
      </c>
      <c r="U7" s="153">
        <f>U155*1.5</f>
        <v>3</v>
      </c>
      <c r="V7" s="151">
        <f>V155*1.5</f>
        <v>7.5</v>
      </c>
      <c r="W7" s="152">
        <f>W155</f>
        <v>5</v>
      </c>
      <c r="X7" s="152">
        <f t="shared" ref="X7:Y7" si="12">X155</f>
        <v>2.5</v>
      </c>
      <c r="Y7" s="152">
        <f t="shared" si="12"/>
        <v>0</v>
      </c>
      <c r="Z7" s="153">
        <f>Z155*1.5</f>
        <v>3</v>
      </c>
      <c r="AA7" s="151">
        <f>AA155*1.5</f>
        <v>10.5</v>
      </c>
      <c r="AB7" s="152">
        <f>AB155</f>
        <v>13</v>
      </c>
      <c r="AC7" s="152">
        <f t="shared" ref="AC7:AD7" si="13">AC155</f>
        <v>9</v>
      </c>
      <c r="AD7" s="152">
        <f t="shared" si="13"/>
        <v>1.5</v>
      </c>
      <c r="AE7" s="153">
        <f>AE155*1.5</f>
        <v>3</v>
      </c>
      <c r="AJ7" s="10"/>
    </row>
    <row r="8" spans="1:80" x14ac:dyDescent="0.3">
      <c r="E8" s="149" t="s">
        <v>157</v>
      </c>
      <c r="F8" s="149"/>
      <c r="G8" s="155"/>
      <c r="H8" s="161"/>
      <c r="I8" s="161"/>
      <c r="J8" s="155"/>
      <c r="K8" s="155"/>
      <c r="L8" s="155">
        <f>L14</f>
        <v>8</v>
      </c>
      <c r="M8" s="155">
        <f t="shared" ref="M8:N8" si="14">M14</f>
        <v>7</v>
      </c>
      <c r="N8" s="155">
        <f t="shared" si="14"/>
        <v>17</v>
      </c>
      <c r="O8" s="149"/>
      <c r="P8" s="149"/>
      <c r="Q8" s="154"/>
      <c r="R8" s="155"/>
      <c r="S8" s="161">
        <f>(T7+U7+-R7-Q7)/SUM(Q7:U7)</f>
        <v>-0.12820512820512819</v>
      </c>
      <c r="T8" s="155"/>
      <c r="U8" s="156"/>
      <c r="V8" s="154"/>
      <c r="W8" s="155"/>
      <c r="X8" s="161">
        <f>(Y7+Z7+-W7-V7)/SUM(V7:Z7)</f>
        <v>-0.52777777777777779</v>
      </c>
      <c r="Y8" s="155"/>
      <c r="Z8" s="156"/>
      <c r="AA8" s="154"/>
      <c r="AB8" s="155"/>
      <c r="AC8" s="161">
        <f>(AD7+AE7+-AB7-AA7)/SUM(AA7:AE7)</f>
        <v>-0.51351351351351349</v>
      </c>
      <c r="AD8" s="155"/>
      <c r="AE8" s="156"/>
      <c r="AJ8" s="10"/>
    </row>
    <row r="9" spans="1:80" hidden="1" x14ac:dyDescent="0.3"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Q170*1.5</f>
        <v>0</v>
      </c>
      <c r="R9" s="152">
        <f>R170</f>
        <v>2</v>
      </c>
      <c r="S9" s="152">
        <f t="shared" ref="S9:T9" si="15">S170</f>
        <v>0</v>
      </c>
      <c r="T9" s="152">
        <f t="shared" si="15"/>
        <v>2</v>
      </c>
      <c r="U9" s="153">
        <f>U170*1.5</f>
        <v>3</v>
      </c>
      <c r="V9" s="151">
        <f>V170*1.5</f>
        <v>0</v>
      </c>
      <c r="W9" s="152">
        <f>W170</f>
        <v>4</v>
      </c>
      <c r="X9" s="152">
        <f t="shared" ref="X9:Y9" si="16">X170</f>
        <v>2</v>
      </c>
      <c r="Y9" s="152">
        <f t="shared" si="16"/>
        <v>0</v>
      </c>
      <c r="Z9" s="153">
        <f>Z170*1.5</f>
        <v>3</v>
      </c>
      <c r="AA9" s="151">
        <f>AA170*1.5</f>
        <v>0</v>
      </c>
      <c r="AB9" s="152">
        <f>AB170</f>
        <v>6</v>
      </c>
      <c r="AC9" s="152">
        <f t="shared" ref="AC9:AD9" si="17">AC170</f>
        <v>4</v>
      </c>
      <c r="AD9" s="152">
        <f t="shared" si="17"/>
        <v>0</v>
      </c>
      <c r="AE9" s="153">
        <f>AE170*1.5</f>
        <v>0</v>
      </c>
      <c r="AJ9" s="10"/>
    </row>
    <row r="10" spans="1:80" ht="15" thickBot="1" x14ac:dyDescent="0.35"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3</v>
      </c>
      <c r="M10" s="157">
        <f t="shared" ref="M10:N10" si="18">M15</f>
        <v>4</v>
      </c>
      <c r="N10" s="157">
        <f t="shared" si="18"/>
        <v>5</v>
      </c>
      <c r="O10" s="150"/>
      <c r="P10" s="150"/>
      <c r="Q10" s="159"/>
      <c r="R10" s="157"/>
      <c r="S10" s="158">
        <f>(T9+U9+-R9-Q9)/SUM(Q9:U9)</f>
        <v>0.42857142857142855</v>
      </c>
      <c r="T10" s="157"/>
      <c r="U10" s="160"/>
      <c r="V10" s="159"/>
      <c r="W10" s="157"/>
      <c r="X10" s="158">
        <f>(Y9+Z9+-W9-V9)/SUM(V9:Z9)</f>
        <v>-0.1111111111111111</v>
      </c>
      <c r="Y10" s="157"/>
      <c r="Z10" s="160"/>
      <c r="AA10" s="159"/>
      <c r="AB10" s="157"/>
      <c r="AC10" s="165">
        <f>(AD9+AE9+-AB9-AA9)/SUM(AA9:AE9)</f>
        <v>-0.6</v>
      </c>
      <c r="AD10" s="157"/>
      <c r="AE10" s="160"/>
      <c r="AJ10" s="10"/>
    </row>
    <row r="11" spans="1:80" x14ac:dyDescent="0.3">
      <c r="E11" s="67" t="s">
        <v>26</v>
      </c>
      <c r="F11" s="67"/>
      <c r="G11" s="60"/>
      <c r="H11" s="68"/>
      <c r="I11" s="68"/>
      <c r="J11" s="60"/>
      <c r="K11" s="60"/>
      <c r="L11" s="60">
        <f>L131</f>
        <v>32</v>
      </c>
      <c r="M11" s="60">
        <f t="shared" ref="M11:N11" si="19">M131</f>
        <v>50</v>
      </c>
      <c r="N11" s="60">
        <f t="shared" si="19"/>
        <v>99</v>
      </c>
      <c r="O11" s="67"/>
      <c r="P11" s="67"/>
      <c r="R11" s="60"/>
      <c r="S11" s="68">
        <f>S133</f>
        <v>3.1192052980132452</v>
      </c>
      <c r="T11" s="60"/>
      <c r="V11" s="10"/>
      <c r="W11" s="60"/>
      <c r="X11" s="68">
        <f>X133</f>
        <v>2.1102040816326531</v>
      </c>
      <c r="Y11" s="60"/>
      <c r="Z11" s="9"/>
      <c r="AB11" s="60"/>
      <c r="AC11" s="68">
        <f>AC133</f>
        <v>2.3370044052863435</v>
      </c>
      <c r="AD11" s="60"/>
      <c r="AF11" s="60"/>
      <c r="AG11" s="60"/>
      <c r="AH11" s="60"/>
      <c r="AI11" s="60"/>
      <c r="AJ11" s="10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E12" s="67" t="s">
        <v>67</v>
      </c>
      <c r="F12" s="67"/>
      <c r="G12" s="60"/>
      <c r="H12" s="68"/>
      <c r="I12" s="68"/>
      <c r="J12" s="60"/>
      <c r="K12" s="60"/>
      <c r="L12" s="60">
        <f>L147</f>
        <v>13</v>
      </c>
      <c r="M12" s="60">
        <f t="shared" ref="M12:N12" si="20">M147</f>
        <v>28</v>
      </c>
      <c r="N12" s="60">
        <f t="shared" si="20"/>
        <v>46</v>
      </c>
      <c r="O12" s="67"/>
      <c r="P12" s="67"/>
      <c r="R12" s="60"/>
      <c r="S12" s="68">
        <f>S149</f>
        <v>3.0483870967741935</v>
      </c>
      <c r="T12" s="60"/>
      <c r="V12" s="10"/>
      <c r="W12" s="60"/>
      <c r="X12" s="88">
        <f>X149</f>
        <v>1.8714285714285714</v>
      </c>
      <c r="Y12" s="60"/>
      <c r="Z12" s="9"/>
      <c r="AB12" s="60"/>
      <c r="AC12" s="68">
        <f>AC149</f>
        <v>2.1216216216216215</v>
      </c>
      <c r="AD12" s="60"/>
      <c r="AF12" s="60"/>
      <c r="AG12" s="60"/>
      <c r="AH12" s="60"/>
      <c r="AI12" s="60"/>
      <c r="AJ12" s="10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E13" s="67" t="s">
        <v>66</v>
      </c>
      <c r="F13" s="67"/>
      <c r="G13" s="60"/>
      <c r="H13" s="68"/>
      <c r="I13" s="68"/>
      <c r="J13" s="60"/>
      <c r="K13" s="60"/>
      <c r="L13" s="60">
        <f>L151</f>
        <v>19</v>
      </c>
      <c r="M13" s="60">
        <f t="shared" ref="M13:N13" si="21">M151</f>
        <v>22</v>
      </c>
      <c r="N13" s="60">
        <f t="shared" si="21"/>
        <v>53</v>
      </c>
      <c r="O13" s="67"/>
      <c r="P13" s="67"/>
      <c r="R13" s="60"/>
      <c r="S13" s="68">
        <f>S153</f>
        <v>3.1685393258426968</v>
      </c>
      <c r="T13" s="60"/>
      <c r="V13" s="10"/>
      <c r="W13" s="60"/>
      <c r="X13" s="88">
        <f>X153</f>
        <v>2.4285714285714284</v>
      </c>
      <c r="Y13" s="60"/>
      <c r="Z13" s="9"/>
      <c r="AB13" s="60"/>
      <c r="AC13" s="68">
        <f>AC153</f>
        <v>2.5431034482758621</v>
      </c>
      <c r="AD13" s="60"/>
      <c r="AF13" s="60"/>
      <c r="AG13" s="60"/>
      <c r="AH13" s="60"/>
      <c r="AI13" s="60"/>
      <c r="AJ13" s="10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E14" s="83" t="s">
        <v>70</v>
      </c>
      <c r="F14" s="67"/>
      <c r="G14" s="60"/>
      <c r="H14" s="68"/>
      <c r="I14" s="68"/>
      <c r="J14" s="60"/>
      <c r="K14" s="60"/>
      <c r="L14" s="60">
        <f>+L155</f>
        <v>8</v>
      </c>
      <c r="M14" s="60">
        <f t="shared" ref="M14:N14" si="22">+M155</f>
        <v>7</v>
      </c>
      <c r="N14" s="60">
        <f t="shared" si="22"/>
        <v>17</v>
      </c>
      <c r="O14" s="67"/>
      <c r="P14" s="67"/>
      <c r="R14" s="60"/>
      <c r="S14" s="68">
        <f>S157</f>
        <v>2.8235294117647061</v>
      </c>
      <c r="T14" s="60"/>
      <c r="V14" s="10"/>
      <c r="W14" s="60"/>
      <c r="X14" s="88">
        <f>X157</f>
        <v>2.2413793103448274</v>
      </c>
      <c r="Y14" s="60"/>
      <c r="Z14" s="9"/>
      <c r="AB14" s="60"/>
      <c r="AC14" s="68">
        <f>AC157</f>
        <v>2.3384615384615386</v>
      </c>
      <c r="AD14" s="60"/>
      <c r="AF14" s="60"/>
      <c r="AG14" s="60"/>
      <c r="AH14" s="60"/>
      <c r="AI14" s="60"/>
      <c r="AJ14" s="10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23"/>
      <c r="B15" s="23"/>
      <c r="C15" s="23"/>
      <c r="D15" s="23"/>
      <c r="E15" s="91" t="s">
        <v>159</v>
      </c>
      <c r="F15" s="23"/>
      <c r="G15" s="24"/>
      <c r="H15" s="65"/>
      <c r="I15" s="65"/>
      <c r="J15" s="24"/>
      <c r="K15" s="24"/>
      <c r="L15" s="24">
        <f>L170</f>
        <v>3</v>
      </c>
      <c r="M15" s="24">
        <f>M170</f>
        <v>4</v>
      </c>
      <c r="N15" s="24">
        <f>N170</f>
        <v>5</v>
      </c>
      <c r="O15" s="23"/>
      <c r="P15" s="23"/>
      <c r="Q15" s="37"/>
      <c r="R15" s="24"/>
      <c r="S15" s="65">
        <f>S172</f>
        <v>3.6666666666666665</v>
      </c>
      <c r="T15" s="65"/>
      <c r="U15" s="85"/>
      <c r="V15" s="86"/>
      <c r="W15" s="65"/>
      <c r="X15" s="65">
        <f>X172</f>
        <v>3</v>
      </c>
      <c r="Y15" s="65"/>
      <c r="Z15" s="85"/>
      <c r="AA15" s="86"/>
      <c r="AB15" s="65"/>
      <c r="AC15" s="65">
        <f>AC172</f>
        <v>2.4</v>
      </c>
      <c r="AD15" s="24"/>
      <c r="AE15" s="36"/>
      <c r="AF15" s="24"/>
      <c r="AG15" s="24"/>
      <c r="AH15" s="24"/>
      <c r="AI15" s="24"/>
      <c r="AJ15" s="37"/>
      <c r="AK15" s="24"/>
      <c r="AL15" s="24"/>
      <c r="AM15" s="36"/>
      <c r="AN15" s="1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2" t="s">
        <v>3</v>
      </c>
      <c r="R16" s="232"/>
      <c r="S16" s="232"/>
      <c r="T16" s="232"/>
      <c r="U16" s="232"/>
      <c r="V16" s="232" t="s">
        <v>4</v>
      </c>
      <c r="W16" s="232"/>
      <c r="X16" s="232"/>
      <c r="Y16" s="232"/>
      <c r="Z16" s="232"/>
      <c r="AA16" s="232" t="s">
        <v>5</v>
      </c>
      <c r="AB16" s="232"/>
      <c r="AC16" s="232"/>
      <c r="AD16" s="232"/>
      <c r="AE16" s="232"/>
      <c r="AF16" s="233" t="s">
        <v>6</v>
      </c>
      <c r="AG16" s="234"/>
      <c r="AH16" s="234"/>
      <c r="AI16" s="235"/>
      <c r="AJ16" s="233" t="s">
        <v>7</v>
      </c>
      <c r="AK16" s="234"/>
      <c r="AL16" s="234"/>
      <c r="AM16" s="23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5" t="s">
        <v>23</v>
      </c>
      <c r="D17" s="5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92</v>
      </c>
      <c r="B18" s="189">
        <v>2001</v>
      </c>
      <c r="C18" s="189">
        <v>28</v>
      </c>
      <c r="D18" s="189">
        <v>6</v>
      </c>
      <c r="E18" s="189" t="s">
        <v>200</v>
      </c>
      <c r="F18" s="200">
        <v>1</v>
      </c>
      <c r="G18" s="200">
        <v>0</v>
      </c>
      <c r="H18" s="200">
        <v>0</v>
      </c>
      <c r="I18" s="16">
        <f>IF(G18=1,1,IF(H18=1,1,0))</f>
        <v>0</v>
      </c>
      <c r="J18" s="1">
        <v>-1</v>
      </c>
      <c r="K18" s="1">
        <f>IF(F18=2,-1,IF(F18=3,-1,IF((F18+G18)=2,-1,IF((F18+H18)=2,-1,1))))</f>
        <v>1</v>
      </c>
      <c r="L18" s="1" t="str">
        <f t="shared" ref="L18:L81" si="23">IF(SUM(Q18:U18)=0,"",(Q18*1+R18*2+S18*3+T18*4+U18*5)/SUM(Q18:U18))</f>
        <v/>
      </c>
      <c r="M18" s="1" t="str">
        <f t="shared" ref="M18:M81" si="24">IF(SUM(V18:Z18)=0,"",(V18*1+W18*2+X18*3+Y18*4+Z18*5)/SUM(V18:Z18))</f>
        <v/>
      </c>
      <c r="N18" s="1">
        <f t="shared" ref="N18:N81" si="25">IF(SUM(AA18:AE18)=0,"",(AA18*1+AB18*2+AC18*3+AD18*4+AE18*5)/SUM(AA18:AE18))</f>
        <v>4.5</v>
      </c>
      <c r="O18" s="1" t="str">
        <f t="shared" ref="O18:O81" si="26">IF(AF18=1,1,(IF(AG18=1,2,(IF(AH18=1,3,(IF(AI18=1,4,"")))))))</f>
        <v/>
      </c>
      <c r="P18" s="1" t="str">
        <f t="shared" ref="P18:P81" si="27">IF(AJ18=1,1,(IF(AK18=1,2,(IF(AL18=1,3,(IF(AM18=1,4,"")))))))</f>
        <v/>
      </c>
      <c r="Q18" s="154"/>
      <c r="R18" s="155"/>
      <c r="S18" s="155"/>
      <c r="T18" s="155"/>
      <c r="U18" s="156"/>
      <c r="V18" s="192"/>
      <c r="W18" s="192"/>
      <c r="X18" s="192"/>
      <c r="Y18" s="192"/>
      <c r="Z18" s="192"/>
      <c r="AA18" s="154"/>
      <c r="AB18" s="155"/>
      <c r="AC18" s="155"/>
      <c r="AD18" s="155">
        <v>1</v>
      </c>
      <c r="AE18" s="156">
        <v>1</v>
      </c>
      <c r="AF18" s="192"/>
      <c r="AG18" s="192"/>
      <c r="AH18" s="192"/>
      <c r="AI18" s="192"/>
      <c r="AJ18" s="204"/>
      <c r="AK18" s="205"/>
      <c r="AL18" s="205"/>
      <c r="AM18" s="156"/>
    </row>
    <row r="19" spans="1:40" ht="14.4" customHeight="1" x14ac:dyDescent="0.3">
      <c r="A19" s="190">
        <v>92</v>
      </c>
      <c r="B19" s="189">
        <v>2002</v>
      </c>
      <c r="C19" s="189">
        <v>10</v>
      </c>
      <c r="D19" s="189">
        <v>1</v>
      </c>
      <c r="E19" s="189" t="s">
        <v>201</v>
      </c>
      <c r="F19" s="200">
        <v>1</v>
      </c>
      <c r="G19" s="200">
        <v>0</v>
      </c>
      <c r="H19" s="200">
        <v>0</v>
      </c>
      <c r="I19" s="16">
        <f t="shared" ref="I19:I82" si="28">IF(G19=1,1,IF(H19=1,1,0))</f>
        <v>0</v>
      </c>
      <c r="J19" s="1">
        <v>-1</v>
      </c>
      <c r="K19" s="1">
        <f t="shared" ref="K19:K82" si="29">IF(F19=2,-1,IF(F19=3,-1,IF((F19+G19)=2,-1,IF((F19+H19)=2,-1,1))))</f>
        <v>1</v>
      </c>
      <c r="L19" s="1" t="str">
        <f t="shared" si="23"/>
        <v/>
      </c>
      <c r="M19" s="1" t="str">
        <f t="shared" si="24"/>
        <v/>
      </c>
      <c r="N19" s="1">
        <f t="shared" si="25"/>
        <v>2.8</v>
      </c>
      <c r="O19" s="1">
        <f t="shared" si="26"/>
        <v>1</v>
      </c>
      <c r="P19" s="1">
        <f t="shared" si="27"/>
        <v>1</v>
      </c>
      <c r="Q19" s="154"/>
      <c r="R19" s="155"/>
      <c r="S19" s="155"/>
      <c r="T19" s="155"/>
      <c r="U19" s="156"/>
      <c r="V19" s="192"/>
      <c r="W19" s="192"/>
      <c r="X19" s="192"/>
      <c r="Y19" s="192"/>
      <c r="Z19" s="192"/>
      <c r="AA19" s="154"/>
      <c r="AB19" s="155">
        <v>1</v>
      </c>
      <c r="AC19" s="155">
        <v>1</v>
      </c>
      <c r="AD19" s="155">
        <v>0.5</v>
      </c>
      <c r="AE19" s="156"/>
      <c r="AF19" s="192">
        <v>1</v>
      </c>
      <c r="AG19" s="192"/>
      <c r="AH19" s="192"/>
      <c r="AI19" s="192"/>
      <c r="AJ19" s="154">
        <v>1</v>
      </c>
      <c r="AK19" s="155"/>
      <c r="AL19" s="155"/>
      <c r="AM19" s="156"/>
      <c r="AN19" s="60"/>
    </row>
    <row r="20" spans="1:40" x14ac:dyDescent="0.3">
      <c r="A20" s="190">
        <v>92</v>
      </c>
      <c r="B20" s="189">
        <v>2002</v>
      </c>
      <c r="C20" s="189">
        <v>14</v>
      </c>
      <c r="D20" s="189">
        <v>2</v>
      </c>
      <c r="E20" s="189" t="s">
        <v>202</v>
      </c>
      <c r="F20" s="200">
        <v>1</v>
      </c>
      <c r="G20" s="200">
        <v>0</v>
      </c>
      <c r="H20" s="200">
        <v>0</v>
      </c>
      <c r="I20" s="16">
        <f t="shared" si="28"/>
        <v>0</v>
      </c>
      <c r="J20" s="1">
        <v>1</v>
      </c>
      <c r="K20" s="1">
        <f t="shared" si="29"/>
        <v>1</v>
      </c>
      <c r="L20" s="1">
        <f t="shared" si="23"/>
        <v>3.2</v>
      </c>
      <c r="M20" s="1" t="str">
        <f t="shared" si="24"/>
        <v/>
      </c>
      <c r="N20" s="1">
        <f t="shared" si="25"/>
        <v>1.8</v>
      </c>
      <c r="O20" s="1">
        <f t="shared" si="26"/>
        <v>1</v>
      </c>
      <c r="P20" s="1">
        <f t="shared" si="27"/>
        <v>2</v>
      </c>
      <c r="Q20" s="154"/>
      <c r="R20" s="155">
        <v>0.5</v>
      </c>
      <c r="S20" s="155">
        <v>1</v>
      </c>
      <c r="T20" s="155">
        <v>1</v>
      </c>
      <c r="U20" s="156"/>
      <c r="V20" s="192"/>
      <c r="W20" s="192"/>
      <c r="X20" s="192"/>
      <c r="Y20" s="192"/>
      <c r="Z20" s="192"/>
      <c r="AA20" s="154">
        <v>1</v>
      </c>
      <c r="AB20" s="155">
        <v>1</v>
      </c>
      <c r="AC20" s="155">
        <v>0.5</v>
      </c>
      <c r="AD20" s="155"/>
      <c r="AE20" s="156"/>
      <c r="AF20" s="192">
        <v>1</v>
      </c>
      <c r="AG20" s="192"/>
      <c r="AH20" s="192"/>
      <c r="AI20" s="192"/>
      <c r="AJ20" s="154"/>
      <c r="AK20" s="155">
        <v>1</v>
      </c>
      <c r="AL20" s="155"/>
      <c r="AM20" s="156"/>
      <c r="AN20" s="17" t="s">
        <v>57</v>
      </c>
    </row>
    <row r="21" spans="1:40" x14ac:dyDescent="0.3">
      <c r="A21" s="190">
        <v>92</v>
      </c>
      <c r="B21" s="189">
        <v>2002</v>
      </c>
      <c r="C21" s="189">
        <v>28</v>
      </c>
      <c r="D21" s="189">
        <v>2</v>
      </c>
      <c r="E21" s="189" t="s">
        <v>203</v>
      </c>
      <c r="F21" s="200">
        <v>1</v>
      </c>
      <c r="G21" s="200">
        <v>1</v>
      </c>
      <c r="H21" s="200">
        <v>0</v>
      </c>
      <c r="I21" s="16">
        <f t="shared" si="28"/>
        <v>1</v>
      </c>
      <c r="J21" s="1">
        <v>-1</v>
      </c>
      <c r="K21" s="1">
        <f t="shared" si="29"/>
        <v>-1</v>
      </c>
      <c r="L21" s="1" t="str">
        <f t="shared" si="23"/>
        <v/>
      </c>
      <c r="M21" s="1" t="str">
        <f t="shared" si="24"/>
        <v/>
      </c>
      <c r="N21" s="1">
        <f t="shared" si="25"/>
        <v>3</v>
      </c>
      <c r="O21" s="1">
        <f t="shared" si="26"/>
        <v>1</v>
      </c>
      <c r="P21" s="1">
        <f t="shared" si="27"/>
        <v>3</v>
      </c>
      <c r="Q21" s="154"/>
      <c r="R21" s="155"/>
      <c r="S21" s="155"/>
      <c r="T21" s="155"/>
      <c r="U21" s="156"/>
      <c r="V21" s="155"/>
      <c r="W21" s="155"/>
      <c r="X21" s="155"/>
      <c r="Y21" s="155"/>
      <c r="Z21" s="155"/>
      <c r="AA21" s="154"/>
      <c r="AB21" s="155"/>
      <c r="AC21" s="155">
        <v>2</v>
      </c>
      <c r="AD21" s="155"/>
      <c r="AE21" s="156"/>
      <c r="AF21" s="192">
        <v>1</v>
      </c>
      <c r="AG21" s="155"/>
      <c r="AH21" s="192"/>
      <c r="AI21" s="155"/>
      <c r="AJ21" s="154"/>
      <c r="AK21" s="155"/>
      <c r="AL21" s="155">
        <v>1</v>
      </c>
      <c r="AM21" s="156"/>
      <c r="AN21" s="17" t="s">
        <v>57</v>
      </c>
    </row>
    <row r="22" spans="1:40" x14ac:dyDescent="0.3">
      <c r="A22" s="190">
        <v>92</v>
      </c>
      <c r="B22" s="189">
        <v>2002</v>
      </c>
      <c r="C22" s="189">
        <v>28</v>
      </c>
      <c r="D22" s="189">
        <v>2</v>
      </c>
      <c r="E22" s="189" t="s">
        <v>204</v>
      </c>
      <c r="F22" s="200">
        <v>1</v>
      </c>
      <c r="G22" s="200">
        <v>0</v>
      </c>
      <c r="H22" s="200">
        <v>0</v>
      </c>
      <c r="I22" s="16">
        <f t="shared" si="28"/>
        <v>0</v>
      </c>
      <c r="J22" s="1">
        <v>-1</v>
      </c>
      <c r="K22" s="1">
        <f t="shared" si="29"/>
        <v>1</v>
      </c>
      <c r="L22" s="1" t="str">
        <f t="shared" si="23"/>
        <v/>
      </c>
      <c r="M22" s="1" t="str">
        <f t="shared" si="24"/>
        <v/>
      </c>
      <c r="N22" s="1">
        <f t="shared" si="25"/>
        <v>3.2</v>
      </c>
      <c r="O22" s="1">
        <f t="shared" si="26"/>
        <v>1</v>
      </c>
      <c r="P22" s="1">
        <f t="shared" si="27"/>
        <v>3</v>
      </c>
      <c r="Q22" s="154"/>
      <c r="R22" s="155"/>
      <c r="S22" s="155"/>
      <c r="T22" s="155"/>
      <c r="U22" s="156"/>
      <c r="V22" s="155"/>
      <c r="W22" s="155"/>
      <c r="X22" s="155"/>
      <c r="Y22" s="192"/>
      <c r="Z22" s="192"/>
      <c r="AA22" s="154"/>
      <c r="AB22" s="155">
        <v>0.5</v>
      </c>
      <c r="AC22" s="155">
        <v>1</v>
      </c>
      <c r="AD22" s="155">
        <v>1</v>
      </c>
      <c r="AE22" s="156"/>
      <c r="AF22" s="192">
        <v>1</v>
      </c>
      <c r="AG22" s="155"/>
      <c r="AH22" s="192"/>
      <c r="AI22" s="155"/>
      <c r="AJ22" s="154"/>
      <c r="AK22" s="155"/>
      <c r="AL22" s="155">
        <v>1</v>
      </c>
      <c r="AM22" s="156"/>
      <c r="AN22" s="17" t="s">
        <v>57</v>
      </c>
    </row>
    <row r="23" spans="1:40" x14ac:dyDescent="0.3">
      <c r="A23" s="190">
        <v>92</v>
      </c>
      <c r="B23" s="189">
        <v>2002</v>
      </c>
      <c r="C23" s="189">
        <v>28</v>
      </c>
      <c r="D23" s="189">
        <v>2</v>
      </c>
      <c r="E23" s="189" t="s">
        <v>205</v>
      </c>
      <c r="F23" s="200">
        <v>1</v>
      </c>
      <c r="G23" s="200">
        <v>0</v>
      </c>
      <c r="H23" s="200">
        <v>0</v>
      </c>
      <c r="I23" s="16">
        <f t="shared" si="28"/>
        <v>0</v>
      </c>
      <c r="J23" s="1">
        <v>-1</v>
      </c>
      <c r="K23" s="1">
        <f t="shared" si="29"/>
        <v>1</v>
      </c>
      <c r="L23" s="1" t="str">
        <f t="shared" si="23"/>
        <v/>
      </c>
      <c r="M23" s="1" t="str">
        <f t="shared" si="24"/>
        <v/>
      </c>
      <c r="N23" s="1">
        <f t="shared" si="25"/>
        <v>2</v>
      </c>
      <c r="O23" s="1">
        <f t="shared" si="26"/>
        <v>1</v>
      </c>
      <c r="P23" s="1">
        <f t="shared" si="27"/>
        <v>1</v>
      </c>
      <c r="Q23" s="154"/>
      <c r="R23" s="155"/>
      <c r="S23" s="155"/>
      <c r="T23" s="155"/>
      <c r="U23" s="156"/>
      <c r="V23" s="155"/>
      <c r="W23" s="155"/>
      <c r="X23" s="155"/>
      <c r="Y23" s="192"/>
      <c r="Z23" s="192"/>
      <c r="AA23" s="154">
        <v>1</v>
      </c>
      <c r="AB23" s="155">
        <v>1</v>
      </c>
      <c r="AC23" s="155">
        <v>1</v>
      </c>
      <c r="AD23" s="155"/>
      <c r="AE23" s="156"/>
      <c r="AF23" s="192">
        <v>1</v>
      </c>
      <c r="AG23" s="155"/>
      <c r="AH23" s="192"/>
      <c r="AI23" s="155"/>
      <c r="AJ23" s="154">
        <v>1</v>
      </c>
      <c r="AK23" s="155"/>
      <c r="AL23" s="155"/>
      <c r="AM23" s="156"/>
      <c r="AN23" s="17" t="s">
        <v>57</v>
      </c>
    </row>
    <row r="24" spans="1:40" x14ac:dyDescent="0.3">
      <c r="A24" s="190">
        <v>92</v>
      </c>
      <c r="B24" s="189">
        <v>2002</v>
      </c>
      <c r="C24" s="189">
        <v>11</v>
      </c>
      <c r="D24" s="189">
        <v>3</v>
      </c>
      <c r="E24" s="189" t="s">
        <v>206</v>
      </c>
      <c r="F24" s="200">
        <v>1</v>
      </c>
      <c r="G24" s="200">
        <v>0</v>
      </c>
      <c r="H24" s="200">
        <v>0</v>
      </c>
      <c r="I24" s="16">
        <f t="shared" si="28"/>
        <v>0</v>
      </c>
      <c r="J24" s="1">
        <v>-1</v>
      </c>
      <c r="K24" s="1">
        <f t="shared" si="29"/>
        <v>1</v>
      </c>
      <c r="L24" s="1">
        <f t="shared" si="23"/>
        <v>3.5</v>
      </c>
      <c r="M24" s="1" t="str">
        <f t="shared" si="24"/>
        <v/>
      </c>
      <c r="N24" s="1">
        <f t="shared" si="25"/>
        <v>2.8</v>
      </c>
      <c r="O24" s="1">
        <f t="shared" si="26"/>
        <v>1</v>
      </c>
      <c r="P24" s="1">
        <f t="shared" si="27"/>
        <v>1</v>
      </c>
      <c r="Q24" s="154"/>
      <c r="R24" s="155"/>
      <c r="S24" s="155">
        <v>1</v>
      </c>
      <c r="T24" s="155">
        <v>1</v>
      </c>
      <c r="U24" s="156"/>
      <c r="V24" s="192"/>
      <c r="W24" s="192"/>
      <c r="X24" s="192"/>
      <c r="Y24" s="192"/>
      <c r="Z24" s="192"/>
      <c r="AA24" s="154"/>
      <c r="AB24" s="155">
        <v>1</v>
      </c>
      <c r="AC24" s="155">
        <v>1</v>
      </c>
      <c r="AD24" s="155">
        <v>0.5</v>
      </c>
      <c r="AE24" s="156"/>
      <c r="AF24" s="192">
        <v>1</v>
      </c>
      <c r="AG24" s="192"/>
      <c r="AH24" s="192"/>
      <c r="AI24" s="192"/>
      <c r="AJ24" s="154">
        <v>1</v>
      </c>
      <c r="AK24" s="155"/>
      <c r="AL24" s="155"/>
      <c r="AM24" s="156"/>
      <c r="AN24" s="17" t="s">
        <v>57</v>
      </c>
    </row>
    <row r="25" spans="1:40" x14ac:dyDescent="0.3">
      <c r="A25" s="190">
        <v>92</v>
      </c>
      <c r="B25" s="189">
        <v>2002</v>
      </c>
      <c r="C25" s="189">
        <v>14</v>
      </c>
      <c r="D25" s="189">
        <v>3</v>
      </c>
      <c r="E25" s="189" t="s">
        <v>207</v>
      </c>
      <c r="F25" s="200">
        <v>1</v>
      </c>
      <c r="G25" s="200">
        <v>0</v>
      </c>
      <c r="H25" s="200">
        <v>0</v>
      </c>
      <c r="I25" s="16">
        <f t="shared" si="28"/>
        <v>0</v>
      </c>
      <c r="J25" s="1">
        <v>-1</v>
      </c>
      <c r="K25" s="1">
        <f t="shared" si="29"/>
        <v>1</v>
      </c>
      <c r="L25" s="1" t="str">
        <f t="shared" si="23"/>
        <v/>
      </c>
      <c r="M25" s="1" t="str">
        <f t="shared" si="24"/>
        <v/>
      </c>
      <c r="N25" s="1">
        <f t="shared" si="25"/>
        <v>1.3333333333333333</v>
      </c>
      <c r="O25" s="1">
        <f t="shared" si="26"/>
        <v>2</v>
      </c>
      <c r="P25" s="1" t="str">
        <f t="shared" si="27"/>
        <v/>
      </c>
      <c r="Q25" s="154"/>
      <c r="R25" s="155"/>
      <c r="S25" s="155"/>
      <c r="T25" s="155"/>
      <c r="U25" s="156"/>
      <c r="V25" s="192"/>
      <c r="W25" s="192"/>
      <c r="X25" s="192"/>
      <c r="Y25" s="192"/>
      <c r="Z25" s="192"/>
      <c r="AA25" s="154">
        <v>1</v>
      </c>
      <c r="AB25" s="155">
        <v>0.5</v>
      </c>
      <c r="AC25" s="155"/>
      <c r="AD25" s="155"/>
      <c r="AE25" s="156"/>
      <c r="AF25" s="192"/>
      <c r="AG25" s="192">
        <v>1</v>
      </c>
      <c r="AH25" s="192"/>
      <c r="AI25" s="192"/>
      <c r="AJ25" s="154"/>
      <c r="AK25" s="155"/>
      <c r="AL25" s="155"/>
      <c r="AM25" s="156"/>
    </row>
    <row r="26" spans="1:40" x14ac:dyDescent="0.3">
      <c r="A26" s="190">
        <v>92</v>
      </c>
      <c r="B26" s="189">
        <v>2002</v>
      </c>
      <c r="C26" s="189">
        <v>21</v>
      </c>
      <c r="D26" s="189">
        <v>3</v>
      </c>
      <c r="E26" s="189" t="s">
        <v>208</v>
      </c>
      <c r="F26" s="200">
        <v>1</v>
      </c>
      <c r="G26" s="200">
        <v>0</v>
      </c>
      <c r="H26" s="200">
        <v>0</v>
      </c>
      <c r="I26" s="16">
        <f t="shared" si="28"/>
        <v>0</v>
      </c>
      <c r="J26" s="1">
        <v>1</v>
      </c>
      <c r="K26" s="1">
        <f t="shared" si="29"/>
        <v>1</v>
      </c>
      <c r="L26" s="1" t="str">
        <f t="shared" si="23"/>
        <v/>
      </c>
      <c r="M26" s="1" t="str">
        <f t="shared" si="24"/>
        <v/>
      </c>
      <c r="N26" s="1">
        <f t="shared" si="25"/>
        <v>2</v>
      </c>
      <c r="O26" s="1">
        <f t="shared" si="26"/>
        <v>2</v>
      </c>
      <c r="P26" s="1">
        <f t="shared" si="27"/>
        <v>1</v>
      </c>
      <c r="Q26" s="154"/>
      <c r="R26" s="155"/>
      <c r="S26" s="155"/>
      <c r="T26" s="155"/>
      <c r="U26" s="156"/>
      <c r="V26" s="155"/>
      <c r="W26" s="155"/>
      <c r="X26" s="155"/>
      <c r="Y26" s="192"/>
      <c r="Z26" s="192"/>
      <c r="AA26" s="154">
        <v>1</v>
      </c>
      <c r="AB26" s="155">
        <v>1</v>
      </c>
      <c r="AC26" s="155">
        <v>1</v>
      </c>
      <c r="AD26" s="155"/>
      <c r="AE26" s="156"/>
      <c r="AF26" s="192"/>
      <c r="AG26" s="155">
        <v>1</v>
      </c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92</v>
      </c>
      <c r="B27" s="189">
        <v>2002</v>
      </c>
      <c r="C27" s="189">
        <v>9</v>
      </c>
      <c r="D27" s="189">
        <v>5</v>
      </c>
      <c r="E27" s="189" t="s">
        <v>209</v>
      </c>
      <c r="F27" s="200">
        <v>1</v>
      </c>
      <c r="G27" s="200">
        <v>0</v>
      </c>
      <c r="H27" s="200">
        <v>0</v>
      </c>
      <c r="I27" s="16">
        <f t="shared" si="28"/>
        <v>0</v>
      </c>
      <c r="J27" s="1">
        <v>1</v>
      </c>
      <c r="K27" s="1">
        <f t="shared" si="29"/>
        <v>1</v>
      </c>
      <c r="L27" s="1" t="str">
        <f t="shared" si="23"/>
        <v/>
      </c>
      <c r="M27" s="1">
        <f t="shared" si="24"/>
        <v>1.5</v>
      </c>
      <c r="N27" s="1">
        <f t="shared" si="25"/>
        <v>2</v>
      </c>
      <c r="O27" s="1">
        <f t="shared" si="26"/>
        <v>1</v>
      </c>
      <c r="P27" s="1">
        <f t="shared" si="27"/>
        <v>1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/>
      <c r="Y27" s="192"/>
      <c r="Z27" s="192"/>
      <c r="AA27" s="154">
        <v>1</v>
      </c>
      <c r="AB27" s="155">
        <v>1</v>
      </c>
      <c r="AC27" s="155">
        <v>1</v>
      </c>
      <c r="AD27" s="155"/>
      <c r="AE27" s="156"/>
      <c r="AF27" s="192">
        <v>1</v>
      </c>
      <c r="AG27" s="155"/>
      <c r="AH27" s="192"/>
      <c r="AI27" s="155"/>
      <c r="AJ27" s="154">
        <v>1</v>
      </c>
      <c r="AK27" s="155"/>
      <c r="AL27" s="155"/>
      <c r="AM27" s="156"/>
      <c r="AN27" s="17" t="s">
        <v>57</v>
      </c>
    </row>
    <row r="28" spans="1:40" x14ac:dyDescent="0.3">
      <c r="A28" s="190">
        <v>92</v>
      </c>
      <c r="B28" s="189">
        <v>2002</v>
      </c>
      <c r="C28" s="189">
        <v>9</v>
      </c>
      <c r="D28" s="189">
        <v>5</v>
      </c>
      <c r="E28" s="189" t="s">
        <v>210</v>
      </c>
      <c r="F28" s="200">
        <v>1</v>
      </c>
      <c r="G28" s="200">
        <v>0</v>
      </c>
      <c r="H28" s="200">
        <v>0</v>
      </c>
      <c r="I28" s="16">
        <f t="shared" si="28"/>
        <v>0</v>
      </c>
      <c r="J28" s="1">
        <v>-1</v>
      </c>
      <c r="K28" s="1">
        <f t="shared" si="29"/>
        <v>1</v>
      </c>
      <c r="L28" s="1">
        <f t="shared" si="23"/>
        <v>4</v>
      </c>
      <c r="M28" s="1" t="str">
        <f t="shared" si="24"/>
        <v/>
      </c>
      <c r="N28" s="1">
        <f t="shared" si="25"/>
        <v>2</v>
      </c>
      <c r="O28" s="1">
        <f t="shared" si="26"/>
        <v>1</v>
      </c>
      <c r="P28" s="1">
        <f t="shared" si="27"/>
        <v>2</v>
      </c>
      <c r="Q28" s="154"/>
      <c r="R28" s="155"/>
      <c r="S28" s="155">
        <v>1</v>
      </c>
      <c r="T28" s="155">
        <v>1</v>
      </c>
      <c r="U28" s="156">
        <v>1</v>
      </c>
      <c r="V28" s="155"/>
      <c r="W28" s="155"/>
      <c r="X28" s="155"/>
      <c r="Y28" s="192"/>
      <c r="Z28" s="192"/>
      <c r="AA28" s="154">
        <v>1</v>
      </c>
      <c r="AB28" s="155">
        <v>1</v>
      </c>
      <c r="AC28" s="155">
        <v>1</v>
      </c>
      <c r="AD28" s="155"/>
      <c r="AE28" s="156"/>
      <c r="AF28" s="192">
        <v>1</v>
      </c>
      <c r="AG28" s="155"/>
      <c r="AH28" s="192"/>
      <c r="AI28" s="155"/>
      <c r="AJ28" s="154"/>
      <c r="AK28" s="155">
        <v>1</v>
      </c>
      <c r="AL28" s="155"/>
      <c r="AM28" s="156"/>
    </row>
    <row r="29" spans="1:40" x14ac:dyDescent="0.3">
      <c r="A29" s="190">
        <v>92</v>
      </c>
      <c r="B29" s="189">
        <v>2002</v>
      </c>
      <c r="C29" s="189">
        <v>23</v>
      </c>
      <c r="D29" s="189">
        <v>5</v>
      </c>
      <c r="E29" s="189" t="s">
        <v>211</v>
      </c>
      <c r="F29" s="200">
        <v>1</v>
      </c>
      <c r="G29" s="200">
        <v>1</v>
      </c>
      <c r="H29" s="200">
        <v>0</v>
      </c>
      <c r="I29" s="16">
        <f t="shared" si="28"/>
        <v>1</v>
      </c>
      <c r="J29" s="1">
        <v>-1</v>
      </c>
      <c r="K29" s="1">
        <f t="shared" si="29"/>
        <v>-1</v>
      </c>
      <c r="L29" s="1" t="str">
        <f t="shared" si="23"/>
        <v/>
      </c>
      <c r="M29" s="1">
        <f t="shared" si="24"/>
        <v>1</v>
      </c>
      <c r="N29" s="1">
        <f t="shared" si="25"/>
        <v>2</v>
      </c>
      <c r="O29" s="1">
        <f t="shared" si="26"/>
        <v>1</v>
      </c>
      <c r="P29" s="1">
        <f t="shared" si="27"/>
        <v>1</v>
      </c>
      <c r="Q29" s="154"/>
      <c r="R29" s="155"/>
      <c r="S29" s="155"/>
      <c r="T29" s="155"/>
      <c r="U29" s="156"/>
      <c r="V29" s="155">
        <v>2</v>
      </c>
      <c r="W29" s="155"/>
      <c r="X29" s="155"/>
      <c r="Y29" s="192"/>
      <c r="Z29" s="192"/>
      <c r="AA29" s="154"/>
      <c r="AB29" s="155">
        <v>2</v>
      </c>
      <c r="AC29" s="155"/>
      <c r="AD29" s="155"/>
      <c r="AE29" s="156"/>
      <c r="AF29" s="192">
        <v>1</v>
      </c>
      <c r="AG29" s="155"/>
      <c r="AH29" s="192"/>
      <c r="AI29" s="155"/>
      <c r="AJ29" s="154">
        <v>1</v>
      </c>
      <c r="AK29" s="155"/>
      <c r="AL29" s="155"/>
      <c r="AM29" s="156"/>
      <c r="AN29" s="17" t="s">
        <v>57</v>
      </c>
    </row>
    <row r="30" spans="1:40" x14ac:dyDescent="0.3">
      <c r="A30">
        <v>92</v>
      </c>
      <c r="B30" s="64">
        <v>2002</v>
      </c>
      <c r="C30" s="189">
        <v>23</v>
      </c>
      <c r="D30" s="189">
        <v>5</v>
      </c>
      <c r="E30" s="64" t="s">
        <v>212</v>
      </c>
      <c r="F30" s="200">
        <v>1</v>
      </c>
      <c r="G30" s="200">
        <v>0</v>
      </c>
      <c r="H30" s="200">
        <v>0</v>
      </c>
      <c r="I30" s="16">
        <f t="shared" si="28"/>
        <v>0</v>
      </c>
      <c r="J30" s="1">
        <v>-1</v>
      </c>
      <c r="K30" s="1">
        <f t="shared" si="29"/>
        <v>1</v>
      </c>
      <c r="L30" s="1">
        <f t="shared" si="23"/>
        <v>4.5</v>
      </c>
      <c r="M30" s="1">
        <f t="shared" si="24"/>
        <v>2.8</v>
      </c>
      <c r="N30" s="1">
        <f t="shared" si="25"/>
        <v>2</v>
      </c>
      <c r="O30" s="1">
        <f t="shared" si="26"/>
        <v>1</v>
      </c>
      <c r="P30" s="1" t="str">
        <f t="shared" si="27"/>
        <v/>
      </c>
      <c r="Q30" s="154"/>
      <c r="R30" s="155"/>
      <c r="S30" s="155"/>
      <c r="T30" s="155">
        <v>1</v>
      </c>
      <c r="U30" s="156">
        <v>1</v>
      </c>
      <c r="V30" s="155"/>
      <c r="W30" s="155">
        <v>1</v>
      </c>
      <c r="X30" s="155">
        <v>1</v>
      </c>
      <c r="Y30" s="192">
        <v>0.5</v>
      </c>
      <c r="Z30" s="192"/>
      <c r="AA30" s="154">
        <v>1</v>
      </c>
      <c r="AB30" s="155">
        <v>1</v>
      </c>
      <c r="AC30" s="155">
        <v>1</v>
      </c>
      <c r="AD30" s="155"/>
      <c r="AE30" s="156"/>
      <c r="AF30" s="192">
        <v>1</v>
      </c>
      <c r="AG30" s="155"/>
      <c r="AH30" s="192"/>
      <c r="AI30" s="155"/>
      <c r="AJ30" s="154"/>
      <c r="AK30" s="155"/>
      <c r="AL30" s="155"/>
      <c r="AM30" s="156"/>
      <c r="AN30" s="206"/>
    </row>
    <row r="31" spans="1:40" x14ac:dyDescent="0.3">
      <c r="A31" s="190">
        <v>92</v>
      </c>
      <c r="B31" s="189">
        <v>2002</v>
      </c>
      <c r="C31" s="189">
        <v>23</v>
      </c>
      <c r="D31" s="189">
        <v>5</v>
      </c>
      <c r="E31" s="189" t="s">
        <v>213</v>
      </c>
      <c r="F31" s="200">
        <v>1</v>
      </c>
      <c r="G31" s="200">
        <v>0</v>
      </c>
      <c r="H31" s="200">
        <v>0</v>
      </c>
      <c r="I31" s="16">
        <f t="shared" si="28"/>
        <v>0</v>
      </c>
      <c r="J31" s="1">
        <v>-1</v>
      </c>
      <c r="K31" s="1">
        <f t="shared" si="29"/>
        <v>1</v>
      </c>
      <c r="L31" s="1" t="str">
        <f t="shared" si="23"/>
        <v/>
      </c>
      <c r="M31" s="1" t="str">
        <f t="shared" si="24"/>
        <v/>
      </c>
      <c r="N31" s="1">
        <f t="shared" si="25"/>
        <v>4</v>
      </c>
      <c r="O31" s="1">
        <f t="shared" si="26"/>
        <v>2</v>
      </c>
      <c r="P31" s="1">
        <f t="shared" si="27"/>
        <v>4</v>
      </c>
      <c r="Q31" s="154"/>
      <c r="R31" s="155"/>
      <c r="S31" s="155"/>
      <c r="T31" s="155"/>
      <c r="U31" s="156"/>
      <c r="V31" s="155"/>
      <c r="W31" s="155"/>
      <c r="X31" s="155"/>
      <c r="Y31" s="192"/>
      <c r="Z31" s="192"/>
      <c r="AA31" s="154"/>
      <c r="AB31" s="155"/>
      <c r="AC31" s="155">
        <v>1</v>
      </c>
      <c r="AD31" s="155">
        <v>1</v>
      </c>
      <c r="AE31" s="156">
        <v>1</v>
      </c>
      <c r="AF31" s="192"/>
      <c r="AG31" s="155">
        <v>1</v>
      </c>
      <c r="AH31" s="192"/>
      <c r="AI31" s="155"/>
      <c r="AJ31" s="154"/>
      <c r="AK31" s="155"/>
      <c r="AL31" s="155"/>
      <c r="AM31" s="156">
        <v>1</v>
      </c>
      <c r="AN31" s="17" t="s">
        <v>57</v>
      </c>
    </row>
    <row r="32" spans="1:40" x14ac:dyDescent="0.3">
      <c r="A32" s="190">
        <v>101</v>
      </c>
      <c r="B32" s="189">
        <v>2002</v>
      </c>
      <c r="C32" s="189">
        <v>10</v>
      </c>
      <c r="D32" s="189">
        <v>7</v>
      </c>
      <c r="E32" s="189" t="s">
        <v>214</v>
      </c>
      <c r="F32" s="200">
        <v>1</v>
      </c>
      <c r="G32" s="200">
        <v>0</v>
      </c>
      <c r="H32" s="200">
        <v>0</v>
      </c>
      <c r="I32" s="16">
        <f t="shared" si="28"/>
        <v>0</v>
      </c>
      <c r="J32" s="1">
        <v>1</v>
      </c>
      <c r="K32" s="1">
        <f t="shared" si="29"/>
        <v>1</v>
      </c>
      <c r="L32" s="1">
        <f t="shared" si="23"/>
        <v>2</v>
      </c>
      <c r="M32" s="1">
        <f t="shared" si="24"/>
        <v>2</v>
      </c>
      <c r="N32" s="1">
        <f t="shared" si="25"/>
        <v>1.5</v>
      </c>
      <c r="O32" s="1">
        <f t="shared" si="26"/>
        <v>1</v>
      </c>
      <c r="P32" s="1">
        <f t="shared" si="27"/>
        <v>1</v>
      </c>
      <c r="Q32" s="154">
        <v>1</v>
      </c>
      <c r="R32" s="155">
        <v>1</v>
      </c>
      <c r="S32" s="155">
        <v>1</v>
      </c>
      <c r="T32" s="155"/>
      <c r="U32" s="156"/>
      <c r="V32" s="192">
        <v>1</v>
      </c>
      <c r="W32" s="192">
        <v>1</v>
      </c>
      <c r="X32" s="192">
        <v>1</v>
      </c>
      <c r="Y32" s="192"/>
      <c r="Z32" s="192"/>
      <c r="AA32" s="154">
        <v>1</v>
      </c>
      <c r="AB32" s="155">
        <v>1</v>
      </c>
      <c r="AC32" s="155"/>
      <c r="AD32" s="155"/>
      <c r="AE32" s="156"/>
      <c r="AF32" s="192">
        <v>1</v>
      </c>
      <c r="AG32" s="192"/>
      <c r="AH32" s="192"/>
      <c r="AI32" s="192"/>
      <c r="AJ32" s="154">
        <v>1</v>
      </c>
      <c r="AK32" s="155"/>
      <c r="AL32" s="155"/>
      <c r="AM32" s="156"/>
    </row>
    <row r="33" spans="1:89" x14ac:dyDescent="0.3">
      <c r="A33">
        <v>101</v>
      </c>
      <c r="B33" s="64">
        <v>2002</v>
      </c>
      <c r="C33" s="189">
        <v>3</v>
      </c>
      <c r="D33" s="189">
        <v>10</v>
      </c>
      <c r="E33" s="64" t="s">
        <v>215</v>
      </c>
      <c r="F33" s="200">
        <v>1</v>
      </c>
      <c r="G33" s="200">
        <v>0</v>
      </c>
      <c r="H33" s="200">
        <v>0</v>
      </c>
      <c r="I33" s="16">
        <f t="shared" si="28"/>
        <v>0</v>
      </c>
      <c r="J33" s="1">
        <v>1</v>
      </c>
      <c r="K33" s="1">
        <f t="shared" si="29"/>
        <v>1</v>
      </c>
      <c r="L33" s="1" t="str">
        <f t="shared" si="23"/>
        <v/>
      </c>
      <c r="M33" s="1">
        <f t="shared" si="24"/>
        <v>1.5</v>
      </c>
      <c r="N33" s="1">
        <f t="shared" si="25"/>
        <v>1.5</v>
      </c>
      <c r="O33" s="1">
        <f t="shared" si="26"/>
        <v>1</v>
      </c>
      <c r="P33" s="1">
        <f t="shared" si="27"/>
        <v>4</v>
      </c>
      <c r="Q33" s="154"/>
      <c r="R33" s="155"/>
      <c r="S33" s="155"/>
      <c r="T33" s="155"/>
      <c r="U33" s="156"/>
      <c r="V33" s="155">
        <v>1</v>
      </c>
      <c r="W33" s="155">
        <v>1</v>
      </c>
      <c r="X33" s="155"/>
      <c r="Y33" s="155"/>
      <c r="Z33" s="155"/>
      <c r="AA33" s="154">
        <v>1</v>
      </c>
      <c r="AB33" s="155">
        <v>1</v>
      </c>
      <c r="AC33" s="155"/>
      <c r="AD33" s="155"/>
      <c r="AE33" s="156"/>
      <c r="AF33" s="155">
        <v>1</v>
      </c>
      <c r="AG33" s="155"/>
      <c r="AH33" s="155"/>
      <c r="AI33" s="155"/>
      <c r="AJ33" s="154"/>
      <c r="AK33" s="155"/>
      <c r="AL33" s="155"/>
      <c r="AM33" s="156">
        <v>1</v>
      </c>
      <c r="AN33" s="17" t="s">
        <v>58</v>
      </c>
    </row>
    <row r="34" spans="1:89" x14ac:dyDescent="0.3">
      <c r="A34" s="190">
        <v>101</v>
      </c>
      <c r="B34" s="189">
        <v>2002</v>
      </c>
      <c r="C34" s="189">
        <v>9</v>
      </c>
      <c r="D34" s="189">
        <v>10</v>
      </c>
      <c r="E34" s="189" t="s">
        <v>216</v>
      </c>
      <c r="F34" s="200">
        <v>1</v>
      </c>
      <c r="G34" s="200">
        <v>1</v>
      </c>
      <c r="H34" s="200">
        <v>1</v>
      </c>
      <c r="I34" s="16">
        <f t="shared" si="28"/>
        <v>1</v>
      </c>
      <c r="J34" s="1">
        <v>-1</v>
      </c>
      <c r="K34" s="1">
        <f t="shared" si="29"/>
        <v>-1</v>
      </c>
      <c r="L34" s="1">
        <f t="shared" si="23"/>
        <v>5</v>
      </c>
      <c r="M34" s="1">
        <f t="shared" si="24"/>
        <v>3</v>
      </c>
      <c r="N34" s="1">
        <f t="shared" si="25"/>
        <v>2</v>
      </c>
      <c r="O34" s="1">
        <f t="shared" si="26"/>
        <v>3</v>
      </c>
      <c r="P34" s="1">
        <f t="shared" si="27"/>
        <v>1</v>
      </c>
      <c r="Q34" s="154"/>
      <c r="R34" s="155"/>
      <c r="S34" s="155"/>
      <c r="T34" s="155"/>
      <c r="U34" s="156">
        <v>2</v>
      </c>
      <c r="V34" s="154"/>
      <c r="W34" s="155"/>
      <c r="X34" s="155">
        <v>2</v>
      </c>
      <c r="Y34" s="155"/>
      <c r="Z34" s="156"/>
      <c r="AA34" s="154"/>
      <c r="AB34" s="155">
        <v>2</v>
      </c>
      <c r="AC34" s="155"/>
      <c r="AD34" s="155"/>
      <c r="AE34" s="156"/>
      <c r="AF34" s="154"/>
      <c r="AG34" s="155"/>
      <c r="AH34" s="155">
        <v>1</v>
      </c>
      <c r="AI34" s="156"/>
      <c r="AJ34" s="154">
        <v>1</v>
      </c>
      <c r="AK34" s="155"/>
      <c r="AL34" s="155"/>
      <c r="AM34" s="156"/>
      <c r="AN34" s="17" t="s">
        <v>57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0">
        <v>101</v>
      </c>
      <c r="B35" s="189">
        <v>2002</v>
      </c>
      <c r="C35" s="189">
        <v>24</v>
      </c>
      <c r="D35" s="189">
        <v>10</v>
      </c>
      <c r="E35" s="189" t="s">
        <v>217</v>
      </c>
      <c r="F35" s="200">
        <v>0</v>
      </c>
      <c r="G35" s="200"/>
      <c r="H35" s="200"/>
      <c r="I35" s="16">
        <f t="shared" si="28"/>
        <v>0</v>
      </c>
      <c r="J35" s="1">
        <v>-1</v>
      </c>
      <c r="K35" s="1">
        <f t="shared" si="29"/>
        <v>1</v>
      </c>
      <c r="L35" s="1" t="str">
        <f t="shared" si="23"/>
        <v/>
      </c>
      <c r="M35" s="1" t="str">
        <f t="shared" si="24"/>
        <v/>
      </c>
      <c r="N35" s="1" t="str">
        <f t="shared" si="25"/>
        <v/>
      </c>
      <c r="O35" s="1" t="str">
        <f t="shared" si="26"/>
        <v/>
      </c>
      <c r="P35" s="1" t="str">
        <f t="shared" si="27"/>
        <v/>
      </c>
      <c r="Q35" s="154"/>
      <c r="R35" s="155"/>
      <c r="S35" s="155"/>
      <c r="T35" s="155"/>
      <c r="U35" s="156"/>
      <c r="V35" s="155"/>
      <c r="W35" s="155"/>
      <c r="X35" s="155"/>
      <c r="Y35" s="192"/>
      <c r="Z35" s="192"/>
      <c r="AA35" s="154"/>
      <c r="AB35" s="155"/>
      <c r="AC35" s="155"/>
      <c r="AD35" s="155"/>
      <c r="AE35" s="156"/>
      <c r="AF35" s="192"/>
      <c r="AG35" s="155"/>
      <c r="AH35" s="192"/>
      <c r="AI35" s="155"/>
      <c r="AJ35" s="154"/>
      <c r="AK35" s="155"/>
      <c r="AL35" s="155"/>
      <c r="AM35" s="156"/>
      <c r="AN35" s="17" t="s">
        <v>57</v>
      </c>
    </row>
    <row r="36" spans="1:89" x14ac:dyDescent="0.3">
      <c r="A36" s="190">
        <v>101</v>
      </c>
      <c r="B36" s="189">
        <v>2002</v>
      </c>
      <c r="C36" s="189">
        <v>24</v>
      </c>
      <c r="D36" s="189">
        <v>10</v>
      </c>
      <c r="E36" s="189" t="s">
        <v>218</v>
      </c>
      <c r="F36" s="200">
        <v>0</v>
      </c>
      <c r="G36" s="200"/>
      <c r="H36" s="200"/>
      <c r="I36" s="16">
        <f t="shared" si="28"/>
        <v>0</v>
      </c>
      <c r="J36" s="1">
        <v>-1</v>
      </c>
      <c r="K36" s="1">
        <f t="shared" si="29"/>
        <v>1</v>
      </c>
      <c r="L36" s="1" t="str">
        <f t="shared" si="23"/>
        <v/>
      </c>
      <c r="M36" s="1" t="str">
        <f t="shared" si="24"/>
        <v/>
      </c>
      <c r="N36" s="1" t="str">
        <f t="shared" si="25"/>
        <v/>
      </c>
      <c r="O36" s="1" t="str">
        <f t="shared" si="26"/>
        <v/>
      </c>
      <c r="P36" s="1" t="str">
        <f t="shared" si="27"/>
        <v/>
      </c>
      <c r="Q36" s="154"/>
      <c r="R36" s="155"/>
      <c r="S36" s="155"/>
      <c r="T36" s="155"/>
      <c r="U36" s="156"/>
      <c r="V36" s="155"/>
      <c r="W36" s="155"/>
      <c r="X36" s="155"/>
      <c r="Y36" s="155"/>
      <c r="Z36" s="155"/>
      <c r="AA36" s="154"/>
      <c r="AB36" s="155"/>
      <c r="AC36" s="155"/>
      <c r="AD36" s="155"/>
      <c r="AE36" s="156"/>
      <c r="AF36" s="155"/>
      <c r="AG36" s="155"/>
      <c r="AH36" s="155"/>
      <c r="AI36" s="155"/>
      <c r="AJ36" s="154"/>
      <c r="AK36" s="155"/>
      <c r="AL36" s="155"/>
      <c r="AM36" s="156"/>
    </row>
    <row r="37" spans="1:89" x14ac:dyDescent="0.3">
      <c r="A37" s="190">
        <v>101</v>
      </c>
      <c r="B37" s="189">
        <v>2002</v>
      </c>
      <c r="C37" s="189">
        <v>24</v>
      </c>
      <c r="D37" s="189">
        <v>10</v>
      </c>
      <c r="E37" s="189" t="s">
        <v>219</v>
      </c>
      <c r="F37" s="200">
        <v>0</v>
      </c>
      <c r="G37" s="200"/>
      <c r="H37" s="200"/>
      <c r="I37" s="16">
        <f t="shared" si="28"/>
        <v>0</v>
      </c>
      <c r="J37" s="1">
        <v>1</v>
      </c>
      <c r="K37" s="1">
        <f t="shared" si="29"/>
        <v>1</v>
      </c>
      <c r="L37" s="1" t="str">
        <f t="shared" si="23"/>
        <v/>
      </c>
      <c r="M37" s="1" t="str">
        <f t="shared" si="24"/>
        <v/>
      </c>
      <c r="N37" s="1" t="str">
        <f t="shared" si="25"/>
        <v/>
      </c>
      <c r="O37" s="1" t="str">
        <f t="shared" si="26"/>
        <v/>
      </c>
      <c r="P37" s="1" t="str">
        <f t="shared" si="27"/>
        <v/>
      </c>
      <c r="Q37" s="154"/>
      <c r="R37" s="155"/>
      <c r="S37" s="155"/>
      <c r="T37" s="155"/>
      <c r="U37" s="156"/>
      <c r="V37" s="155"/>
      <c r="W37" s="155"/>
      <c r="X37" s="155"/>
      <c r="Y37" s="192"/>
      <c r="Z37" s="192"/>
      <c r="AA37" s="154"/>
      <c r="AB37" s="155"/>
      <c r="AC37" s="155"/>
      <c r="AD37" s="155"/>
      <c r="AE37" s="156"/>
      <c r="AF37" s="192"/>
      <c r="AG37" s="155"/>
      <c r="AH37" s="192"/>
      <c r="AI37" s="155"/>
      <c r="AJ37" s="154"/>
      <c r="AK37" s="155"/>
      <c r="AL37" s="155"/>
      <c r="AM37" s="156"/>
    </row>
    <row r="38" spans="1:89" x14ac:dyDescent="0.3">
      <c r="A38" s="190">
        <v>101</v>
      </c>
      <c r="B38" s="189">
        <v>2002</v>
      </c>
      <c r="C38" s="189">
        <v>28</v>
      </c>
      <c r="D38" s="189">
        <v>10</v>
      </c>
      <c r="E38" s="189" t="s">
        <v>220</v>
      </c>
      <c r="F38" s="200">
        <v>0</v>
      </c>
      <c r="G38" s="200"/>
      <c r="H38" s="200"/>
      <c r="I38" s="16">
        <f t="shared" si="28"/>
        <v>0</v>
      </c>
      <c r="J38" s="1">
        <v>-1</v>
      </c>
      <c r="K38" s="1">
        <f t="shared" si="29"/>
        <v>1</v>
      </c>
      <c r="L38" s="1" t="str">
        <f t="shared" si="23"/>
        <v/>
      </c>
      <c r="M38" s="1" t="str">
        <f t="shared" si="24"/>
        <v/>
      </c>
      <c r="N38" s="1" t="str">
        <f t="shared" si="25"/>
        <v/>
      </c>
      <c r="O38" s="1" t="str">
        <f t="shared" si="26"/>
        <v/>
      </c>
      <c r="P38" s="1" t="str">
        <f t="shared" si="27"/>
        <v/>
      </c>
      <c r="Q38" s="154"/>
      <c r="R38" s="155"/>
      <c r="S38" s="155"/>
      <c r="T38" s="155"/>
      <c r="U38" s="156"/>
      <c r="V38" s="155"/>
      <c r="W38" s="155"/>
      <c r="X38" s="155"/>
      <c r="Y38" s="192"/>
      <c r="Z38" s="192"/>
      <c r="AA38" s="154"/>
      <c r="AB38" s="155"/>
      <c r="AC38" s="155"/>
      <c r="AD38" s="155"/>
      <c r="AE38" s="156"/>
      <c r="AF38" s="192"/>
      <c r="AG38" s="155"/>
      <c r="AH38" s="192"/>
      <c r="AI38" s="155"/>
      <c r="AJ38" s="154"/>
      <c r="AK38" s="155"/>
      <c r="AL38" s="155"/>
      <c r="AM38" s="156"/>
    </row>
    <row r="39" spans="1:89" x14ac:dyDescent="0.3">
      <c r="A39" s="190">
        <v>101</v>
      </c>
      <c r="B39" s="189">
        <v>2002</v>
      </c>
      <c r="C39" s="189">
        <v>28</v>
      </c>
      <c r="D39" s="189">
        <v>10</v>
      </c>
      <c r="E39" s="189" t="s">
        <v>221</v>
      </c>
      <c r="F39" s="200">
        <v>0</v>
      </c>
      <c r="G39" s="201"/>
      <c r="H39" s="201"/>
      <c r="I39" s="16">
        <f t="shared" si="28"/>
        <v>0</v>
      </c>
      <c r="J39" s="1">
        <v>-1</v>
      </c>
      <c r="K39" s="1">
        <f t="shared" si="29"/>
        <v>1</v>
      </c>
      <c r="L39" s="1" t="str">
        <f t="shared" si="23"/>
        <v/>
      </c>
      <c r="M39" s="1" t="str">
        <f t="shared" si="24"/>
        <v/>
      </c>
      <c r="N39" s="1" t="str">
        <f t="shared" si="25"/>
        <v/>
      </c>
      <c r="O39" s="1" t="str">
        <f t="shared" si="26"/>
        <v/>
      </c>
      <c r="P39" s="1" t="str">
        <f t="shared" si="27"/>
        <v/>
      </c>
      <c r="Q39" s="154"/>
      <c r="R39" s="155"/>
      <c r="S39" s="155"/>
      <c r="T39" s="155"/>
      <c r="U39" s="156"/>
      <c r="V39" s="192"/>
      <c r="W39" s="192"/>
      <c r="X39" s="192"/>
      <c r="Y39" s="192"/>
      <c r="Z39" s="192"/>
      <c r="AA39" s="154"/>
      <c r="AB39" s="155"/>
      <c r="AC39" s="155"/>
      <c r="AD39" s="155"/>
      <c r="AE39" s="156"/>
      <c r="AF39" s="192"/>
      <c r="AG39" s="192"/>
      <c r="AH39" s="192"/>
      <c r="AI39" s="192"/>
      <c r="AJ39" s="154"/>
      <c r="AK39" s="155"/>
      <c r="AL39" s="155"/>
      <c r="AM39" s="156"/>
    </row>
    <row r="40" spans="1:89" x14ac:dyDescent="0.3">
      <c r="A40" s="190">
        <v>101</v>
      </c>
      <c r="B40" s="189">
        <v>2002</v>
      </c>
      <c r="C40" s="189">
        <v>7</v>
      </c>
      <c r="D40" s="189">
        <v>11</v>
      </c>
      <c r="E40" s="189" t="s">
        <v>222</v>
      </c>
      <c r="F40" s="200">
        <v>1</v>
      </c>
      <c r="G40" s="200">
        <v>0</v>
      </c>
      <c r="H40" s="200">
        <v>0</v>
      </c>
      <c r="I40" s="16">
        <f t="shared" si="28"/>
        <v>0</v>
      </c>
      <c r="J40" s="1">
        <v>-1</v>
      </c>
      <c r="K40" s="1">
        <f t="shared" si="29"/>
        <v>1</v>
      </c>
      <c r="L40" s="1">
        <f t="shared" si="23"/>
        <v>4</v>
      </c>
      <c r="M40" s="1">
        <f t="shared" si="24"/>
        <v>4.5</v>
      </c>
      <c r="N40" s="1">
        <f t="shared" si="25"/>
        <v>1.5</v>
      </c>
      <c r="O40" s="1">
        <f t="shared" si="26"/>
        <v>1</v>
      </c>
      <c r="P40" s="1">
        <f t="shared" si="27"/>
        <v>1</v>
      </c>
      <c r="Q40" s="154"/>
      <c r="R40" s="155"/>
      <c r="S40" s="155">
        <v>1</v>
      </c>
      <c r="T40" s="155">
        <v>1</v>
      </c>
      <c r="U40" s="156">
        <v>1</v>
      </c>
      <c r="V40" s="155"/>
      <c r="W40" s="155"/>
      <c r="X40" s="155"/>
      <c r="Y40" s="192">
        <v>1</v>
      </c>
      <c r="Z40" s="192">
        <v>1</v>
      </c>
      <c r="AA40" s="154">
        <v>1</v>
      </c>
      <c r="AB40" s="155">
        <v>1</v>
      </c>
      <c r="AC40" s="155"/>
      <c r="AD40" s="155"/>
      <c r="AE40" s="156"/>
      <c r="AF40" s="192">
        <v>1</v>
      </c>
      <c r="AG40" s="155"/>
      <c r="AH40" s="192"/>
      <c r="AI40" s="155"/>
      <c r="AJ40" s="154">
        <v>1</v>
      </c>
      <c r="AK40" s="155"/>
      <c r="AL40" s="155"/>
      <c r="AM40" s="156"/>
      <c r="AN40" s="17" t="s">
        <v>57</v>
      </c>
    </row>
    <row r="41" spans="1:89" x14ac:dyDescent="0.3">
      <c r="A41" s="190">
        <v>101</v>
      </c>
      <c r="B41" s="189">
        <v>2002</v>
      </c>
      <c r="C41" s="189">
        <v>14</v>
      </c>
      <c r="D41" s="189">
        <v>11</v>
      </c>
      <c r="E41" s="189" t="s">
        <v>223</v>
      </c>
      <c r="F41" s="200">
        <v>1</v>
      </c>
      <c r="G41" s="200">
        <v>0</v>
      </c>
      <c r="H41" s="200">
        <v>0</v>
      </c>
      <c r="I41" s="16">
        <f t="shared" si="28"/>
        <v>0</v>
      </c>
      <c r="J41" s="1">
        <v>1</v>
      </c>
      <c r="K41" s="1">
        <f t="shared" si="29"/>
        <v>1</v>
      </c>
      <c r="L41" s="1" t="str">
        <f t="shared" si="23"/>
        <v/>
      </c>
      <c r="M41" s="1">
        <f t="shared" si="24"/>
        <v>2</v>
      </c>
      <c r="N41" s="1">
        <f t="shared" si="25"/>
        <v>1.5</v>
      </c>
      <c r="O41" s="1">
        <f t="shared" si="26"/>
        <v>1</v>
      </c>
      <c r="P41" s="1">
        <f t="shared" si="27"/>
        <v>4</v>
      </c>
      <c r="Q41" s="154"/>
      <c r="R41" s="155"/>
      <c r="S41" s="155"/>
      <c r="T41" s="155"/>
      <c r="U41" s="156"/>
      <c r="V41" s="155">
        <v>1</v>
      </c>
      <c r="W41" s="155">
        <v>1</v>
      </c>
      <c r="X41" s="155">
        <v>1</v>
      </c>
      <c r="Y41" s="155"/>
      <c r="Z41" s="155"/>
      <c r="AA41" s="154">
        <v>1</v>
      </c>
      <c r="AB41" s="155">
        <v>1</v>
      </c>
      <c r="AC41" s="155"/>
      <c r="AD41" s="155"/>
      <c r="AE41" s="156"/>
      <c r="AF41" s="155">
        <v>1</v>
      </c>
      <c r="AG41" s="155"/>
      <c r="AH41" s="155"/>
      <c r="AI41" s="155"/>
      <c r="AJ41" s="154"/>
      <c r="AK41" s="155"/>
      <c r="AL41" s="155"/>
      <c r="AM41" s="156">
        <v>1</v>
      </c>
    </row>
    <row r="42" spans="1:89" x14ac:dyDescent="0.3">
      <c r="A42" s="190">
        <v>101</v>
      </c>
      <c r="B42" s="189">
        <v>2003</v>
      </c>
      <c r="C42" s="189">
        <v>16</v>
      </c>
      <c r="D42" s="189">
        <v>1</v>
      </c>
      <c r="E42" s="189" t="s">
        <v>224</v>
      </c>
      <c r="F42" s="200">
        <v>1</v>
      </c>
      <c r="G42" s="200">
        <v>0</v>
      </c>
      <c r="H42" s="200">
        <v>0</v>
      </c>
      <c r="I42" s="16">
        <f t="shared" si="28"/>
        <v>0</v>
      </c>
      <c r="J42" s="1">
        <v>-1</v>
      </c>
      <c r="K42" s="1">
        <f t="shared" si="29"/>
        <v>1</v>
      </c>
      <c r="L42" s="1" t="str">
        <f t="shared" si="23"/>
        <v/>
      </c>
      <c r="M42" s="1" t="str">
        <f t="shared" si="24"/>
        <v/>
      </c>
      <c r="N42" s="1">
        <f t="shared" si="25"/>
        <v>1.5</v>
      </c>
      <c r="O42" s="1" t="str">
        <f t="shared" si="26"/>
        <v/>
      </c>
      <c r="P42" s="1" t="str">
        <f t="shared" si="27"/>
        <v/>
      </c>
      <c r="Q42" s="154"/>
      <c r="R42" s="155"/>
      <c r="S42" s="155"/>
      <c r="T42" s="155"/>
      <c r="U42" s="156"/>
      <c r="V42" s="155"/>
      <c r="W42" s="155"/>
      <c r="X42" s="155"/>
      <c r="Y42" s="155"/>
      <c r="Z42" s="155"/>
      <c r="AA42" s="154">
        <v>1</v>
      </c>
      <c r="AB42" s="155">
        <v>1</v>
      </c>
      <c r="AC42" s="155"/>
      <c r="AD42" s="155"/>
      <c r="AE42" s="156"/>
      <c r="AF42" s="155"/>
      <c r="AG42" s="155"/>
      <c r="AH42" s="155"/>
      <c r="AI42" s="155"/>
      <c r="AJ42" s="154"/>
      <c r="AK42" s="155"/>
      <c r="AL42" s="155"/>
      <c r="AM42" s="156"/>
    </row>
    <row r="43" spans="1:89" x14ac:dyDescent="0.3">
      <c r="A43" s="190">
        <v>101</v>
      </c>
      <c r="B43" s="189">
        <v>2003</v>
      </c>
      <c r="C43" s="189">
        <v>22</v>
      </c>
      <c r="D43" s="189">
        <v>1</v>
      </c>
      <c r="E43" s="189" t="s">
        <v>225</v>
      </c>
      <c r="F43" s="200">
        <v>1</v>
      </c>
      <c r="G43" s="200">
        <v>0</v>
      </c>
      <c r="H43" s="200">
        <v>0</v>
      </c>
      <c r="I43" s="16">
        <f t="shared" si="28"/>
        <v>0</v>
      </c>
      <c r="J43" s="1">
        <v>1</v>
      </c>
      <c r="K43" s="1">
        <f t="shared" si="29"/>
        <v>1</v>
      </c>
      <c r="L43" s="1" t="str">
        <f t="shared" si="23"/>
        <v/>
      </c>
      <c r="M43" s="1">
        <f t="shared" si="24"/>
        <v>1.5</v>
      </c>
      <c r="N43" s="1">
        <f t="shared" si="25"/>
        <v>1.5</v>
      </c>
      <c r="O43" s="1">
        <f t="shared" si="26"/>
        <v>1</v>
      </c>
      <c r="P43" s="1">
        <f t="shared" si="27"/>
        <v>1</v>
      </c>
      <c r="Q43" s="154"/>
      <c r="R43" s="155"/>
      <c r="S43" s="155"/>
      <c r="T43" s="155"/>
      <c r="U43" s="156"/>
      <c r="V43" s="155">
        <v>1</v>
      </c>
      <c r="W43" s="155">
        <v>1</v>
      </c>
      <c r="X43" s="155"/>
      <c r="Y43" s="155"/>
      <c r="Z43" s="155"/>
      <c r="AA43" s="154">
        <v>1</v>
      </c>
      <c r="AB43" s="155">
        <v>1</v>
      </c>
      <c r="AC43" s="155"/>
      <c r="AD43" s="155"/>
      <c r="AE43" s="156"/>
      <c r="AF43" s="155">
        <v>1</v>
      </c>
      <c r="AG43" s="155"/>
      <c r="AH43" s="155"/>
      <c r="AI43" s="155"/>
      <c r="AJ43" s="154">
        <v>1</v>
      </c>
      <c r="AK43" s="155"/>
      <c r="AL43" s="155"/>
      <c r="AM43" s="156"/>
    </row>
    <row r="44" spans="1:89" x14ac:dyDescent="0.3">
      <c r="A44" s="190">
        <v>101</v>
      </c>
      <c r="B44" s="189">
        <v>2003</v>
      </c>
      <c r="C44" s="189">
        <v>31</v>
      </c>
      <c r="D44" s="189">
        <v>1</v>
      </c>
      <c r="E44" s="189" t="s">
        <v>226</v>
      </c>
      <c r="F44" s="200">
        <v>1</v>
      </c>
      <c r="G44" s="200">
        <v>0</v>
      </c>
      <c r="H44" s="200">
        <v>0</v>
      </c>
      <c r="I44" s="16">
        <f t="shared" si="28"/>
        <v>0</v>
      </c>
      <c r="J44" s="1">
        <v>1</v>
      </c>
      <c r="K44" s="1">
        <f t="shared" si="29"/>
        <v>1</v>
      </c>
      <c r="L44" s="1" t="str">
        <f t="shared" si="23"/>
        <v/>
      </c>
      <c r="M44" s="1" t="str">
        <f t="shared" si="24"/>
        <v/>
      </c>
      <c r="N44" s="1">
        <f t="shared" si="25"/>
        <v>1.5</v>
      </c>
      <c r="O44" s="1">
        <f t="shared" si="26"/>
        <v>1</v>
      </c>
      <c r="P44" s="1" t="str">
        <f t="shared" si="27"/>
        <v/>
      </c>
      <c r="Q44" s="154"/>
      <c r="R44" s="155"/>
      <c r="S44" s="155"/>
      <c r="T44" s="155"/>
      <c r="U44" s="156"/>
      <c r="V44" s="192"/>
      <c r="W44" s="192"/>
      <c r="X44" s="192"/>
      <c r="Y44" s="192"/>
      <c r="Z44" s="192"/>
      <c r="AA44" s="154">
        <v>1</v>
      </c>
      <c r="AB44" s="155">
        <v>1</v>
      </c>
      <c r="AC44" s="155"/>
      <c r="AD44" s="155"/>
      <c r="AE44" s="156"/>
      <c r="AF44" s="192">
        <v>1</v>
      </c>
      <c r="AG44" s="192"/>
      <c r="AH44" s="192"/>
      <c r="AI44" s="192"/>
      <c r="AJ44" s="154"/>
      <c r="AK44" s="155"/>
      <c r="AL44" s="155"/>
      <c r="AM44" s="156"/>
    </row>
    <row r="45" spans="1:89" x14ac:dyDescent="0.3">
      <c r="A45" s="190">
        <v>101</v>
      </c>
      <c r="B45" s="189">
        <v>2003</v>
      </c>
      <c r="C45" s="189">
        <v>6</v>
      </c>
      <c r="D45" s="189">
        <v>3</v>
      </c>
      <c r="E45" s="189" t="s">
        <v>227</v>
      </c>
      <c r="F45" s="200">
        <v>1</v>
      </c>
      <c r="G45" s="200">
        <v>0</v>
      </c>
      <c r="H45" s="200">
        <v>0</v>
      </c>
      <c r="I45" s="16">
        <f t="shared" si="28"/>
        <v>0</v>
      </c>
      <c r="J45" s="1">
        <v>1</v>
      </c>
      <c r="K45" s="1">
        <f t="shared" si="29"/>
        <v>1</v>
      </c>
      <c r="L45" s="1">
        <f t="shared" si="23"/>
        <v>1.8</v>
      </c>
      <c r="M45" s="1" t="str">
        <f t="shared" si="24"/>
        <v/>
      </c>
      <c r="N45" s="1">
        <f t="shared" si="25"/>
        <v>3.2</v>
      </c>
      <c r="O45" s="1">
        <f t="shared" si="26"/>
        <v>1</v>
      </c>
      <c r="P45" s="1">
        <f t="shared" si="27"/>
        <v>2</v>
      </c>
      <c r="Q45" s="154">
        <v>1</v>
      </c>
      <c r="R45" s="155">
        <v>1</v>
      </c>
      <c r="S45" s="155">
        <v>0.5</v>
      </c>
      <c r="T45" s="155"/>
      <c r="U45" s="156"/>
      <c r="V45" s="192"/>
      <c r="W45" s="192"/>
      <c r="X45" s="192"/>
      <c r="Y45" s="192"/>
      <c r="Z45" s="192"/>
      <c r="AA45" s="154"/>
      <c r="AB45" s="155">
        <v>0.5</v>
      </c>
      <c r="AC45" s="155">
        <v>1</v>
      </c>
      <c r="AD45" s="155">
        <v>1</v>
      </c>
      <c r="AE45" s="156"/>
      <c r="AF45" s="192">
        <v>1</v>
      </c>
      <c r="AG45" s="192"/>
      <c r="AH45" s="192"/>
      <c r="AI45" s="192"/>
      <c r="AJ45" s="154"/>
      <c r="AK45" s="155">
        <v>1</v>
      </c>
      <c r="AL45" s="155"/>
      <c r="AM45" s="156"/>
      <c r="AN45" s="17" t="s">
        <v>59</v>
      </c>
    </row>
    <row r="46" spans="1:89" x14ac:dyDescent="0.3">
      <c r="A46" s="190">
        <v>101</v>
      </c>
      <c r="B46" s="189">
        <v>2003</v>
      </c>
      <c r="C46" s="189">
        <v>24</v>
      </c>
      <c r="D46" s="189">
        <v>3</v>
      </c>
      <c r="E46" s="189" t="s">
        <v>228</v>
      </c>
      <c r="F46" s="200">
        <v>1</v>
      </c>
      <c r="G46" s="200">
        <v>0</v>
      </c>
      <c r="H46" s="200">
        <v>0</v>
      </c>
      <c r="I46" s="16">
        <f t="shared" si="28"/>
        <v>0</v>
      </c>
      <c r="J46" s="1">
        <v>1</v>
      </c>
      <c r="K46" s="1">
        <f t="shared" si="29"/>
        <v>1</v>
      </c>
      <c r="L46" s="1" t="str">
        <f t="shared" si="23"/>
        <v/>
      </c>
      <c r="M46" s="1">
        <f t="shared" si="24"/>
        <v>1.8</v>
      </c>
      <c r="N46" s="1">
        <f t="shared" si="25"/>
        <v>1.8</v>
      </c>
      <c r="O46" s="1">
        <f t="shared" si="26"/>
        <v>4</v>
      </c>
      <c r="P46" s="1">
        <f t="shared" si="27"/>
        <v>2</v>
      </c>
      <c r="Q46" s="154"/>
      <c r="R46" s="155"/>
      <c r="S46" s="155"/>
      <c r="T46" s="155"/>
      <c r="U46" s="156"/>
      <c r="V46" s="192">
        <v>1</v>
      </c>
      <c r="W46" s="192">
        <v>1</v>
      </c>
      <c r="X46" s="192">
        <v>0.5</v>
      </c>
      <c r="Y46" s="192"/>
      <c r="Z46" s="192"/>
      <c r="AA46" s="154">
        <v>1</v>
      </c>
      <c r="AB46" s="155">
        <v>1</v>
      </c>
      <c r="AC46" s="155">
        <v>0.5</v>
      </c>
      <c r="AD46" s="155"/>
      <c r="AE46" s="156"/>
      <c r="AF46" s="192"/>
      <c r="AG46" s="192"/>
      <c r="AH46" s="192"/>
      <c r="AI46" s="192">
        <v>1</v>
      </c>
      <c r="AJ46" s="154"/>
      <c r="AK46" s="155">
        <v>1</v>
      </c>
      <c r="AL46" s="155"/>
      <c r="AM46" s="156"/>
    </row>
    <row r="47" spans="1:89" x14ac:dyDescent="0.3">
      <c r="A47" s="190">
        <v>101</v>
      </c>
      <c r="B47" s="189">
        <v>2003</v>
      </c>
      <c r="C47" s="189">
        <v>3</v>
      </c>
      <c r="D47" s="189">
        <v>4</v>
      </c>
      <c r="E47" s="202" t="s">
        <v>229</v>
      </c>
      <c r="F47" s="162">
        <v>1</v>
      </c>
      <c r="G47" s="200">
        <v>1</v>
      </c>
      <c r="H47" s="200">
        <v>0</v>
      </c>
      <c r="I47" s="16">
        <f t="shared" si="28"/>
        <v>1</v>
      </c>
      <c r="J47" s="1">
        <v>-1</v>
      </c>
      <c r="K47" s="1">
        <f t="shared" si="29"/>
        <v>-1</v>
      </c>
      <c r="L47" s="1" t="str">
        <f t="shared" si="23"/>
        <v/>
      </c>
      <c r="M47" s="1" t="str">
        <f t="shared" si="24"/>
        <v/>
      </c>
      <c r="N47" s="1">
        <f t="shared" si="25"/>
        <v>1</v>
      </c>
      <c r="O47" s="1">
        <f t="shared" si="26"/>
        <v>2</v>
      </c>
      <c r="P47" s="1">
        <f t="shared" si="27"/>
        <v>1</v>
      </c>
      <c r="Q47" s="154"/>
      <c r="R47" s="155"/>
      <c r="S47" s="155"/>
      <c r="T47" s="155"/>
      <c r="U47" s="156"/>
      <c r="V47" s="192"/>
      <c r="W47" s="192"/>
      <c r="X47" s="192"/>
      <c r="Y47" s="192"/>
      <c r="Z47" s="192"/>
      <c r="AA47" s="154">
        <v>2</v>
      </c>
      <c r="AB47" s="155"/>
      <c r="AC47" s="155"/>
      <c r="AD47" s="155"/>
      <c r="AE47" s="156"/>
      <c r="AF47" s="192"/>
      <c r="AG47" s="192">
        <v>1</v>
      </c>
      <c r="AH47" s="192"/>
      <c r="AI47" s="192"/>
      <c r="AJ47" s="154">
        <v>1</v>
      </c>
      <c r="AK47" s="155"/>
      <c r="AL47" s="155"/>
      <c r="AM47" s="156"/>
      <c r="AN47" s="17" t="s">
        <v>57</v>
      </c>
    </row>
    <row r="48" spans="1:89" x14ac:dyDescent="0.3">
      <c r="A48">
        <v>101</v>
      </c>
      <c r="B48" s="64">
        <v>2003</v>
      </c>
      <c r="C48" s="189">
        <v>3</v>
      </c>
      <c r="D48" s="189">
        <v>4</v>
      </c>
      <c r="E48" s="64" t="s">
        <v>230</v>
      </c>
      <c r="F48" s="200">
        <v>1</v>
      </c>
      <c r="G48" s="200">
        <v>0</v>
      </c>
      <c r="H48" s="200">
        <v>0</v>
      </c>
      <c r="I48" s="16">
        <f t="shared" si="28"/>
        <v>0</v>
      </c>
      <c r="J48" s="1">
        <v>-1</v>
      </c>
      <c r="K48" s="1">
        <f t="shared" si="29"/>
        <v>1</v>
      </c>
      <c r="L48" s="1" t="str">
        <f t="shared" si="23"/>
        <v/>
      </c>
      <c r="M48" s="1">
        <f t="shared" si="24"/>
        <v>1.5</v>
      </c>
      <c r="N48" s="1">
        <f t="shared" si="25"/>
        <v>1.3333333333333333</v>
      </c>
      <c r="O48" s="1">
        <f t="shared" si="26"/>
        <v>1</v>
      </c>
      <c r="P48" s="1">
        <f t="shared" si="27"/>
        <v>1</v>
      </c>
      <c r="Q48" s="154"/>
      <c r="R48" s="155"/>
      <c r="S48" s="155"/>
      <c r="T48" s="155"/>
      <c r="U48" s="156"/>
      <c r="V48" s="155">
        <v>1</v>
      </c>
      <c r="W48" s="155">
        <v>1</v>
      </c>
      <c r="X48" s="155"/>
      <c r="Y48" s="155"/>
      <c r="Z48" s="155"/>
      <c r="AA48" s="154">
        <v>1</v>
      </c>
      <c r="AB48" s="155">
        <v>0.5</v>
      </c>
      <c r="AC48" s="155"/>
      <c r="AD48" s="155"/>
      <c r="AE48" s="156"/>
      <c r="AF48" s="155">
        <v>1</v>
      </c>
      <c r="AG48" s="155"/>
      <c r="AH48" s="155"/>
      <c r="AI48" s="155"/>
      <c r="AJ48" s="154">
        <v>1</v>
      </c>
      <c r="AK48" s="155"/>
      <c r="AL48" s="155"/>
      <c r="AM48" s="156"/>
      <c r="AN48" s="17" t="s">
        <v>57</v>
      </c>
    </row>
    <row r="49" spans="1:40" x14ac:dyDescent="0.3">
      <c r="A49" s="190">
        <v>101</v>
      </c>
      <c r="B49" s="189">
        <v>2003</v>
      </c>
      <c r="C49" s="189">
        <v>10</v>
      </c>
      <c r="D49" s="189">
        <v>4</v>
      </c>
      <c r="E49" s="189" t="s">
        <v>231</v>
      </c>
      <c r="F49" s="200">
        <v>1</v>
      </c>
      <c r="G49" s="200">
        <v>0</v>
      </c>
      <c r="H49" s="200">
        <v>0</v>
      </c>
      <c r="I49" s="16">
        <f t="shared" si="28"/>
        <v>0</v>
      </c>
      <c r="J49" s="1">
        <v>-1</v>
      </c>
      <c r="K49" s="1">
        <f t="shared" si="29"/>
        <v>1</v>
      </c>
      <c r="L49" s="1" t="str">
        <f t="shared" si="23"/>
        <v/>
      </c>
      <c r="M49" s="1">
        <f t="shared" si="24"/>
        <v>2</v>
      </c>
      <c r="N49" s="1">
        <f t="shared" si="25"/>
        <v>1.3333333333333333</v>
      </c>
      <c r="O49" s="1">
        <f t="shared" si="26"/>
        <v>1</v>
      </c>
      <c r="P49" s="1" t="str">
        <f t="shared" si="27"/>
        <v/>
      </c>
      <c r="Q49" s="154"/>
      <c r="R49" s="155"/>
      <c r="S49" s="155"/>
      <c r="T49" s="155"/>
      <c r="U49" s="156"/>
      <c r="V49" s="192">
        <v>1</v>
      </c>
      <c r="W49" s="192">
        <v>1</v>
      </c>
      <c r="X49" s="192">
        <v>1</v>
      </c>
      <c r="Y49" s="192"/>
      <c r="Z49" s="192"/>
      <c r="AA49" s="154">
        <v>1</v>
      </c>
      <c r="AB49" s="155">
        <v>0.5</v>
      </c>
      <c r="AC49" s="155"/>
      <c r="AD49" s="155"/>
      <c r="AE49" s="156"/>
      <c r="AF49" s="192">
        <v>1</v>
      </c>
      <c r="AG49" s="192"/>
      <c r="AH49" s="192"/>
      <c r="AI49" s="192"/>
      <c r="AJ49" s="154"/>
      <c r="AK49" s="155"/>
      <c r="AL49" s="155"/>
      <c r="AM49" s="156"/>
    </row>
    <row r="50" spans="1:40" x14ac:dyDescent="0.3">
      <c r="A50" s="190">
        <v>101</v>
      </c>
      <c r="B50" s="189">
        <v>2003</v>
      </c>
      <c r="C50" s="189">
        <v>8</v>
      </c>
      <c r="D50" s="189">
        <v>5</v>
      </c>
      <c r="E50" s="189" t="s">
        <v>232</v>
      </c>
      <c r="F50" s="200">
        <v>1</v>
      </c>
      <c r="G50" s="200">
        <v>1</v>
      </c>
      <c r="H50" s="200">
        <v>0</v>
      </c>
      <c r="I50" s="16">
        <f t="shared" si="28"/>
        <v>1</v>
      </c>
      <c r="J50" s="1">
        <v>-1</v>
      </c>
      <c r="K50" s="1">
        <f t="shared" si="29"/>
        <v>-1</v>
      </c>
      <c r="L50" s="1" t="str">
        <f t="shared" si="23"/>
        <v/>
      </c>
      <c r="M50" s="1" t="str">
        <f t="shared" si="24"/>
        <v/>
      </c>
      <c r="N50" s="1">
        <f t="shared" si="25"/>
        <v>2</v>
      </c>
      <c r="O50" s="1">
        <f t="shared" si="26"/>
        <v>1</v>
      </c>
      <c r="P50" s="1">
        <f t="shared" si="27"/>
        <v>1</v>
      </c>
      <c r="Q50" s="154"/>
      <c r="R50" s="155"/>
      <c r="S50" s="155"/>
      <c r="T50" s="155"/>
      <c r="U50" s="156"/>
      <c r="V50" s="192"/>
      <c r="W50" s="192"/>
      <c r="X50" s="192"/>
      <c r="Y50" s="192"/>
      <c r="Z50" s="192"/>
      <c r="AA50" s="154"/>
      <c r="AB50" s="155">
        <v>2</v>
      </c>
      <c r="AC50" s="155"/>
      <c r="AD50" s="155"/>
      <c r="AE50" s="156"/>
      <c r="AF50" s="192">
        <v>1</v>
      </c>
      <c r="AG50" s="192"/>
      <c r="AH50" s="192"/>
      <c r="AI50" s="192"/>
      <c r="AJ50" s="154">
        <v>1</v>
      </c>
      <c r="AK50" s="155"/>
      <c r="AL50" s="155"/>
      <c r="AM50" s="156"/>
      <c r="AN50" s="17" t="s">
        <v>57</v>
      </c>
    </row>
    <row r="51" spans="1:40" x14ac:dyDescent="0.3">
      <c r="A51" s="190">
        <v>101</v>
      </c>
      <c r="B51" s="189">
        <v>2003</v>
      </c>
      <c r="C51" s="189">
        <v>8</v>
      </c>
      <c r="D51" s="189">
        <v>5</v>
      </c>
      <c r="E51" s="189" t="s">
        <v>233</v>
      </c>
      <c r="F51" s="200">
        <v>1</v>
      </c>
      <c r="G51" s="200">
        <v>0</v>
      </c>
      <c r="H51" s="200">
        <v>0</v>
      </c>
      <c r="I51" s="16">
        <f t="shared" si="28"/>
        <v>0</v>
      </c>
      <c r="J51" s="1">
        <v>1</v>
      </c>
      <c r="K51" s="1">
        <f t="shared" si="29"/>
        <v>1</v>
      </c>
      <c r="L51" s="1" t="str">
        <f t="shared" si="23"/>
        <v/>
      </c>
      <c r="M51" s="1" t="str">
        <f t="shared" si="24"/>
        <v/>
      </c>
      <c r="N51" s="1">
        <f t="shared" si="25"/>
        <v>1.5</v>
      </c>
      <c r="O51" s="1">
        <f t="shared" si="26"/>
        <v>1</v>
      </c>
      <c r="P51" s="1">
        <f t="shared" si="27"/>
        <v>4</v>
      </c>
      <c r="Q51" s="154"/>
      <c r="R51" s="155"/>
      <c r="S51" s="155"/>
      <c r="T51" s="155"/>
      <c r="U51" s="156"/>
      <c r="V51" s="192"/>
      <c r="W51" s="192"/>
      <c r="X51" s="192"/>
      <c r="Y51" s="192"/>
      <c r="Z51" s="192"/>
      <c r="AA51" s="154">
        <v>1</v>
      </c>
      <c r="AB51" s="155">
        <v>1</v>
      </c>
      <c r="AC51" s="155"/>
      <c r="AD51" s="155"/>
      <c r="AE51" s="156"/>
      <c r="AF51" s="192">
        <v>1</v>
      </c>
      <c r="AG51" s="192"/>
      <c r="AH51" s="192"/>
      <c r="AI51" s="192"/>
      <c r="AJ51" s="154"/>
      <c r="AK51" s="155"/>
      <c r="AL51" s="155"/>
      <c r="AM51" s="156">
        <v>1</v>
      </c>
      <c r="AN51" s="17" t="s">
        <v>57</v>
      </c>
    </row>
    <row r="52" spans="1:40" x14ac:dyDescent="0.3">
      <c r="A52" s="190">
        <v>101</v>
      </c>
      <c r="B52" s="189">
        <v>2003</v>
      </c>
      <c r="C52" s="189">
        <v>15</v>
      </c>
      <c r="D52" s="189">
        <v>5</v>
      </c>
      <c r="E52" s="189" t="s">
        <v>234</v>
      </c>
      <c r="F52" s="200">
        <v>1</v>
      </c>
      <c r="G52" s="200">
        <v>1</v>
      </c>
      <c r="H52" s="200">
        <v>0</v>
      </c>
      <c r="I52" s="16">
        <f t="shared" si="28"/>
        <v>1</v>
      </c>
      <c r="J52" s="1">
        <v>-1</v>
      </c>
      <c r="K52" s="1">
        <f t="shared" si="29"/>
        <v>-1</v>
      </c>
      <c r="L52" s="1">
        <f t="shared" si="23"/>
        <v>4</v>
      </c>
      <c r="M52" s="1" t="str">
        <f t="shared" si="24"/>
        <v/>
      </c>
      <c r="N52" s="1">
        <f t="shared" si="25"/>
        <v>3</v>
      </c>
      <c r="O52" s="1">
        <f t="shared" si="26"/>
        <v>1</v>
      </c>
      <c r="P52" s="1" t="str">
        <f t="shared" si="27"/>
        <v/>
      </c>
      <c r="Q52" s="154"/>
      <c r="R52" s="155"/>
      <c r="S52" s="155"/>
      <c r="T52" s="155">
        <v>2</v>
      </c>
      <c r="U52" s="156"/>
      <c r="V52" s="192"/>
      <c r="W52" s="192"/>
      <c r="X52" s="192"/>
      <c r="Y52" s="192"/>
      <c r="Z52" s="192"/>
      <c r="AA52" s="154"/>
      <c r="AB52" s="155"/>
      <c r="AC52" s="155">
        <v>2</v>
      </c>
      <c r="AD52" s="155"/>
      <c r="AE52" s="156"/>
      <c r="AF52" s="192">
        <v>1</v>
      </c>
      <c r="AG52" s="192"/>
      <c r="AH52" s="192"/>
      <c r="AI52" s="192"/>
      <c r="AJ52" s="154"/>
      <c r="AK52" s="155"/>
      <c r="AL52" s="155"/>
      <c r="AM52" s="156"/>
    </row>
    <row r="53" spans="1:40" x14ac:dyDescent="0.3">
      <c r="A53" s="190">
        <v>101</v>
      </c>
      <c r="B53" s="189">
        <v>2003</v>
      </c>
      <c r="C53" s="189">
        <v>22</v>
      </c>
      <c r="D53" s="189">
        <v>5</v>
      </c>
      <c r="E53" s="189" t="s">
        <v>235</v>
      </c>
      <c r="F53" s="200">
        <v>1</v>
      </c>
      <c r="G53" s="200">
        <v>1</v>
      </c>
      <c r="H53" s="200">
        <v>0</v>
      </c>
      <c r="I53" s="16">
        <f t="shared" si="28"/>
        <v>1</v>
      </c>
      <c r="J53" s="1">
        <v>-1</v>
      </c>
      <c r="K53" s="1">
        <f t="shared" si="29"/>
        <v>-1</v>
      </c>
      <c r="L53" s="1">
        <f t="shared" si="23"/>
        <v>1.5</v>
      </c>
      <c r="M53" s="1">
        <f t="shared" si="24"/>
        <v>1</v>
      </c>
      <c r="N53" s="1">
        <f t="shared" si="25"/>
        <v>1</v>
      </c>
      <c r="O53" s="1">
        <f t="shared" si="26"/>
        <v>1</v>
      </c>
      <c r="P53" s="1">
        <f t="shared" si="27"/>
        <v>1</v>
      </c>
      <c r="Q53" s="154">
        <v>1</v>
      </c>
      <c r="R53" s="155">
        <v>1</v>
      </c>
      <c r="S53" s="155"/>
      <c r="T53" s="155"/>
      <c r="U53" s="156"/>
      <c r="V53" s="192">
        <v>2</v>
      </c>
      <c r="W53" s="192"/>
      <c r="X53" s="192"/>
      <c r="Y53" s="192"/>
      <c r="Z53" s="192"/>
      <c r="AA53" s="154">
        <v>2</v>
      </c>
      <c r="AB53" s="155"/>
      <c r="AC53" s="155"/>
      <c r="AD53" s="155"/>
      <c r="AE53" s="156"/>
      <c r="AF53" s="192">
        <v>1</v>
      </c>
      <c r="AG53" s="192"/>
      <c r="AH53" s="192"/>
      <c r="AI53" s="192"/>
      <c r="AJ53" s="154">
        <v>1</v>
      </c>
      <c r="AK53" s="155"/>
      <c r="AL53" s="155"/>
      <c r="AM53" s="156"/>
      <c r="AN53" s="17" t="s">
        <v>57</v>
      </c>
    </row>
    <row r="54" spans="1:40" x14ac:dyDescent="0.3">
      <c r="A54" s="190">
        <v>101</v>
      </c>
      <c r="B54" s="189">
        <v>2003</v>
      </c>
      <c r="C54" s="189">
        <v>5</v>
      </c>
      <c r="D54" s="189">
        <v>6</v>
      </c>
      <c r="E54" s="202" t="s">
        <v>236</v>
      </c>
      <c r="F54" s="162">
        <v>1</v>
      </c>
      <c r="G54" s="200">
        <v>0</v>
      </c>
      <c r="H54" s="200">
        <v>0</v>
      </c>
      <c r="I54" s="16">
        <f t="shared" si="28"/>
        <v>0</v>
      </c>
      <c r="J54" s="1">
        <v>1</v>
      </c>
      <c r="K54" s="1">
        <f t="shared" si="29"/>
        <v>1</v>
      </c>
      <c r="L54" s="1" t="str">
        <f t="shared" si="23"/>
        <v/>
      </c>
      <c r="M54" s="1">
        <f t="shared" si="24"/>
        <v>2</v>
      </c>
      <c r="N54" s="1">
        <f t="shared" si="25"/>
        <v>1.5</v>
      </c>
      <c r="O54" s="1">
        <f t="shared" si="26"/>
        <v>1</v>
      </c>
      <c r="P54" s="1" t="str">
        <f t="shared" si="27"/>
        <v/>
      </c>
      <c r="Q54" s="154"/>
      <c r="R54" s="155"/>
      <c r="S54" s="155"/>
      <c r="T54" s="155"/>
      <c r="U54" s="156"/>
      <c r="V54" s="192">
        <v>1</v>
      </c>
      <c r="W54" s="192">
        <v>1</v>
      </c>
      <c r="X54" s="192">
        <v>1</v>
      </c>
      <c r="Y54" s="192"/>
      <c r="Z54" s="192"/>
      <c r="AA54" s="154">
        <v>1</v>
      </c>
      <c r="AB54" s="155">
        <v>1</v>
      </c>
      <c r="AC54" s="155"/>
      <c r="AD54" s="155"/>
      <c r="AE54" s="156"/>
      <c r="AF54" s="192">
        <v>1</v>
      </c>
      <c r="AG54" s="192"/>
      <c r="AH54" s="192"/>
      <c r="AI54" s="192"/>
      <c r="AJ54" s="154"/>
      <c r="AK54" s="155"/>
      <c r="AL54" s="155"/>
      <c r="AM54" s="156"/>
    </row>
    <row r="55" spans="1:40" x14ac:dyDescent="0.3">
      <c r="A55">
        <v>101</v>
      </c>
      <c r="B55" s="64">
        <v>2003</v>
      </c>
      <c r="C55" s="189">
        <v>12</v>
      </c>
      <c r="D55" s="189">
        <v>6</v>
      </c>
      <c r="E55" s="64" t="s">
        <v>237</v>
      </c>
      <c r="F55" s="200">
        <v>1</v>
      </c>
      <c r="G55" s="200">
        <v>0</v>
      </c>
      <c r="H55" s="200">
        <v>0</v>
      </c>
      <c r="I55" s="16">
        <f t="shared" si="28"/>
        <v>0</v>
      </c>
      <c r="J55" s="1">
        <v>1</v>
      </c>
      <c r="K55" s="1">
        <f t="shared" si="29"/>
        <v>1</v>
      </c>
      <c r="L55" s="1">
        <f t="shared" si="23"/>
        <v>2.8</v>
      </c>
      <c r="M55" s="1">
        <f t="shared" si="24"/>
        <v>1.5</v>
      </c>
      <c r="N55" s="1">
        <f t="shared" si="25"/>
        <v>1.5</v>
      </c>
      <c r="O55" s="1">
        <f t="shared" si="26"/>
        <v>1</v>
      </c>
      <c r="P55" s="1">
        <f t="shared" si="27"/>
        <v>1</v>
      </c>
      <c r="Q55" s="154"/>
      <c r="R55" s="155">
        <v>1</v>
      </c>
      <c r="S55" s="155">
        <v>1</v>
      </c>
      <c r="T55" s="155">
        <v>0.5</v>
      </c>
      <c r="U55" s="156"/>
      <c r="V55" s="155">
        <v>1</v>
      </c>
      <c r="W55" s="155">
        <v>1</v>
      </c>
      <c r="X55" s="155"/>
      <c r="Y55" s="155"/>
      <c r="Z55" s="155"/>
      <c r="AA55" s="154">
        <v>1</v>
      </c>
      <c r="AB55" s="155">
        <v>1</v>
      </c>
      <c r="AC55" s="155"/>
      <c r="AD55" s="155"/>
      <c r="AE55" s="156"/>
      <c r="AF55" s="155">
        <v>1</v>
      </c>
      <c r="AG55" s="155"/>
      <c r="AH55" s="155"/>
      <c r="AI55" s="155"/>
      <c r="AJ55" s="154">
        <v>1</v>
      </c>
      <c r="AK55" s="155"/>
      <c r="AL55" s="155"/>
      <c r="AM55" s="156"/>
      <c r="AN55" s="17" t="s">
        <v>57</v>
      </c>
    </row>
    <row r="56" spans="1:40" x14ac:dyDescent="0.3">
      <c r="A56" s="190">
        <v>101</v>
      </c>
      <c r="B56" s="189">
        <v>2003</v>
      </c>
      <c r="C56" s="189">
        <v>10</v>
      </c>
      <c r="D56" s="189">
        <v>7</v>
      </c>
      <c r="E56" s="189" t="s">
        <v>238</v>
      </c>
      <c r="F56" s="200">
        <v>3</v>
      </c>
      <c r="G56" s="200">
        <v>0</v>
      </c>
      <c r="H56" s="200">
        <v>0</v>
      </c>
      <c r="I56" s="16">
        <f t="shared" si="28"/>
        <v>0</v>
      </c>
      <c r="J56" s="1">
        <v>-1</v>
      </c>
      <c r="K56" s="1">
        <f t="shared" si="29"/>
        <v>-1</v>
      </c>
      <c r="L56" s="1" t="str">
        <f t="shared" si="23"/>
        <v/>
      </c>
      <c r="M56" s="1" t="str">
        <f t="shared" si="24"/>
        <v/>
      </c>
      <c r="N56" s="1">
        <f t="shared" si="25"/>
        <v>1</v>
      </c>
      <c r="O56" s="1" t="str">
        <f t="shared" si="26"/>
        <v/>
      </c>
      <c r="P56" s="1">
        <f t="shared" si="27"/>
        <v>1</v>
      </c>
      <c r="Q56" s="154"/>
      <c r="R56" s="155"/>
      <c r="S56" s="155"/>
      <c r="T56" s="155"/>
      <c r="U56" s="156"/>
      <c r="V56" s="155"/>
      <c r="W56" s="155"/>
      <c r="X56" s="155"/>
      <c r="Y56" s="155"/>
      <c r="Z56" s="155"/>
      <c r="AA56" s="154">
        <v>1</v>
      </c>
      <c r="AB56" s="155"/>
      <c r="AC56" s="155"/>
      <c r="AD56" s="155"/>
      <c r="AE56" s="156"/>
      <c r="AF56" s="155"/>
      <c r="AG56" s="155"/>
      <c r="AH56" s="155"/>
      <c r="AI56" s="155"/>
      <c r="AJ56" s="154">
        <v>1</v>
      </c>
      <c r="AK56" s="155"/>
      <c r="AL56" s="155"/>
      <c r="AM56" s="156"/>
      <c r="AN56" s="17" t="s">
        <v>58</v>
      </c>
    </row>
    <row r="57" spans="1:40" x14ac:dyDescent="0.3">
      <c r="A57" s="190">
        <v>101</v>
      </c>
      <c r="B57" s="189">
        <v>2003</v>
      </c>
      <c r="C57" s="189">
        <v>10</v>
      </c>
      <c r="D57" s="189">
        <v>7</v>
      </c>
      <c r="E57" s="189" t="s">
        <v>239</v>
      </c>
      <c r="F57" s="200">
        <v>1</v>
      </c>
      <c r="G57" s="200">
        <v>0</v>
      </c>
      <c r="H57" s="200">
        <v>0</v>
      </c>
      <c r="I57" s="16">
        <f t="shared" si="28"/>
        <v>0</v>
      </c>
      <c r="J57" s="1">
        <v>1</v>
      </c>
      <c r="K57" s="1">
        <f t="shared" si="29"/>
        <v>1</v>
      </c>
      <c r="L57" s="1" t="str">
        <f t="shared" si="23"/>
        <v/>
      </c>
      <c r="M57" s="1" t="str">
        <f t="shared" si="24"/>
        <v/>
      </c>
      <c r="N57" s="1">
        <f t="shared" si="25"/>
        <v>2</v>
      </c>
      <c r="O57" s="1">
        <f t="shared" si="26"/>
        <v>1</v>
      </c>
      <c r="P57" s="1" t="str">
        <f t="shared" si="27"/>
        <v/>
      </c>
      <c r="Q57" s="154"/>
      <c r="R57" s="155"/>
      <c r="S57" s="155"/>
      <c r="T57" s="155"/>
      <c r="U57" s="156"/>
      <c r="V57" s="192"/>
      <c r="W57" s="192"/>
      <c r="X57" s="192"/>
      <c r="Y57" s="192"/>
      <c r="Z57" s="192"/>
      <c r="AA57" s="154">
        <v>1</v>
      </c>
      <c r="AB57" s="155">
        <v>1</v>
      </c>
      <c r="AC57" s="155">
        <v>1</v>
      </c>
      <c r="AD57" s="155"/>
      <c r="AE57" s="156"/>
      <c r="AF57" s="192">
        <v>1</v>
      </c>
      <c r="AG57" s="192"/>
      <c r="AH57" s="192"/>
      <c r="AI57" s="192"/>
      <c r="AJ57" s="154"/>
      <c r="AK57" s="155"/>
      <c r="AL57" s="155"/>
      <c r="AM57" s="156"/>
    </row>
    <row r="58" spans="1:40" x14ac:dyDescent="0.3">
      <c r="A58" s="190">
        <v>101</v>
      </c>
      <c r="B58" s="189">
        <v>2003</v>
      </c>
      <c r="C58" s="189">
        <v>8</v>
      </c>
      <c r="D58" s="189">
        <v>10</v>
      </c>
      <c r="E58" s="189" t="s">
        <v>240</v>
      </c>
      <c r="F58" s="200">
        <v>1</v>
      </c>
      <c r="G58" s="200">
        <v>0</v>
      </c>
      <c r="H58" s="200">
        <v>0</v>
      </c>
      <c r="I58" s="16">
        <f t="shared" si="28"/>
        <v>0</v>
      </c>
      <c r="J58" s="1">
        <v>-1</v>
      </c>
      <c r="K58" s="1">
        <f t="shared" si="29"/>
        <v>1</v>
      </c>
      <c r="L58" s="1">
        <f t="shared" si="23"/>
        <v>4</v>
      </c>
      <c r="M58" s="1">
        <f t="shared" si="24"/>
        <v>2</v>
      </c>
      <c r="N58" s="1">
        <f t="shared" si="25"/>
        <v>2.2000000000000002</v>
      </c>
      <c r="O58" s="1">
        <f t="shared" si="26"/>
        <v>4</v>
      </c>
      <c r="P58" s="1" t="str">
        <f t="shared" si="27"/>
        <v/>
      </c>
      <c r="Q58" s="154"/>
      <c r="R58" s="155"/>
      <c r="S58" s="155">
        <v>1</v>
      </c>
      <c r="T58" s="155">
        <v>1</v>
      </c>
      <c r="U58" s="156">
        <v>1</v>
      </c>
      <c r="V58" s="155">
        <v>1</v>
      </c>
      <c r="W58" s="155">
        <v>1</v>
      </c>
      <c r="X58" s="155">
        <v>1</v>
      </c>
      <c r="Y58" s="192"/>
      <c r="Z58" s="192"/>
      <c r="AA58" s="154">
        <v>0.5</v>
      </c>
      <c r="AB58" s="155">
        <v>1</v>
      </c>
      <c r="AC58" s="155">
        <v>1</v>
      </c>
      <c r="AD58" s="155"/>
      <c r="AE58" s="156"/>
      <c r="AF58" s="192"/>
      <c r="AG58" s="155"/>
      <c r="AH58" s="192"/>
      <c r="AI58" s="155">
        <v>1</v>
      </c>
      <c r="AJ58" s="154"/>
      <c r="AK58" s="155"/>
      <c r="AL58" s="155"/>
      <c r="AM58" s="156"/>
    </row>
    <row r="59" spans="1:40" x14ac:dyDescent="0.3">
      <c r="A59" s="190">
        <v>101</v>
      </c>
      <c r="B59" s="189">
        <v>2003</v>
      </c>
      <c r="C59" s="189">
        <v>24</v>
      </c>
      <c r="D59" s="189">
        <v>10</v>
      </c>
      <c r="E59" s="189" t="s">
        <v>241</v>
      </c>
      <c r="F59" s="200">
        <v>1</v>
      </c>
      <c r="G59" s="200">
        <v>0</v>
      </c>
      <c r="H59" s="200">
        <v>0</v>
      </c>
      <c r="I59" s="16">
        <f t="shared" si="28"/>
        <v>0</v>
      </c>
      <c r="J59" s="1">
        <v>1</v>
      </c>
      <c r="K59" s="1">
        <f t="shared" si="29"/>
        <v>1</v>
      </c>
      <c r="L59" s="1" t="str">
        <f t="shared" si="23"/>
        <v/>
      </c>
      <c r="M59" s="1" t="str">
        <f t="shared" si="24"/>
        <v/>
      </c>
      <c r="N59" s="1">
        <f t="shared" si="25"/>
        <v>2.8</v>
      </c>
      <c r="O59" s="1">
        <f t="shared" si="26"/>
        <v>4</v>
      </c>
      <c r="P59" s="1">
        <f t="shared" si="27"/>
        <v>2</v>
      </c>
      <c r="Q59" s="154"/>
      <c r="R59" s="155"/>
      <c r="S59" s="155"/>
      <c r="T59" s="155"/>
      <c r="U59" s="156"/>
      <c r="V59" s="155"/>
      <c r="W59" s="155"/>
      <c r="X59" s="155"/>
      <c r="Y59" s="192"/>
      <c r="Z59" s="192"/>
      <c r="AA59" s="154"/>
      <c r="AB59" s="155">
        <v>1</v>
      </c>
      <c r="AC59" s="155">
        <v>1</v>
      </c>
      <c r="AD59" s="155">
        <v>0.5</v>
      </c>
      <c r="AE59" s="156"/>
      <c r="AF59" s="192"/>
      <c r="AG59" s="155"/>
      <c r="AH59" s="192"/>
      <c r="AI59" s="155">
        <v>1</v>
      </c>
      <c r="AJ59" s="154"/>
      <c r="AK59" s="155">
        <v>1</v>
      </c>
      <c r="AL59" s="155"/>
      <c r="AM59" s="156"/>
      <c r="AN59" s="69"/>
    </row>
    <row r="60" spans="1:40" x14ac:dyDescent="0.3">
      <c r="A60" s="190">
        <v>101</v>
      </c>
      <c r="B60" s="189">
        <v>2003</v>
      </c>
      <c r="C60" s="190">
        <v>20</v>
      </c>
      <c r="D60" s="190">
        <v>11</v>
      </c>
      <c r="E60" s="190" t="s">
        <v>242</v>
      </c>
      <c r="F60" s="200">
        <v>1</v>
      </c>
      <c r="G60" s="200">
        <v>0</v>
      </c>
      <c r="H60" s="200">
        <v>0</v>
      </c>
      <c r="I60" s="16">
        <f t="shared" si="28"/>
        <v>0</v>
      </c>
      <c r="J60" s="1">
        <v>1</v>
      </c>
      <c r="K60" s="1">
        <f t="shared" si="29"/>
        <v>1</v>
      </c>
      <c r="L60" s="1" t="str">
        <f t="shared" si="23"/>
        <v/>
      </c>
      <c r="M60" s="1" t="str">
        <f t="shared" si="24"/>
        <v/>
      </c>
      <c r="N60" s="1">
        <f t="shared" si="25"/>
        <v>2.8</v>
      </c>
      <c r="O60" s="1" t="str">
        <f t="shared" si="26"/>
        <v/>
      </c>
      <c r="P60" s="1" t="str">
        <f t="shared" si="27"/>
        <v/>
      </c>
      <c r="Q60" s="154"/>
      <c r="R60" s="155"/>
      <c r="S60" s="155"/>
      <c r="T60" s="155"/>
      <c r="U60" s="156"/>
      <c r="V60" s="155"/>
      <c r="W60" s="155"/>
      <c r="X60" s="155"/>
      <c r="Y60" s="192"/>
      <c r="Z60" s="192"/>
      <c r="AA60" s="154"/>
      <c r="AB60" s="155">
        <v>1</v>
      </c>
      <c r="AC60" s="155">
        <v>1</v>
      </c>
      <c r="AD60" s="155">
        <v>0.5</v>
      </c>
      <c r="AE60" s="156"/>
      <c r="AF60" s="192"/>
      <c r="AG60" s="155"/>
      <c r="AH60" s="192"/>
      <c r="AI60" s="155"/>
      <c r="AJ60" s="154"/>
      <c r="AK60" s="155"/>
      <c r="AL60" s="155"/>
      <c r="AM60" s="156"/>
    </row>
    <row r="61" spans="1:40" x14ac:dyDescent="0.3">
      <c r="A61" s="190">
        <v>101</v>
      </c>
      <c r="B61" s="189">
        <v>2003</v>
      </c>
      <c r="C61" s="189">
        <v>4</v>
      </c>
      <c r="D61" s="189">
        <v>12</v>
      </c>
      <c r="E61" s="189" t="s">
        <v>243</v>
      </c>
      <c r="F61" s="200">
        <v>1</v>
      </c>
      <c r="G61" s="200">
        <v>0</v>
      </c>
      <c r="H61" s="200">
        <v>0</v>
      </c>
      <c r="I61" s="16">
        <f t="shared" si="28"/>
        <v>0</v>
      </c>
      <c r="J61" s="1">
        <v>1</v>
      </c>
      <c r="K61" s="1">
        <f t="shared" si="29"/>
        <v>1</v>
      </c>
      <c r="L61" s="1" t="str">
        <f t="shared" si="23"/>
        <v/>
      </c>
      <c r="M61" s="1" t="str">
        <f t="shared" si="24"/>
        <v/>
      </c>
      <c r="N61" s="1">
        <f t="shared" si="25"/>
        <v>2</v>
      </c>
      <c r="O61" s="1">
        <f t="shared" si="26"/>
        <v>4</v>
      </c>
      <c r="P61" s="1">
        <f t="shared" si="27"/>
        <v>2</v>
      </c>
      <c r="Q61" s="154"/>
      <c r="R61" s="155"/>
      <c r="S61" s="155"/>
      <c r="T61" s="155"/>
      <c r="U61" s="156"/>
      <c r="V61" s="192"/>
      <c r="W61" s="192"/>
      <c r="X61" s="192"/>
      <c r="Y61" s="192"/>
      <c r="Z61" s="192"/>
      <c r="AA61" s="154">
        <v>1</v>
      </c>
      <c r="AB61" s="155">
        <v>1</v>
      </c>
      <c r="AC61" s="155">
        <v>1</v>
      </c>
      <c r="AD61" s="155"/>
      <c r="AE61" s="156"/>
      <c r="AF61" s="192"/>
      <c r="AG61" s="192"/>
      <c r="AH61" s="192"/>
      <c r="AI61" s="192">
        <v>1</v>
      </c>
      <c r="AJ61" s="154"/>
      <c r="AK61" s="155">
        <v>1</v>
      </c>
      <c r="AL61" s="155"/>
      <c r="AM61" s="156"/>
    </row>
    <row r="62" spans="1:40" x14ac:dyDescent="0.3">
      <c r="A62" s="190">
        <v>101</v>
      </c>
      <c r="B62" s="189">
        <v>2003</v>
      </c>
      <c r="C62" s="189">
        <v>11</v>
      </c>
      <c r="D62" s="189">
        <v>12</v>
      </c>
      <c r="E62" s="189" t="s">
        <v>244</v>
      </c>
      <c r="F62" s="200">
        <v>1</v>
      </c>
      <c r="G62" s="200">
        <v>0</v>
      </c>
      <c r="H62" s="200">
        <v>0</v>
      </c>
      <c r="I62" s="16">
        <f t="shared" si="28"/>
        <v>0</v>
      </c>
      <c r="J62" s="1">
        <v>-1</v>
      </c>
      <c r="K62" s="1">
        <f t="shared" si="29"/>
        <v>1</v>
      </c>
      <c r="L62" s="1" t="str">
        <f t="shared" si="23"/>
        <v/>
      </c>
      <c r="M62" s="1" t="str">
        <f t="shared" si="24"/>
        <v/>
      </c>
      <c r="N62" s="1">
        <f t="shared" si="25"/>
        <v>2</v>
      </c>
      <c r="O62" s="1">
        <f t="shared" si="26"/>
        <v>1</v>
      </c>
      <c r="P62" s="1">
        <f t="shared" si="27"/>
        <v>2</v>
      </c>
      <c r="Q62" s="154"/>
      <c r="R62" s="155"/>
      <c r="S62" s="155"/>
      <c r="T62" s="155"/>
      <c r="U62" s="156"/>
      <c r="V62" s="192"/>
      <c r="W62" s="192"/>
      <c r="X62" s="192"/>
      <c r="Y62" s="192"/>
      <c r="Z62" s="192"/>
      <c r="AA62" s="154">
        <v>1</v>
      </c>
      <c r="AB62" s="155">
        <v>1</v>
      </c>
      <c r="AC62" s="155">
        <v>1</v>
      </c>
      <c r="AD62" s="155"/>
      <c r="AE62" s="156"/>
      <c r="AF62" s="192">
        <v>1</v>
      </c>
      <c r="AG62" s="192"/>
      <c r="AH62" s="192"/>
      <c r="AI62" s="192"/>
      <c r="AJ62" s="154"/>
      <c r="AK62" s="155">
        <v>1</v>
      </c>
      <c r="AL62" s="155"/>
      <c r="AM62" s="156"/>
      <c r="AN62" s="17" t="s">
        <v>57</v>
      </c>
    </row>
    <row r="63" spans="1:40" x14ac:dyDescent="0.3">
      <c r="A63" s="190">
        <v>101</v>
      </c>
      <c r="B63" s="189">
        <v>2003</v>
      </c>
      <c r="C63" s="189">
        <v>11</v>
      </c>
      <c r="D63" s="189">
        <v>12</v>
      </c>
      <c r="E63" s="189" t="s">
        <v>245</v>
      </c>
      <c r="F63" s="200">
        <v>1</v>
      </c>
      <c r="G63" s="200">
        <v>0</v>
      </c>
      <c r="H63" s="200">
        <v>0</v>
      </c>
      <c r="I63" s="16">
        <f t="shared" si="28"/>
        <v>0</v>
      </c>
      <c r="J63" s="1">
        <v>-1</v>
      </c>
      <c r="K63" s="1">
        <f t="shared" si="29"/>
        <v>1</v>
      </c>
      <c r="L63" s="1" t="str">
        <f t="shared" si="23"/>
        <v/>
      </c>
      <c r="M63" s="1">
        <f t="shared" si="24"/>
        <v>2.8</v>
      </c>
      <c r="N63" s="1">
        <f t="shared" si="25"/>
        <v>4.5</v>
      </c>
      <c r="O63" s="1">
        <f t="shared" si="26"/>
        <v>2</v>
      </c>
      <c r="P63" s="1" t="str">
        <f t="shared" si="27"/>
        <v/>
      </c>
      <c r="Q63" s="154"/>
      <c r="R63" s="155"/>
      <c r="S63" s="155"/>
      <c r="T63" s="155"/>
      <c r="U63" s="156"/>
      <c r="V63" s="192"/>
      <c r="W63" s="192">
        <v>1</v>
      </c>
      <c r="X63" s="192">
        <v>1</v>
      </c>
      <c r="Y63" s="192">
        <v>0.5</v>
      </c>
      <c r="Z63" s="192"/>
      <c r="AA63" s="154"/>
      <c r="AB63" s="155"/>
      <c r="AC63" s="155"/>
      <c r="AD63" s="155">
        <v>1</v>
      </c>
      <c r="AE63" s="156">
        <v>1</v>
      </c>
      <c r="AF63" s="192"/>
      <c r="AG63" s="192">
        <v>1</v>
      </c>
      <c r="AH63" s="192"/>
      <c r="AI63" s="192"/>
      <c r="AJ63" s="154"/>
      <c r="AK63" s="155"/>
      <c r="AL63" s="155"/>
      <c r="AM63" s="156"/>
    </row>
    <row r="64" spans="1:40" x14ac:dyDescent="0.3">
      <c r="A64" s="190">
        <v>101</v>
      </c>
      <c r="B64" s="189">
        <v>2003</v>
      </c>
      <c r="C64" s="190">
        <v>11</v>
      </c>
      <c r="D64" s="190">
        <v>12</v>
      </c>
      <c r="E64" s="190" t="s">
        <v>246</v>
      </c>
      <c r="F64" s="200">
        <v>1</v>
      </c>
      <c r="G64" s="200">
        <v>0</v>
      </c>
      <c r="H64" s="200">
        <v>0</v>
      </c>
      <c r="I64" s="16">
        <f t="shared" si="28"/>
        <v>0</v>
      </c>
      <c r="J64" s="1">
        <v>-1</v>
      </c>
      <c r="K64" s="1">
        <f t="shared" si="29"/>
        <v>1</v>
      </c>
      <c r="L64" s="1" t="str">
        <f t="shared" si="23"/>
        <v/>
      </c>
      <c r="M64" s="1" t="str">
        <f t="shared" si="24"/>
        <v/>
      </c>
      <c r="N64" s="1">
        <f t="shared" si="25"/>
        <v>4</v>
      </c>
      <c r="O64" s="1" t="str">
        <f t="shared" si="26"/>
        <v/>
      </c>
      <c r="P64" s="1" t="str">
        <f t="shared" si="27"/>
        <v/>
      </c>
      <c r="Q64" s="154"/>
      <c r="R64" s="155"/>
      <c r="S64" s="155"/>
      <c r="T64" s="155"/>
      <c r="U64" s="156"/>
      <c r="V64" s="155"/>
      <c r="W64" s="155"/>
      <c r="X64" s="155"/>
      <c r="Y64" s="192"/>
      <c r="Z64" s="192"/>
      <c r="AA64" s="154"/>
      <c r="AB64" s="155"/>
      <c r="AC64" s="155">
        <v>1</v>
      </c>
      <c r="AD64" s="155">
        <v>1</v>
      </c>
      <c r="AE64" s="156">
        <v>1</v>
      </c>
      <c r="AF64" s="192"/>
      <c r="AG64" s="155"/>
      <c r="AH64" s="192"/>
      <c r="AI64" s="155"/>
      <c r="AJ64" s="154"/>
      <c r="AK64" s="155"/>
      <c r="AL64" s="155"/>
      <c r="AM64" s="156"/>
    </row>
    <row r="65" spans="1:40" x14ac:dyDescent="0.3">
      <c r="A65" s="190">
        <v>101</v>
      </c>
      <c r="B65" s="189">
        <v>2004</v>
      </c>
      <c r="C65" s="190">
        <v>12</v>
      </c>
      <c r="D65" s="190">
        <v>2</v>
      </c>
      <c r="E65" s="190" t="s">
        <v>247</v>
      </c>
      <c r="F65" s="200">
        <v>1</v>
      </c>
      <c r="G65" s="200">
        <v>0</v>
      </c>
      <c r="H65" s="200">
        <v>0</v>
      </c>
      <c r="I65" s="16">
        <f t="shared" si="28"/>
        <v>0</v>
      </c>
      <c r="J65" s="1">
        <v>-1</v>
      </c>
      <c r="K65" s="1">
        <f t="shared" si="29"/>
        <v>1</v>
      </c>
      <c r="L65" s="1" t="str">
        <f t="shared" si="23"/>
        <v/>
      </c>
      <c r="M65" s="1">
        <f t="shared" si="24"/>
        <v>4</v>
      </c>
      <c r="N65" s="1">
        <f t="shared" si="25"/>
        <v>4</v>
      </c>
      <c r="O65" s="1">
        <f t="shared" si="26"/>
        <v>3</v>
      </c>
      <c r="P65" s="1">
        <f t="shared" si="27"/>
        <v>3</v>
      </c>
      <c r="Q65" s="154"/>
      <c r="R65" s="155"/>
      <c r="S65" s="155"/>
      <c r="T65" s="155"/>
      <c r="U65" s="156"/>
      <c r="V65" s="155"/>
      <c r="W65" s="155"/>
      <c r="X65" s="155">
        <v>1</v>
      </c>
      <c r="Y65" s="192">
        <v>1</v>
      </c>
      <c r="Z65" s="192">
        <v>1</v>
      </c>
      <c r="AA65" s="154"/>
      <c r="AB65" s="155"/>
      <c r="AC65" s="155">
        <v>1</v>
      </c>
      <c r="AD65" s="155">
        <v>1</v>
      </c>
      <c r="AE65" s="156">
        <v>1</v>
      </c>
      <c r="AF65" s="192"/>
      <c r="AG65" s="155"/>
      <c r="AH65" s="192">
        <v>1</v>
      </c>
      <c r="AI65" s="155"/>
      <c r="AJ65" s="154"/>
      <c r="AK65" s="155"/>
      <c r="AL65" s="155">
        <v>1</v>
      </c>
      <c r="AM65" s="156"/>
      <c r="AN65" s="17" t="s">
        <v>57</v>
      </c>
    </row>
    <row r="66" spans="1:40" x14ac:dyDescent="0.3">
      <c r="A66" s="190">
        <v>101</v>
      </c>
      <c r="B66" s="189">
        <v>2004</v>
      </c>
      <c r="C66" s="189">
        <v>19</v>
      </c>
      <c r="D66" s="189">
        <v>2</v>
      </c>
      <c r="E66" s="189" t="s">
        <v>248</v>
      </c>
      <c r="F66" s="200">
        <v>1</v>
      </c>
      <c r="G66" s="200">
        <v>0</v>
      </c>
      <c r="H66" s="200">
        <v>0</v>
      </c>
      <c r="I66" s="16">
        <f t="shared" si="28"/>
        <v>0</v>
      </c>
      <c r="J66" s="1">
        <v>-1</v>
      </c>
      <c r="K66" s="1">
        <f t="shared" si="29"/>
        <v>1</v>
      </c>
      <c r="L66" s="1" t="str">
        <f t="shared" si="23"/>
        <v/>
      </c>
      <c r="M66" s="1" t="str">
        <f t="shared" si="24"/>
        <v/>
      </c>
      <c r="N66" s="1">
        <f t="shared" si="25"/>
        <v>1.5</v>
      </c>
      <c r="O66" s="1">
        <f t="shared" si="26"/>
        <v>1</v>
      </c>
      <c r="P66" s="1" t="str">
        <f t="shared" si="27"/>
        <v/>
      </c>
      <c r="Q66" s="154"/>
      <c r="R66" s="155"/>
      <c r="S66" s="155"/>
      <c r="T66" s="155"/>
      <c r="U66" s="156"/>
      <c r="V66" s="155"/>
      <c r="W66" s="155"/>
      <c r="X66" s="155"/>
      <c r="Y66" s="155"/>
      <c r="Z66" s="155"/>
      <c r="AA66" s="154">
        <v>1</v>
      </c>
      <c r="AB66" s="155">
        <v>1</v>
      </c>
      <c r="AC66" s="155"/>
      <c r="AD66" s="155"/>
      <c r="AE66" s="156"/>
      <c r="AF66" s="155">
        <v>1</v>
      </c>
      <c r="AG66" s="155"/>
      <c r="AH66" s="155"/>
      <c r="AI66" s="155"/>
      <c r="AJ66" s="154"/>
      <c r="AK66" s="155"/>
      <c r="AL66" s="155"/>
      <c r="AM66" s="156"/>
    </row>
    <row r="67" spans="1:40" x14ac:dyDescent="0.3">
      <c r="A67" s="190">
        <v>101</v>
      </c>
      <c r="B67" s="189">
        <v>2004</v>
      </c>
      <c r="C67" s="189">
        <v>26</v>
      </c>
      <c r="D67" s="189">
        <v>2</v>
      </c>
      <c r="E67" s="190" t="s">
        <v>249</v>
      </c>
      <c r="F67" s="200">
        <v>1</v>
      </c>
      <c r="G67" s="200">
        <v>0</v>
      </c>
      <c r="H67" s="200">
        <v>0</v>
      </c>
      <c r="I67" s="16">
        <f t="shared" si="28"/>
        <v>0</v>
      </c>
      <c r="J67" s="1">
        <v>1</v>
      </c>
      <c r="K67" s="1">
        <f t="shared" si="29"/>
        <v>1</v>
      </c>
      <c r="L67" s="1" t="str">
        <f t="shared" si="23"/>
        <v/>
      </c>
      <c r="M67" s="1">
        <f t="shared" si="24"/>
        <v>2</v>
      </c>
      <c r="N67" s="1">
        <f t="shared" si="25"/>
        <v>4</v>
      </c>
      <c r="O67" s="1">
        <f t="shared" si="26"/>
        <v>1</v>
      </c>
      <c r="P67" s="1">
        <f t="shared" si="27"/>
        <v>3</v>
      </c>
      <c r="Q67" s="154"/>
      <c r="R67" s="155"/>
      <c r="S67" s="155"/>
      <c r="T67" s="155"/>
      <c r="U67" s="156"/>
      <c r="V67" s="155">
        <v>1</v>
      </c>
      <c r="W67" s="155">
        <v>1</v>
      </c>
      <c r="X67" s="155">
        <v>1</v>
      </c>
      <c r="Y67" s="192"/>
      <c r="Z67" s="192"/>
      <c r="AA67" s="154"/>
      <c r="AB67" s="155"/>
      <c r="AC67" s="155">
        <v>1</v>
      </c>
      <c r="AD67" s="155">
        <v>1</v>
      </c>
      <c r="AE67" s="156">
        <v>1</v>
      </c>
      <c r="AF67" s="192">
        <v>1</v>
      </c>
      <c r="AG67" s="155"/>
      <c r="AH67" s="192"/>
      <c r="AI67" s="155"/>
      <c r="AJ67" s="154"/>
      <c r="AK67" s="155"/>
      <c r="AL67" s="155">
        <v>1</v>
      </c>
      <c r="AM67" s="156"/>
      <c r="AN67" s="17" t="s">
        <v>58</v>
      </c>
    </row>
    <row r="68" spans="1:40" x14ac:dyDescent="0.3">
      <c r="A68" s="190">
        <v>101</v>
      </c>
      <c r="B68" s="189">
        <v>2004</v>
      </c>
      <c r="C68" s="189">
        <v>8</v>
      </c>
      <c r="D68" s="189">
        <v>4</v>
      </c>
      <c r="E68" s="190" t="s">
        <v>250</v>
      </c>
      <c r="F68" s="200">
        <v>1</v>
      </c>
      <c r="G68" s="200">
        <v>0</v>
      </c>
      <c r="H68" s="200">
        <v>0</v>
      </c>
      <c r="I68" s="16">
        <f t="shared" si="28"/>
        <v>0</v>
      </c>
      <c r="J68" s="1">
        <v>1</v>
      </c>
      <c r="K68" s="1">
        <f t="shared" si="29"/>
        <v>1</v>
      </c>
      <c r="L68" s="1">
        <f t="shared" si="23"/>
        <v>4.2</v>
      </c>
      <c r="M68" s="1">
        <f t="shared" si="24"/>
        <v>2.8</v>
      </c>
      <c r="N68" s="1">
        <f t="shared" si="25"/>
        <v>2</v>
      </c>
      <c r="O68" s="1">
        <f t="shared" si="26"/>
        <v>1</v>
      </c>
      <c r="P68" s="1">
        <f t="shared" si="27"/>
        <v>1</v>
      </c>
      <c r="Q68" s="154"/>
      <c r="R68" s="155"/>
      <c r="S68" s="155">
        <v>0.5</v>
      </c>
      <c r="T68" s="155">
        <v>1</v>
      </c>
      <c r="U68" s="156">
        <v>1</v>
      </c>
      <c r="V68" s="155"/>
      <c r="W68" s="155">
        <v>1</v>
      </c>
      <c r="X68" s="155">
        <v>1</v>
      </c>
      <c r="Y68" s="192">
        <v>0.5</v>
      </c>
      <c r="Z68" s="192"/>
      <c r="AA68" s="154">
        <v>1</v>
      </c>
      <c r="AB68" s="155">
        <v>1</v>
      </c>
      <c r="AC68" s="155">
        <v>1</v>
      </c>
      <c r="AD68" s="155"/>
      <c r="AE68" s="156"/>
      <c r="AF68" s="192">
        <v>1</v>
      </c>
      <c r="AG68" s="155"/>
      <c r="AH68" s="192"/>
      <c r="AI68" s="155"/>
      <c r="AJ68" s="154">
        <v>1</v>
      </c>
      <c r="AK68" s="155"/>
      <c r="AL68" s="155"/>
      <c r="AM68" s="156"/>
      <c r="AN68" s="17" t="s">
        <v>58</v>
      </c>
    </row>
    <row r="69" spans="1:40" x14ac:dyDescent="0.3">
      <c r="A69" s="190">
        <v>101</v>
      </c>
      <c r="B69" s="189">
        <v>2004</v>
      </c>
      <c r="C69" s="189">
        <v>8</v>
      </c>
      <c r="D69" s="189">
        <v>4</v>
      </c>
      <c r="E69" s="190" t="s">
        <v>251</v>
      </c>
      <c r="F69" s="200">
        <v>1</v>
      </c>
      <c r="G69" s="200">
        <v>0</v>
      </c>
      <c r="H69" s="200">
        <v>0</v>
      </c>
      <c r="I69" s="16">
        <f t="shared" si="28"/>
        <v>0</v>
      </c>
      <c r="J69" s="1">
        <v>-1</v>
      </c>
      <c r="K69" s="1">
        <f t="shared" si="29"/>
        <v>1</v>
      </c>
      <c r="L69" s="1" t="str">
        <f t="shared" si="23"/>
        <v/>
      </c>
      <c r="M69" s="1" t="str">
        <f t="shared" si="24"/>
        <v/>
      </c>
      <c r="N69" s="1">
        <f t="shared" si="25"/>
        <v>3.5</v>
      </c>
      <c r="O69" s="1">
        <f t="shared" si="26"/>
        <v>1</v>
      </c>
      <c r="P69" s="1" t="str">
        <f t="shared" si="27"/>
        <v/>
      </c>
      <c r="Q69" s="154"/>
      <c r="R69" s="155"/>
      <c r="S69" s="155"/>
      <c r="T69" s="155"/>
      <c r="U69" s="156"/>
      <c r="V69" s="155"/>
      <c r="W69" s="155"/>
      <c r="X69" s="155"/>
      <c r="Y69" s="192"/>
      <c r="Z69" s="192"/>
      <c r="AA69" s="154"/>
      <c r="AB69" s="155"/>
      <c r="AC69" s="155">
        <v>1</v>
      </c>
      <c r="AD69" s="155">
        <v>1</v>
      </c>
      <c r="AE69" s="156"/>
      <c r="AF69" s="192">
        <v>1</v>
      </c>
      <c r="AG69" s="155"/>
      <c r="AH69" s="192"/>
      <c r="AI69" s="155"/>
      <c r="AJ69" s="154"/>
      <c r="AK69" s="155"/>
      <c r="AL69" s="155"/>
      <c r="AM69" s="156"/>
    </row>
    <row r="70" spans="1:40" x14ac:dyDescent="0.3">
      <c r="A70" s="190">
        <v>101</v>
      </c>
      <c r="B70" s="189">
        <v>2004</v>
      </c>
      <c r="C70" s="189">
        <v>20</v>
      </c>
      <c r="D70" s="189">
        <v>4</v>
      </c>
      <c r="E70" s="190" t="s">
        <v>252</v>
      </c>
      <c r="F70" s="200">
        <v>1</v>
      </c>
      <c r="G70" s="200">
        <v>0</v>
      </c>
      <c r="H70" s="200">
        <v>0</v>
      </c>
      <c r="I70" s="16">
        <f t="shared" si="28"/>
        <v>0</v>
      </c>
      <c r="J70" s="1">
        <v>1</v>
      </c>
      <c r="K70" s="1">
        <f t="shared" si="29"/>
        <v>1</v>
      </c>
      <c r="L70" s="1" t="str">
        <f t="shared" si="23"/>
        <v/>
      </c>
      <c r="M70" s="1">
        <f t="shared" si="24"/>
        <v>2</v>
      </c>
      <c r="N70" s="1">
        <f t="shared" si="25"/>
        <v>4.5</v>
      </c>
      <c r="O70" s="1">
        <f t="shared" si="26"/>
        <v>1</v>
      </c>
      <c r="P70" s="1">
        <f t="shared" si="27"/>
        <v>3</v>
      </c>
      <c r="Q70" s="154"/>
      <c r="R70" s="155"/>
      <c r="S70" s="155"/>
      <c r="T70" s="155"/>
      <c r="U70" s="156"/>
      <c r="V70" s="155">
        <v>1</v>
      </c>
      <c r="W70" s="155">
        <v>1</v>
      </c>
      <c r="X70" s="155">
        <v>1</v>
      </c>
      <c r="Y70" s="192"/>
      <c r="Z70" s="192"/>
      <c r="AA70" s="154"/>
      <c r="AB70" s="155"/>
      <c r="AC70" s="155"/>
      <c r="AD70" s="155">
        <v>1</v>
      </c>
      <c r="AE70" s="156">
        <v>1</v>
      </c>
      <c r="AF70" s="192">
        <v>1</v>
      </c>
      <c r="AG70" s="155"/>
      <c r="AH70" s="192"/>
      <c r="AI70" s="155"/>
      <c r="AJ70" s="154"/>
      <c r="AK70" s="155"/>
      <c r="AL70" s="155">
        <v>1</v>
      </c>
      <c r="AM70" s="156"/>
      <c r="AN70" s="17" t="s">
        <v>58</v>
      </c>
    </row>
    <row r="71" spans="1:40" x14ac:dyDescent="0.3">
      <c r="A71" s="190">
        <v>101</v>
      </c>
      <c r="B71" s="189">
        <v>2004</v>
      </c>
      <c r="C71" s="189">
        <v>20</v>
      </c>
      <c r="D71" s="189">
        <v>5</v>
      </c>
      <c r="E71" s="189" t="s">
        <v>253</v>
      </c>
      <c r="F71" s="200">
        <v>0</v>
      </c>
      <c r="G71" s="201"/>
      <c r="H71" s="201"/>
      <c r="I71" s="16">
        <f t="shared" si="28"/>
        <v>0</v>
      </c>
      <c r="J71" s="1">
        <v>1</v>
      </c>
      <c r="K71" s="1">
        <f t="shared" si="29"/>
        <v>1</v>
      </c>
      <c r="L71" s="1" t="str">
        <f t="shared" si="23"/>
        <v/>
      </c>
      <c r="M71" s="1" t="str">
        <f t="shared" si="24"/>
        <v/>
      </c>
      <c r="N71" s="1" t="str">
        <f t="shared" si="25"/>
        <v/>
      </c>
      <c r="O71" s="1" t="str">
        <f t="shared" si="26"/>
        <v/>
      </c>
      <c r="P71" s="1" t="str">
        <f t="shared" si="27"/>
        <v/>
      </c>
      <c r="Q71" s="154"/>
      <c r="R71" s="155"/>
      <c r="S71" s="155"/>
      <c r="T71" s="155"/>
      <c r="U71" s="156"/>
      <c r="V71" s="192"/>
      <c r="W71" s="192"/>
      <c r="X71" s="192"/>
      <c r="Y71" s="192"/>
      <c r="Z71" s="192"/>
      <c r="AA71" s="154"/>
      <c r="AB71" s="155"/>
      <c r="AC71" s="155"/>
      <c r="AD71" s="155"/>
      <c r="AE71" s="156"/>
      <c r="AF71" s="192"/>
      <c r="AG71" s="192"/>
      <c r="AH71" s="192"/>
      <c r="AI71" s="192"/>
      <c r="AJ71" s="154"/>
      <c r="AK71" s="155"/>
      <c r="AL71" s="155"/>
      <c r="AM71" s="156"/>
      <c r="AN71" s="17" t="s">
        <v>57</v>
      </c>
    </row>
    <row r="72" spans="1:40" x14ac:dyDescent="0.3">
      <c r="A72" s="189">
        <v>101</v>
      </c>
      <c r="B72" s="189">
        <v>2004</v>
      </c>
      <c r="C72" s="189">
        <v>20</v>
      </c>
      <c r="D72" s="189">
        <v>5</v>
      </c>
      <c r="E72" s="189" t="s">
        <v>254</v>
      </c>
      <c r="F72" s="203">
        <v>1</v>
      </c>
      <c r="G72" s="203">
        <v>0</v>
      </c>
      <c r="H72" s="203">
        <v>0</v>
      </c>
      <c r="I72" s="16">
        <f t="shared" si="28"/>
        <v>0</v>
      </c>
      <c r="J72" s="1">
        <v>-1</v>
      </c>
      <c r="K72" s="1">
        <f t="shared" si="29"/>
        <v>1</v>
      </c>
      <c r="L72" s="1">
        <f t="shared" si="23"/>
        <v>1.5</v>
      </c>
      <c r="M72" s="1" t="str">
        <f t="shared" si="24"/>
        <v/>
      </c>
      <c r="N72" s="1">
        <f t="shared" si="25"/>
        <v>2.2000000000000002</v>
      </c>
      <c r="O72" s="1">
        <f t="shared" si="26"/>
        <v>2</v>
      </c>
      <c r="P72" s="1">
        <f t="shared" si="27"/>
        <v>2</v>
      </c>
      <c r="Q72" s="207">
        <v>1</v>
      </c>
      <c r="R72" s="208">
        <v>1</v>
      </c>
      <c r="S72" s="208"/>
      <c r="T72" s="208"/>
      <c r="U72" s="209"/>
      <c r="V72" s="208"/>
      <c r="W72" s="208"/>
      <c r="X72" s="208"/>
      <c r="Y72" s="191"/>
      <c r="Z72" s="191"/>
      <c r="AA72" s="207">
        <v>0.5</v>
      </c>
      <c r="AB72" s="208">
        <v>1</v>
      </c>
      <c r="AC72" s="208">
        <v>1</v>
      </c>
      <c r="AD72" s="208"/>
      <c r="AE72" s="209"/>
      <c r="AF72" s="191"/>
      <c r="AG72" s="208">
        <v>1</v>
      </c>
      <c r="AH72" s="191"/>
      <c r="AI72" s="208"/>
      <c r="AJ72" s="207"/>
      <c r="AK72" s="208">
        <v>1</v>
      </c>
      <c r="AL72" s="208"/>
      <c r="AM72" s="209"/>
      <c r="AN72" s="147"/>
    </row>
    <row r="73" spans="1:40" x14ac:dyDescent="0.3">
      <c r="A73" s="190">
        <v>101</v>
      </c>
      <c r="B73" s="189">
        <v>2004</v>
      </c>
      <c r="C73" s="189">
        <v>17</v>
      </c>
      <c r="D73" s="189">
        <v>6</v>
      </c>
      <c r="E73" s="190" t="s">
        <v>255</v>
      </c>
      <c r="F73" s="200">
        <v>1</v>
      </c>
      <c r="G73" s="200">
        <v>0</v>
      </c>
      <c r="H73" s="200">
        <v>0</v>
      </c>
      <c r="I73" s="16">
        <f t="shared" si="28"/>
        <v>0</v>
      </c>
      <c r="J73" s="1">
        <v>1</v>
      </c>
      <c r="K73" s="1">
        <f t="shared" si="29"/>
        <v>1</v>
      </c>
      <c r="L73" s="1" t="str">
        <f t="shared" si="23"/>
        <v/>
      </c>
      <c r="M73" s="1" t="str">
        <f t="shared" si="24"/>
        <v/>
      </c>
      <c r="N73" s="1">
        <f t="shared" si="25"/>
        <v>4.5</v>
      </c>
      <c r="O73" s="1">
        <f t="shared" si="26"/>
        <v>1</v>
      </c>
      <c r="P73" s="1">
        <f t="shared" si="27"/>
        <v>4</v>
      </c>
      <c r="Q73" s="154"/>
      <c r="R73" s="155"/>
      <c r="S73" s="155"/>
      <c r="T73" s="155"/>
      <c r="U73" s="156"/>
      <c r="V73" s="155"/>
      <c r="W73" s="155"/>
      <c r="X73" s="155"/>
      <c r="Y73" s="192"/>
      <c r="Z73" s="192"/>
      <c r="AA73" s="154"/>
      <c r="AB73" s="155"/>
      <c r="AC73" s="155"/>
      <c r="AD73" s="155">
        <v>1</v>
      </c>
      <c r="AE73" s="156">
        <v>1</v>
      </c>
      <c r="AF73" s="192">
        <v>1</v>
      </c>
      <c r="AG73" s="155"/>
      <c r="AH73" s="192"/>
      <c r="AI73" s="155"/>
      <c r="AJ73" s="154"/>
      <c r="AK73" s="155"/>
      <c r="AL73" s="155"/>
      <c r="AM73" s="156">
        <v>1</v>
      </c>
      <c r="AN73" s="17" t="s">
        <v>58</v>
      </c>
    </row>
    <row r="74" spans="1:40" x14ac:dyDescent="0.3">
      <c r="A74" s="190">
        <v>101</v>
      </c>
      <c r="B74" s="189">
        <v>2004</v>
      </c>
      <c r="C74" s="190">
        <v>1</v>
      </c>
      <c r="D74" s="190">
        <v>7</v>
      </c>
      <c r="E74" s="190" t="s">
        <v>256</v>
      </c>
      <c r="F74" s="200">
        <v>1</v>
      </c>
      <c r="G74" s="200">
        <v>0</v>
      </c>
      <c r="H74" s="200">
        <v>0</v>
      </c>
      <c r="I74" s="16">
        <f t="shared" si="28"/>
        <v>0</v>
      </c>
      <c r="J74" s="1">
        <v>1</v>
      </c>
      <c r="K74" s="1">
        <f t="shared" si="29"/>
        <v>1</v>
      </c>
      <c r="L74" s="1">
        <f t="shared" si="23"/>
        <v>4.5</v>
      </c>
      <c r="M74" s="1">
        <f t="shared" si="24"/>
        <v>1.8</v>
      </c>
      <c r="N74" s="1">
        <f t="shared" si="25"/>
        <v>1.5</v>
      </c>
      <c r="O74" s="1" t="str">
        <f t="shared" si="26"/>
        <v/>
      </c>
      <c r="P74" s="1" t="str">
        <f t="shared" si="27"/>
        <v/>
      </c>
      <c r="Q74" s="154"/>
      <c r="R74" s="155"/>
      <c r="S74" s="155"/>
      <c r="T74" s="155">
        <v>1</v>
      </c>
      <c r="U74" s="156">
        <v>1</v>
      </c>
      <c r="V74" s="155">
        <v>1</v>
      </c>
      <c r="W74" s="155">
        <v>1</v>
      </c>
      <c r="X74" s="155">
        <v>0.5</v>
      </c>
      <c r="Y74" s="192"/>
      <c r="Z74" s="192"/>
      <c r="AA74" s="154">
        <v>1</v>
      </c>
      <c r="AB74" s="155">
        <v>1</v>
      </c>
      <c r="AC74" s="155"/>
      <c r="AD74" s="155"/>
      <c r="AE74" s="156"/>
      <c r="AF74" s="192"/>
      <c r="AG74" s="155"/>
      <c r="AH74" s="192"/>
      <c r="AI74" s="155"/>
      <c r="AJ74" s="154"/>
      <c r="AK74" s="155"/>
      <c r="AL74" s="155"/>
      <c r="AM74" s="156"/>
    </row>
    <row r="75" spans="1:40" x14ac:dyDescent="0.3">
      <c r="A75" s="190">
        <v>101</v>
      </c>
      <c r="B75" s="189">
        <v>2004</v>
      </c>
      <c r="C75" s="189">
        <v>8</v>
      </c>
      <c r="D75" s="189">
        <v>7</v>
      </c>
      <c r="E75" s="190" t="s">
        <v>257</v>
      </c>
      <c r="F75" s="200">
        <v>1</v>
      </c>
      <c r="G75" s="200">
        <v>0</v>
      </c>
      <c r="H75" s="200">
        <v>0</v>
      </c>
      <c r="I75" s="16">
        <f t="shared" si="28"/>
        <v>0</v>
      </c>
      <c r="J75" s="1">
        <v>-1</v>
      </c>
      <c r="K75" s="1">
        <f t="shared" si="29"/>
        <v>1</v>
      </c>
      <c r="L75" s="1" t="str">
        <f t="shared" si="23"/>
        <v/>
      </c>
      <c r="M75" s="1">
        <f t="shared" si="24"/>
        <v>2</v>
      </c>
      <c r="N75" s="1">
        <f t="shared" si="25"/>
        <v>1.5</v>
      </c>
      <c r="O75" s="1">
        <f t="shared" si="26"/>
        <v>3</v>
      </c>
      <c r="P75" s="1" t="str">
        <f t="shared" si="27"/>
        <v/>
      </c>
      <c r="Q75" s="154"/>
      <c r="R75" s="155"/>
      <c r="S75" s="155"/>
      <c r="T75" s="155"/>
      <c r="U75" s="156"/>
      <c r="V75" s="155">
        <v>1</v>
      </c>
      <c r="W75" s="155">
        <v>1</v>
      </c>
      <c r="X75" s="155">
        <v>1</v>
      </c>
      <c r="Y75" s="192"/>
      <c r="Z75" s="192"/>
      <c r="AA75" s="154">
        <v>1</v>
      </c>
      <c r="AB75" s="155">
        <v>1</v>
      </c>
      <c r="AC75" s="155"/>
      <c r="AD75" s="155"/>
      <c r="AE75" s="156"/>
      <c r="AF75" s="192"/>
      <c r="AG75" s="155"/>
      <c r="AH75" s="192">
        <v>1</v>
      </c>
      <c r="AI75" s="155"/>
      <c r="AJ75" s="154"/>
      <c r="AK75" s="155"/>
      <c r="AL75" s="155"/>
      <c r="AM75" s="156"/>
    </row>
    <row r="76" spans="1:40" x14ac:dyDescent="0.3">
      <c r="A76" s="190">
        <v>101</v>
      </c>
      <c r="B76" s="189">
        <v>2004</v>
      </c>
      <c r="C76" s="190">
        <v>8</v>
      </c>
      <c r="D76" s="190">
        <v>7</v>
      </c>
      <c r="E76" s="190" t="s">
        <v>258</v>
      </c>
      <c r="F76" s="200">
        <v>1</v>
      </c>
      <c r="G76" s="200">
        <v>0</v>
      </c>
      <c r="H76" s="200">
        <v>0</v>
      </c>
      <c r="I76" s="16">
        <f t="shared" si="28"/>
        <v>0</v>
      </c>
      <c r="J76" s="1">
        <v>1</v>
      </c>
      <c r="K76" s="1">
        <f t="shared" si="29"/>
        <v>1</v>
      </c>
      <c r="L76" s="1" t="str">
        <f t="shared" si="23"/>
        <v/>
      </c>
      <c r="M76" s="1" t="str">
        <f t="shared" si="24"/>
        <v/>
      </c>
      <c r="N76" s="1">
        <f t="shared" si="25"/>
        <v>2</v>
      </c>
      <c r="O76" s="1">
        <f t="shared" si="26"/>
        <v>3</v>
      </c>
      <c r="P76" s="1" t="str">
        <f t="shared" si="27"/>
        <v/>
      </c>
      <c r="Q76" s="154"/>
      <c r="R76" s="155"/>
      <c r="S76" s="155"/>
      <c r="T76" s="155"/>
      <c r="U76" s="156"/>
      <c r="V76" s="155"/>
      <c r="W76" s="155"/>
      <c r="X76" s="155"/>
      <c r="Y76" s="192"/>
      <c r="Z76" s="192"/>
      <c r="AA76" s="154">
        <v>1</v>
      </c>
      <c r="AB76" s="155">
        <v>1</v>
      </c>
      <c r="AC76" s="155">
        <v>1</v>
      </c>
      <c r="AD76" s="155"/>
      <c r="AE76" s="156"/>
      <c r="AF76" s="192"/>
      <c r="AG76" s="155"/>
      <c r="AH76" s="192">
        <v>1</v>
      </c>
      <c r="AI76" s="155"/>
      <c r="AJ76" s="154"/>
      <c r="AK76" s="155"/>
      <c r="AL76" s="155"/>
      <c r="AM76" s="156"/>
    </row>
    <row r="77" spans="1:40" x14ac:dyDescent="0.3">
      <c r="A77" s="190">
        <v>101</v>
      </c>
      <c r="B77" s="189">
        <v>2004</v>
      </c>
      <c r="C77" s="189">
        <v>8</v>
      </c>
      <c r="D77" s="189">
        <v>7</v>
      </c>
      <c r="E77" s="190" t="s">
        <v>259</v>
      </c>
      <c r="F77" s="200">
        <v>1</v>
      </c>
      <c r="G77" s="200">
        <v>0</v>
      </c>
      <c r="H77" s="200">
        <v>0</v>
      </c>
      <c r="I77" s="16">
        <f t="shared" si="28"/>
        <v>0</v>
      </c>
      <c r="J77" s="1">
        <v>1</v>
      </c>
      <c r="K77" s="1">
        <f t="shared" si="29"/>
        <v>1</v>
      </c>
      <c r="L77" s="1" t="str">
        <f t="shared" si="23"/>
        <v/>
      </c>
      <c r="M77" s="1" t="str">
        <f t="shared" si="24"/>
        <v/>
      </c>
      <c r="N77" s="1">
        <f t="shared" si="25"/>
        <v>4.5</v>
      </c>
      <c r="O77" s="1">
        <f t="shared" si="26"/>
        <v>1</v>
      </c>
      <c r="P77" s="1">
        <f t="shared" si="27"/>
        <v>4</v>
      </c>
      <c r="Q77" s="154"/>
      <c r="R77" s="155"/>
      <c r="S77" s="155"/>
      <c r="T77" s="155"/>
      <c r="U77" s="156"/>
      <c r="V77" s="155"/>
      <c r="W77" s="155"/>
      <c r="X77" s="155"/>
      <c r="Y77" s="192"/>
      <c r="Z77" s="192"/>
      <c r="AA77" s="154"/>
      <c r="AB77" s="155"/>
      <c r="AC77" s="155"/>
      <c r="AD77" s="155">
        <v>1</v>
      </c>
      <c r="AE77" s="156">
        <v>1</v>
      </c>
      <c r="AF77" s="192">
        <v>1</v>
      </c>
      <c r="AG77" s="155"/>
      <c r="AH77" s="192"/>
      <c r="AI77" s="155"/>
      <c r="AJ77" s="154"/>
      <c r="AK77" s="155"/>
      <c r="AL77" s="155"/>
      <c r="AM77" s="156">
        <v>1</v>
      </c>
      <c r="AN77" s="17" t="s">
        <v>58</v>
      </c>
    </row>
    <row r="78" spans="1:40" x14ac:dyDescent="0.3">
      <c r="A78" s="190">
        <v>101</v>
      </c>
      <c r="B78" s="189">
        <v>2004</v>
      </c>
      <c r="C78" s="189">
        <v>23</v>
      </c>
      <c r="D78" s="189">
        <v>9</v>
      </c>
      <c r="E78" s="189" t="s">
        <v>260</v>
      </c>
      <c r="F78" s="200">
        <v>0</v>
      </c>
      <c r="G78" s="200"/>
      <c r="H78" s="200"/>
      <c r="I78" s="16">
        <f t="shared" si="28"/>
        <v>0</v>
      </c>
      <c r="J78" s="1">
        <v>1</v>
      </c>
      <c r="K78" s="1">
        <f t="shared" si="29"/>
        <v>1</v>
      </c>
      <c r="L78" s="1" t="str">
        <f t="shared" si="23"/>
        <v/>
      </c>
      <c r="M78" s="1" t="str">
        <f t="shared" si="24"/>
        <v/>
      </c>
      <c r="N78" s="1" t="str">
        <f t="shared" si="25"/>
        <v/>
      </c>
      <c r="O78" s="1" t="str">
        <f t="shared" si="26"/>
        <v/>
      </c>
      <c r="P78" s="1" t="str">
        <f t="shared" si="27"/>
        <v/>
      </c>
      <c r="Q78" s="154"/>
      <c r="R78" s="155"/>
      <c r="S78" s="155"/>
      <c r="T78" s="155"/>
      <c r="U78" s="156"/>
      <c r="V78" s="155"/>
      <c r="W78" s="155"/>
      <c r="X78" s="155"/>
      <c r="Y78" s="192"/>
      <c r="Z78" s="192"/>
      <c r="AA78" s="154"/>
      <c r="AB78" s="155"/>
      <c r="AC78" s="155"/>
      <c r="AD78" s="155"/>
      <c r="AE78" s="156"/>
      <c r="AF78" s="192"/>
      <c r="AG78" s="155"/>
      <c r="AH78" s="192"/>
      <c r="AI78" s="155"/>
      <c r="AJ78" s="154"/>
      <c r="AK78" s="155"/>
      <c r="AL78" s="155"/>
      <c r="AM78" s="156"/>
      <c r="AN78" s="17" t="s">
        <v>57</v>
      </c>
    </row>
    <row r="79" spans="1:40" x14ac:dyDescent="0.3">
      <c r="A79" s="190">
        <v>101</v>
      </c>
      <c r="B79" s="189">
        <v>2004</v>
      </c>
      <c r="C79" s="189">
        <v>7</v>
      </c>
      <c r="D79" s="189">
        <v>10</v>
      </c>
      <c r="E79" s="190" t="s">
        <v>261</v>
      </c>
      <c r="F79" s="200">
        <v>1</v>
      </c>
      <c r="G79" s="200">
        <v>0</v>
      </c>
      <c r="H79" s="200">
        <v>0</v>
      </c>
      <c r="I79" s="16">
        <f t="shared" si="28"/>
        <v>0</v>
      </c>
      <c r="J79" s="1">
        <v>1</v>
      </c>
      <c r="K79" s="1">
        <f t="shared" si="29"/>
        <v>1</v>
      </c>
      <c r="L79" s="1" t="str">
        <f t="shared" si="23"/>
        <v/>
      </c>
      <c r="M79" s="1">
        <f t="shared" si="24"/>
        <v>1.8</v>
      </c>
      <c r="N79" s="1">
        <f t="shared" si="25"/>
        <v>2</v>
      </c>
      <c r="O79" s="1">
        <f t="shared" si="26"/>
        <v>3</v>
      </c>
      <c r="P79" s="1" t="str">
        <f t="shared" si="27"/>
        <v/>
      </c>
      <c r="Q79" s="154"/>
      <c r="R79" s="155"/>
      <c r="S79" s="155"/>
      <c r="T79" s="155"/>
      <c r="U79" s="156"/>
      <c r="V79" s="155">
        <v>1</v>
      </c>
      <c r="W79" s="155">
        <v>1</v>
      </c>
      <c r="X79" s="155">
        <v>0.5</v>
      </c>
      <c r="Y79" s="192"/>
      <c r="Z79" s="192"/>
      <c r="AA79" s="154">
        <v>1</v>
      </c>
      <c r="AB79" s="155">
        <v>1</v>
      </c>
      <c r="AC79" s="155">
        <v>1</v>
      </c>
      <c r="AD79" s="155"/>
      <c r="AE79" s="156"/>
      <c r="AF79" s="192"/>
      <c r="AG79" s="155"/>
      <c r="AH79" s="192">
        <v>1</v>
      </c>
      <c r="AI79" s="155"/>
      <c r="AJ79" s="154"/>
      <c r="AK79" s="155"/>
      <c r="AL79" s="155"/>
      <c r="AM79" s="156"/>
    </row>
    <row r="80" spans="1:40" x14ac:dyDescent="0.3">
      <c r="A80" s="190">
        <v>101</v>
      </c>
      <c r="B80" s="189">
        <v>2004</v>
      </c>
      <c r="C80" s="189">
        <v>13</v>
      </c>
      <c r="D80" s="189">
        <v>10</v>
      </c>
      <c r="E80" s="189" t="s">
        <v>262</v>
      </c>
      <c r="F80" s="200">
        <v>1</v>
      </c>
      <c r="G80" s="200">
        <v>1</v>
      </c>
      <c r="H80" s="200">
        <v>0</v>
      </c>
      <c r="I80" s="16">
        <f t="shared" si="28"/>
        <v>1</v>
      </c>
      <c r="J80" s="1">
        <v>-1</v>
      </c>
      <c r="K80" s="1">
        <f t="shared" si="29"/>
        <v>-1</v>
      </c>
      <c r="L80" s="1">
        <f t="shared" si="23"/>
        <v>3</v>
      </c>
      <c r="M80" s="1" t="str">
        <f t="shared" si="24"/>
        <v/>
      </c>
      <c r="N80" s="1">
        <f t="shared" si="25"/>
        <v>2</v>
      </c>
      <c r="O80" s="1">
        <f t="shared" si="26"/>
        <v>1</v>
      </c>
      <c r="P80" s="1">
        <f t="shared" si="27"/>
        <v>3</v>
      </c>
      <c r="Q80" s="154"/>
      <c r="R80" s="155"/>
      <c r="S80" s="155">
        <v>2</v>
      </c>
      <c r="T80" s="155"/>
      <c r="U80" s="156"/>
      <c r="V80" s="155"/>
      <c r="W80" s="155"/>
      <c r="X80" s="155"/>
      <c r="Y80" s="155"/>
      <c r="Z80" s="155"/>
      <c r="AA80" s="154"/>
      <c r="AB80" s="155">
        <v>2</v>
      </c>
      <c r="AC80" s="155"/>
      <c r="AD80" s="155"/>
      <c r="AE80" s="156"/>
      <c r="AF80" s="155">
        <v>1</v>
      </c>
      <c r="AG80" s="155"/>
      <c r="AH80" s="155"/>
      <c r="AI80" s="155"/>
      <c r="AJ80" s="154"/>
      <c r="AK80" s="155"/>
      <c r="AL80" s="155">
        <v>1</v>
      </c>
      <c r="AM80" s="156"/>
      <c r="AN80" s="17" t="s">
        <v>57</v>
      </c>
    </row>
    <row r="81" spans="1:40" x14ac:dyDescent="0.3">
      <c r="A81" s="190">
        <v>101</v>
      </c>
      <c r="B81" s="189">
        <v>2004</v>
      </c>
      <c r="C81" s="189">
        <v>13</v>
      </c>
      <c r="D81" s="189">
        <v>10</v>
      </c>
      <c r="E81" s="190" t="s">
        <v>263</v>
      </c>
      <c r="F81" s="200">
        <v>1</v>
      </c>
      <c r="G81" s="200">
        <v>0</v>
      </c>
      <c r="H81" s="200">
        <v>0</v>
      </c>
      <c r="I81" s="16">
        <f t="shared" si="28"/>
        <v>0</v>
      </c>
      <c r="J81" s="1">
        <v>-1</v>
      </c>
      <c r="K81" s="1">
        <f t="shared" si="29"/>
        <v>1</v>
      </c>
      <c r="L81" s="1" t="str">
        <f t="shared" si="23"/>
        <v/>
      </c>
      <c r="M81" s="1">
        <f t="shared" si="24"/>
        <v>4</v>
      </c>
      <c r="N81" s="1">
        <f t="shared" si="25"/>
        <v>2.8</v>
      </c>
      <c r="O81" s="1">
        <f t="shared" si="26"/>
        <v>3</v>
      </c>
      <c r="P81" s="1" t="str">
        <f t="shared" si="27"/>
        <v/>
      </c>
      <c r="Q81" s="154"/>
      <c r="R81" s="155"/>
      <c r="S81" s="155"/>
      <c r="T81" s="155"/>
      <c r="U81" s="156"/>
      <c r="V81" s="155"/>
      <c r="W81" s="155"/>
      <c r="X81" s="155">
        <v>1</v>
      </c>
      <c r="Y81" s="192">
        <v>1</v>
      </c>
      <c r="Z81" s="192">
        <v>1</v>
      </c>
      <c r="AA81" s="154"/>
      <c r="AB81" s="155">
        <v>1</v>
      </c>
      <c r="AC81" s="155">
        <v>1</v>
      </c>
      <c r="AD81" s="155">
        <v>0.5</v>
      </c>
      <c r="AE81" s="156"/>
      <c r="AF81" s="192"/>
      <c r="AG81" s="155"/>
      <c r="AH81" s="192">
        <v>1</v>
      </c>
      <c r="AI81" s="155"/>
      <c r="AJ81" s="154"/>
      <c r="AK81" s="155"/>
      <c r="AL81" s="155"/>
      <c r="AM81" s="156"/>
    </row>
    <row r="82" spans="1:40" x14ac:dyDescent="0.3">
      <c r="A82" s="190">
        <v>101</v>
      </c>
      <c r="B82" s="189">
        <v>2004</v>
      </c>
      <c r="C82" s="189">
        <v>21</v>
      </c>
      <c r="D82" s="189">
        <v>10</v>
      </c>
      <c r="E82" s="190" t="s">
        <v>264</v>
      </c>
      <c r="F82" s="200">
        <v>1</v>
      </c>
      <c r="G82" s="200">
        <v>0</v>
      </c>
      <c r="H82" s="200">
        <v>0</v>
      </c>
      <c r="I82" s="16">
        <f t="shared" si="28"/>
        <v>0</v>
      </c>
      <c r="J82" s="1">
        <v>-1</v>
      </c>
      <c r="K82" s="1">
        <f t="shared" si="29"/>
        <v>1</v>
      </c>
      <c r="L82" s="1">
        <f t="shared" ref="L82:L125" si="30">IF(SUM(Q82:U82)=0,"",(Q82*1+R82*2+S82*3+T82*4+U82*5)/SUM(Q82:U82))</f>
        <v>2.8</v>
      </c>
      <c r="M82" s="1" t="str">
        <f t="shared" ref="M82:M125" si="31">IF(SUM(V82:Z82)=0,"",(V82*1+W82*2+X82*3+Y82*4+Z82*5)/SUM(V82:Z82))</f>
        <v/>
      </c>
      <c r="N82" s="1">
        <f t="shared" ref="N82:N125" si="32">IF(SUM(AA82:AE82)=0,"",(AA82*1+AB82*2+AC82*3+AD82*4+AE82*5)/SUM(AA82:AE82))</f>
        <v>4.2</v>
      </c>
      <c r="O82" s="1">
        <f t="shared" ref="O82:O125" si="33">IF(AF82=1,1,(IF(AG82=1,2,(IF(AH82=1,3,(IF(AI82=1,4,"")))))))</f>
        <v>1</v>
      </c>
      <c r="P82" s="1">
        <f t="shared" ref="P82:P125" si="34">IF(AJ82=1,1,(IF(AK82=1,2,(IF(AL82=1,3,(IF(AM82=1,4,"")))))))</f>
        <v>4</v>
      </c>
      <c r="Q82" s="154"/>
      <c r="R82" s="155">
        <v>1</v>
      </c>
      <c r="S82" s="155">
        <v>1</v>
      </c>
      <c r="T82" s="155">
        <v>0.5</v>
      </c>
      <c r="U82" s="156"/>
      <c r="V82" s="155"/>
      <c r="W82" s="155"/>
      <c r="X82" s="155"/>
      <c r="Y82" s="192"/>
      <c r="Z82" s="192"/>
      <c r="AA82" s="154"/>
      <c r="AB82" s="155"/>
      <c r="AC82" s="155">
        <v>0.5</v>
      </c>
      <c r="AD82" s="155">
        <v>1</v>
      </c>
      <c r="AE82" s="156">
        <v>1</v>
      </c>
      <c r="AF82" s="192">
        <v>1</v>
      </c>
      <c r="AG82" s="155"/>
      <c r="AH82" s="192"/>
      <c r="AI82" s="155"/>
      <c r="AJ82" s="154"/>
      <c r="AK82" s="155"/>
      <c r="AL82" s="155"/>
      <c r="AM82" s="156">
        <v>1</v>
      </c>
      <c r="AN82" s="17" t="s">
        <v>57</v>
      </c>
    </row>
    <row r="83" spans="1:40" ht="14.4" customHeight="1" x14ac:dyDescent="0.3">
      <c r="A83" s="190">
        <v>102</v>
      </c>
      <c r="B83" s="189">
        <v>2004</v>
      </c>
      <c r="C83" s="190">
        <v>11</v>
      </c>
      <c r="D83" s="190">
        <v>11</v>
      </c>
      <c r="E83" s="190" t="s">
        <v>265</v>
      </c>
      <c r="F83" s="200">
        <v>1</v>
      </c>
      <c r="G83" s="200">
        <v>0</v>
      </c>
      <c r="H83" s="200">
        <v>0</v>
      </c>
      <c r="I83" s="16">
        <f t="shared" ref="I83:I125" si="35">IF(G83=1,1,IF(H83=1,1,0))</f>
        <v>0</v>
      </c>
      <c r="J83" s="1">
        <v>1</v>
      </c>
      <c r="K83" s="1">
        <f t="shared" ref="K83:K125" si="36">IF(F83=2,-1,IF(F83=3,-1,IF((F83+G83)=2,-1,IF((F83+H83)=2,-1,1))))</f>
        <v>1</v>
      </c>
      <c r="L83" s="1">
        <f t="shared" si="30"/>
        <v>2.5</v>
      </c>
      <c r="M83" s="1">
        <f t="shared" si="31"/>
        <v>1.8</v>
      </c>
      <c r="N83" s="1">
        <f t="shared" si="32"/>
        <v>2</v>
      </c>
      <c r="O83" s="1">
        <f t="shared" si="33"/>
        <v>1</v>
      </c>
      <c r="P83" s="1">
        <f t="shared" si="34"/>
        <v>1</v>
      </c>
      <c r="Q83" s="154"/>
      <c r="R83" s="155">
        <v>1</v>
      </c>
      <c r="S83" s="155">
        <v>1</v>
      </c>
      <c r="T83" s="155"/>
      <c r="U83" s="156"/>
      <c r="V83" s="155">
        <v>1</v>
      </c>
      <c r="W83" s="155">
        <v>1</v>
      </c>
      <c r="X83" s="155">
        <v>0.5</v>
      </c>
      <c r="Y83" s="192"/>
      <c r="Z83" s="192"/>
      <c r="AA83" s="154">
        <v>1</v>
      </c>
      <c r="AB83" s="155">
        <v>1</v>
      </c>
      <c r="AC83" s="155">
        <v>1</v>
      </c>
      <c r="AD83" s="155"/>
      <c r="AE83" s="156"/>
      <c r="AF83" s="192">
        <v>1</v>
      </c>
      <c r="AG83" s="155"/>
      <c r="AH83" s="192"/>
      <c r="AI83" s="155"/>
      <c r="AJ83" s="154">
        <v>1</v>
      </c>
      <c r="AK83" s="155"/>
      <c r="AL83" s="155"/>
      <c r="AM83" s="156"/>
      <c r="AN83" s="35"/>
    </row>
    <row r="84" spans="1:40" x14ac:dyDescent="0.3">
      <c r="A84" s="190">
        <v>102</v>
      </c>
      <c r="B84" s="189">
        <v>2004</v>
      </c>
      <c r="C84" s="189">
        <v>18</v>
      </c>
      <c r="D84" s="189">
        <v>11</v>
      </c>
      <c r="E84" s="190" t="s">
        <v>266</v>
      </c>
      <c r="F84" s="192">
        <v>0</v>
      </c>
      <c r="G84" s="192"/>
      <c r="H84" s="192"/>
      <c r="I84" s="16">
        <f t="shared" si="35"/>
        <v>0</v>
      </c>
      <c r="J84" s="1">
        <v>1</v>
      </c>
      <c r="K84" s="1">
        <f t="shared" si="36"/>
        <v>1</v>
      </c>
      <c r="L84" s="1" t="str">
        <f t="shared" si="30"/>
        <v/>
      </c>
      <c r="M84" s="1" t="str">
        <f t="shared" si="31"/>
        <v/>
      </c>
      <c r="N84" s="1" t="str">
        <f t="shared" si="32"/>
        <v/>
      </c>
      <c r="O84" s="1" t="str">
        <f t="shared" si="33"/>
        <v/>
      </c>
      <c r="P84" s="1" t="str">
        <f t="shared" si="34"/>
        <v/>
      </c>
      <c r="Q84" s="154"/>
      <c r="R84" s="192"/>
      <c r="S84" s="192"/>
      <c r="T84" s="192"/>
      <c r="U84" s="156"/>
      <c r="V84" s="192"/>
      <c r="W84" s="192"/>
      <c r="X84" s="192"/>
      <c r="Y84" s="192"/>
      <c r="Z84" s="192"/>
      <c r="AA84" s="154"/>
      <c r="AB84" s="192"/>
      <c r="AC84" s="192"/>
      <c r="AD84" s="192"/>
      <c r="AE84" s="156"/>
      <c r="AF84" s="192"/>
      <c r="AG84" s="192"/>
      <c r="AH84" s="192"/>
      <c r="AI84" s="192"/>
      <c r="AJ84" s="154"/>
      <c r="AK84" s="155"/>
      <c r="AL84" s="155"/>
      <c r="AM84" s="156"/>
      <c r="AN84" s="17" t="s">
        <v>57</v>
      </c>
    </row>
    <row r="85" spans="1:40" x14ac:dyDescent="0.3">
      <c r="A85" s="190">
        <v>102</v>
      </c>
      <c r="B85" s="189">
        <v>2004</v>
      </c>
      <c r="C85" s="189">
        <v>18</v>
      </c>
      <c r="D85" s="189">
        <v>11</v>
      </c>
      <c r="E85" s="189" t="s">
        <v>267</v>
      </c>
      <c r="F85" s="200">
        <v>0</v>
      </c>
      <c r="G85" s="200"/>
      <c r="H85" s="200"/>
      <c r="I85" s="16">
        <f t="shared" si="35"/>
        <v>0</v>
      </c>
      <c r="J85" s="1">
        <v>-1</v>
      </c>
      <c r="K85" s="1">
        <f t="shared" si="36"/>
        <v>1</v>
      </c>
      <c r="L85" s="1" t="str">
        <f t="shared" si="30"/>
        <v/>
      </c>
      <c r="M85" s="1" t="str">
        <f t="shared" si="31"/>
        <v/>
      </c>
      <c r="N85" s="1" t="str">
        <f t="shared" si="32"/>
        <v/>
      </c>
      <c r="O85" s="1" t="str">
        <f t="shared" si="33"/>
        <v/>
      </c>
      <c r="P85" s="1" t="str">
        <f t="shared" si="34"/>
        <v/>
      </c>
      <c r="Q85" s="154"/>
      <c r="R85" s="155"/>
      <c r="S85" s="155"/>
      <c r="T85" s="155"/>
      <c r="U85" s="156"/>
      <c r="V85" s="155"/>
      <c r="W85" s="155"/>
      <c r="X85" s="155"/>
      <c r="Y85" s="155"/>
      <c r="Z85" s="155"/>
      <c r="AA85" s="154"/>
      <c r="AB85" s="155"/>
      <c r="AC85" s="155"/>
      <c r="AD85" s="155"/>
      <c r="AE85" s="156"/>
      <c r="AF85" s="155"/>
      <c r="AG85" s="155"/>
      <c r="AH85" s="155"/>
      <c r="AI85" s="155"/>
      <c r="AJ85" s="154"/>
      <c r="AK85" s="155"/>
      <c r="AL85" s="155"/>
      <c r="AM85" s="156"/>
    </row>
    <row r="86" spans="1:40" x14ac:dyDescent="0.3">
      <c r="A86" s="190">
        <v>102</v>
      </c>
      <c r="B86" s="189">
        <v>2005</v>
      </c>
      <c r="C86" s="189">
        <v>14</v>
      </c>
      <c r="D86" s="189">
        <v>2</v>
      </c>
      <c r="E86" s="189" t="s">
        <v>268</v>
      </c>
      <c r="F86" s="200">
        <v>1</v>
      </c>
      <c r="G86" s="200">
        <v>0</v>
      </c>
      <c r="H86" s="200">
        <v>0</v>
      </c>
      <c r="I86" s="16">
        <f t="shared" si="35"/>
        <v>0</v>
      </c>
      <c r="J86" s="1">
        <v>-1</v>
      </c>
      <c r="K86" s="1">
        <f t="shared" si="36"/>
        <v>1</v>
      </c>
      <c r="L86" s="1" t="str">
        <f t="shared" si="30"/>
        <v/>
      </c>
      <c r="M86" s="1" t="str">
        <f t="shared" si="31"/>
        <v/>
      </c>
      <c r="N86" s="1">
        <f t="shared" si="32"/>
        <v>4.5</v>
      </c>
      <c r="O86" s="1">
        <f t="shared" si="33"/>
        <v>1</v>
      </c>
      <c r="P86" s="1" t="str">
        <f t="shared" si="34"/>
        <v/>
      </c>
      <c r="Q86" s="154"/>
      <c r="R86" s="155"/>
      <c r="S86" s="155"/>
      <c r="T86" s="155"/>
      <c r="U86" s="156"/>
      <c r="V86" s="192"/>
      <c r="W86" s="192"/>
      <c r="X86" s="192"/>
      <c r="Y86" s="192"/>
      <c r="Z86" s="192"/>
      <c r="AA86" s="154"/>
      <c r="AB86" s="155"/>
      <c r="AC86" s="155"/>
      <c r="AD86" s="155">
        <v>1</v>
      </c>
      <c r="AE86" s="156">
        <v>1</v>
      </c>
      <c r="AF86" s="192">
        <v>1</v>
      </c>
      <c r="AG86" s="192"/>
      <c r="AH86" s="192"/>
      <c r="AI86" s="192"/>
      <c r="AJ86" s="154"/>
      <c r="AK86" s="155"/>
      <c r="AL86" s="155"/>
      <c r="AM86" s="156"/>
      <c r="AN86" s="17" t="s">
        <v>309</v>
      </c>
    </row>
    <row r="87" spans="1:40" x14ac:dyDescent="0.3">
      <c r="A87" s="190">
        <v>102</v>
      </c>
      <c r="B87" s="189">
        <v>2005</v>
      </c>
      <c r="C87" s="189">
        <v>17</v>
      </c>
      <c r="D87" s="189">
        <v>2</v>
      </c>
      <c r="E87" s="190" t="s">
        <v>269</v>
      </c>
      <c r="F87" s="200">
        <v>1</v>
      </c>
      <c r="G87" s="200">
        <v>0</v>
      </c>
      <c r="H87" s="200">
        <v>0</v>
      </c>
      <c r="I87" s="16">
        <f t="shared" si="35"/>
        <v>0</v>
      </c>
      <c r="J87" s="1">
        <v>1</v>
      </c>
      <c r="K87" s="1">
        <f t="shared" si="36"/>
        <v>1</v>
      </c>
      <c r="L87" s="1" t="str">
        <f t="shared" si="30"/>
        <v/>
      </c>
      <c r="M87" s="1">
        <f t="shared" si="31"/>
        <v>2</v>
      </c>
      <c r="N87" s="1">
        <f t="shared" si="32"/>
        <v>2</v>
      </c>
      <c r="O87" s="1">
        <f t="shared" si="33"/>
        <v>1</v>
      </c>
      <c r="P87" s="1">
        <f t="shared" si="34"/>
        <v>4</v>
      </c>
      <c r="Q87" s="154"/>
      <c r="R87" s="155"/>
      <c r="S87" s="155"/>
      <c r="T87" s="155"/>
      <c r="U87" s="156"/>
      <c r="V87" s="155">
        <v>1</v>
      </c>
      <c r="W87" s="155">
        <v>1</v>
      </c>
      <c r="X87" s="155">
        <v>1</v>
      </c>
      <c r="Y87" s="192"/>
      <c r="Z87" s="192"/>
      <c r="AA87" s="154">
        <v>1</v>
      </c>
      <c r="AB87" s="155">
        <v>1</v>
      </c>
      <c r="AC87" s="155">
        <v>1</v>
      </c>
      <c r="AD87" s="155"/>
      <c r="AE87" s="156"/>
      <c r="AF87" s="192">
        <v>1</v>
      </c>
      <c r="AG87" s="155"/>
      <c r="AH87" s="192"/>
      <c r="AI87" s="155"/>
      <c r="AJ87" s="154"/>
      <c r="AK87" s="155"/>
      <c r="AL87" s="155"/>
      <c r="AM87" s="156">
        <v>1</v>
      </c>
      <c r="AN87" s="69" t="s">
        <v>59</v>
      </c>
    </row>
    <row r="88" spans="1:40" x14ac:dyDescent="0.3">
      <c r="A88" s="190">
        <v>102</v>
      </c>
      <c r="B88" s="189">
        <v>2005</v>
      </c>
      <c r="C88" s="189">
        <v>3</v>
      </c>
      <c r="D88" s="189">
        <v>3</v>
      </c>
      <c r="E88" s="189" t="s">
        <v>270</v>
      </c>
      <c r="F88" s="200">
        <v>1</v>
      </c>
      <c r="G88" s="200">
        <v>0</v>
      </c>
      <c r="H88" s="200">
        <v>0</v>
      </c>
      <c r="I88" s="16">
        <f t="shared" si="35"/>
        <v>0</v>
      </c>
      <c r="J88" s="1">
        <v>1</v>
      </c>
      <c r="K88" s="1">
        <f t="shared" si="36"/>
        <v>1</v>
      </c>
      <c r="L88" s="1">
        <f t="shared" si="30"/>
        <v>4.5</v>
      </c>
      <c r="M88" s="1" t="str">
        <f t="shared" si="31"/>
        <v/>
      </c>
      <c r="N88" s="1">
        <f t="shared" si="32"/>
        <v>1.8</v>
      </c>
      <c r="O88" s="1">
        <f t="shared" si="33"/>
        <v>1</v>
      </c>
      <c r="P88" s="1">
        <f t="shared" si="34"/>
        <v>1</v>
      </c>
      <c r="Q88" s="154"/>
      <c r="R88" s="155"/>
      <c r="S88" s="155"/>
      <c r="T88" s="155">
        <v>1</v>
      </c>
      <c r="U88" s="156">
        <v>1</v>
      </c>
      <c r="V88" s="192"/>
      <c r="W88" s="192"/>
      <c r="X88" s="192"/>
      <c r="Y88" s="192"/>
      <c r="Z88" s="192"/>
      <c r="AA88" s="154">
        <v>1</v>
      </c>
      <c r="AB88" s="155">
        <v>1</v>
      </c>
      <c r="AC88" s="155">
        <v>0.5</v>
      </c>
      <c r="AD88" s="155"/>
      <c r="AE88" s="156"/>
      <c r="AF88" s="192">
        <v>1</v>
      </c>
      <c r="AG88" s="192"/>
      <c r="AH88" s="192"/>
      <c r="AI88" s="192"/>
      <c r="AJ88" s="154">
        <v>1</v>
      </c>
      <c r="AK88" s="155"/>
      <c r="AL88" s="155"/>
      <c r="AM88" s="156"/>
      <c r="AN88" s="69"/>
    </row>
    <row r="89" spans="1:40" x14ac:dyDescent="0.3">
      <c r="A89" s="190">
        <v>102</v>
      </c>
      <c r="B89" s="189">
        <v>2005</v>
      </c>
      <c r="C89" s="189">
        <v>10</v>
      </c>
      <c r="D89" s="189">
        <v>3</v>
      </c>
      <c r="E89" s="190" t="s">
        <v>271</v>
      </c>
      <c r="F89" s="200">
        <v>1</v>
      </c>
      <c r="G89" s="200">
        <v>0</v>
      </c>
      <c r="H89" s="200">
        <v>0</v>
      </c>
      <c r="I89" s="16">
        <f t="shared" si="35"/>
        <v>0</v>
      </c>
      <c r="J89" s="1">
        <v>1</v>
      </c>
      <c r="K89" s="1">
        <f t="shared" si="36"/>
        <v>1</v>
      </c>
      <c r="L89" s="1" t="str">
        <f t="shared" si="30"/>
        <v/>
      </c>
      <c r="M89" s="1">
        <f t="shared" si="31"/>
        <v>1.8</v>
      </c>
      <c r="N89" s="1">
        <f t="shared" si="32"/>
        <v>1.5</v>
      </c>
      <c r="O89" s="1">
        <f t="shared" si="33"/>
        <v>2</v>
      </c>
      <c r="P89" s="1" t="str">
        <f t="shared" si="34"/>
        <v/>
      </c>
      <c r="Q89" s="154"/>
      <c r="R89" s="155"/>
      <c r="S89" s="155"/>
      <c r="T89" s="155"/>
      <c r="U89" s="156"/>
      <c r="V89" s="155">
        <v>1</v>
      </c>
      <c r="W89" s="155">
        <v>1</v>
      </c>
      <c r="X89" s="155">
        <v>0.5</v>
      </c>
      <c r="Y89" s="192"/>
      <c r="Z89" s="192"/>
      <c r="AA89" s="154">
        <v>1</v>
      </c>
      <c r="AB89" s="155">
        <v>1</v>
      </c>
      <c r="AC89" s="155"/>
      <c r="AD89" s="155"/>
      <c r="AE89" s="156"/>
      <c r="AF89" s="192"/>
      <c r="AG89" s="155">
        <v>1</v>
      </c>
      <c r="AH89" s="192"/>
      <c r="AI89" s="155"/>
      <c r="AJ89" s="154"/>
      <c r="AK89" s="155"/>
      <c r="AL89" s="155"/>
      <c r="AM89" s="156"/>
    </row>
    <row r="90" spans="1:40" x14ac:dyDescent="0.3">
      <c r="A90" s="190">
        <v>102</v>
      </c>
      <c r="B90" s="189">
        <v>2005</v>
      </c>
      <c r="C90" s="189">
        <v>24</v>
      </c>
      <c r="D90" s="189">
        <v>3</v>
      </c>
      <c r="E90" s="190" t="s">
        <v>272</v>
      </c>
      <c r="F90" s="200">
        <v>1</v>
      </c>
      <c r="G90" s="200">
        <v>0</v>
      </c>
      <c r="H90" s="200">
        <v>0</v>
      </c>
      <c r="I90" s="16">
        <f t="shared" si="35"/>
        <v>0</v>
      </c>
      <c r="J90" s="1">
        <v>1</v>
      </c>
      <c r="K90" s="1">
        <f t="shared" si="36"/>
        <v>1</v>
      </c>
      <c r="L90" s="1" t="str">
        <f t="shared" si="30"/>
        <v/>
      </c>
      <c r="M90" s="1" t="str">
        <f t="shared" si="31"/>
        <v/>
      </c>
      <c r="N90" s="1">
        <f t="shared" si="32"/>
        <v>1.5</v>
      </c>
      <c r="O90" s="1">
        <f t="shared" si="33"/>
        <v>3</v>
      </c>
      <c r="P90" s="1" t="str">
        <f t="shared" si="34"/>
        <v/>
      </c>
      <c r="Q90" s="154"/>
      <c r="R90" s="155"/>
      <c r="S90" s="155"/>
      <c r="T90" s="155"/>
      <c r="U90" s="156"/>
      <c r="V90" s="155"/>
      <c r="W90" s="155"/>
      <c r="X90" s="155"/>
      <c r="Y90" s="192"/>
      <c r="Z90" s="192"/>
      <c r="AA90" s="154">
        <v>1</v>
      </c>
      <c r="AB90" s="155">
        <v>1</v>
      </c>
      <c r="AC90" s="155"/>
      <c r="AD90" s="155"/>
      <c r="AE90" s="156"/>
      <c r="AF90" s="192"/>
      <c r="AG90" s="155"/>
      <c r="AH90" s="192">
        <v>1</v>
      </c>
      <c r="AI90" s="155"/>
      <c r="AJ90" s="154"/>
      <c r="AK90" s="155"/>
      <c r="AL90" s="155"/>
      <c r="AM90" s="156"/>
    </row>
    <row r="91" spans="1:40" x14ac:dyDescent="0.3">
      <c r="A91" s="190">
        <v>102</v>
      </c>
      <c r="B91" s="189">
        <v>2005</v>
      </c>
      <c r="C91" s="189">
        <v>7</v>
      </c>
      <c r="D91" s="189">
        <v>4</v>
      </c>
      <c r="E91" s="189" t="s">
        <v>273</v>
      </c>
      <c r="F91" s="200">
        <v>1</v>
      </c>
      <c r="G91" s="200">
        <v>1</v>
      </c>
      <c r="H91" s="200">
        <v>0</v>
      </c>
      <c r="I91" s="16">
        <f t="shared" si="35"/>
        <v>1</v>
      </c>
      <c r="J91" s="1">
        <v>-1</v>
      </c>
      <c r="K91" s="1">
        <f t="shared" si="36"/>
        <v>-1</v>
      </c>
      <c r="L91" s="1" t="str">
        <f t="shared" si="30"/>
        <v/>
      </c>
      <c r="M91" s="1" t="str">
        <f t="shared" si="31"/>
        <v/>
      </c>
      <c r="N91" s="1">
        <f t="shared" si="32"/>
        <v>1</v>
      </c>
      <c r="O91" s="1">
        <f t="shared" si="33"/>
        <v>2</v>
      </c>
      <c r="P91" s="1" t="str">
        <f t="shared" si="34"/>
        <v/>
      </c>
      <c r="Q91" s="154"/>
      <c r="R91" s="155"/>
      <c r="S91" s="155"/>
      <c r="T91" s="155"/>
      <c r="U91" s="156"/>
      <c r="V91" s="155"/>
      <c r="W91" s="155"/>
      <c r="X91" s="155"/>
      <c r="Y91" s="155"/>
      <c r="Z91" s="155"/>
      <c r="AA91" s="154">
        <v>2</v>
      </c>
      <c r="AB91" s="155"/>
      <c r="AC91" s="155"/>
      <c r="AD91" s="155"/>
      <c r="AE91" s="156"/>
      <c r="AF91" s="155"/>
      <c r="AG91" s="155">
        <v>1</v>
      </c>
      <c r="AH91" s="155"/>
      <c r="AI91" s="155"/>
      <c r="AJ91" s="154"/>
      <c r="AK91" s="155"/>
      <c r="AL91" s="155"/>
      <c r="AM91" s="156"/>
    </row>
    <row r="92" spans="1:40" x14ac:dyDescent="0.3">
      <c r="A92" s="190">
        <v>102</v>
      </c>
      <c r="B92" s="189">
        <v>2005</v>
      </c>
      <c r="C92" s="189">
        <v>14</v>
      </c>
      <c r="D92" s="189">
        <v>4</v>
      </c>
      <c r="E92" s="190" t="s">
        <v>274</v>
      </c>
      <c r="F92" s="200">
        <v>1</v>
      </c>
      <c r="G92" s="200">
        <v>0</v>
      </c>
      <c r="H92" s="200">
        <v>0</v>
      </c>
      <c r="I92" s="16">
        <f t="shared" si="35"/>
        <v>0</v>
      </c>
      <c r="J92" s="1">
        <v>1</v>
      </c>
      <c r="K92" s="1">
        <f t="shared" si="36"/>
        <v>1</v>
      </c>
      <c r="L92" s="1" t="str">
        <f t="shared" si="30"/>
        <v/>
      </c>
      <c r="M92" s="1">
        <f t="shared" si="31"/>
        <v>1.8</v>
      </c>
      <c r="N92" s="1">
        <f t="shared" si="32"/>
        <v>2.5</v>
      </c>
      <c r="O92" s="1">
        <f t="shared" si="33"/>
        <v>2</v>
      </c>
      <c r="P92" s="1">
        <f t="shared" si="34"/>
        <v>1</v>
      </c>
      <c r="Q92" s="154"/>
      <c r="R92" s="155"/>
      <c r="S92" s="155"/>
      <c r="T92" s="155"/>
      <c r="U92" s="156"/>
      <c r="V92" s="155">
        <v>1</v>
      </c>
      <c r="W92" s="155">
        <v>1</v>
      </c>
      <c r="X92" s="155">
        <v>0.5</v>
      </c>
      <c r="Y92" s="192"/>
      <c r="Z92" s="192"/>
      <c r="AA92" s="154"/>
      <c r="AB92" s="155">
        <v>1</v>
      </c>
      <c r="AC92" s="155">
        <v>1</v>
      </c>
      <c r="AD92" s="155"/>
      <c r="AE92" s="156"/>
      <c r="AF92" s="192"/>
      <c r="AG92" s="155">
        <v>1</v>
      </c>
      <c r="AH92" s="192"/>
      <c r="AI92" s="155"/>
      <c r="AJ92" s="154">
        <v>1</v>
      </c>
      <c r="AK92" s="155"/>
      <c r="AL92" s="155"/>
      <c r="AM92" s="156"/>
      <c r="AN92" s="17" t="s">
        <v>57</v>
      </c>
    </row>
    <row r="93" spans="1:40" x14ac:dyDescent="0.3">
      <c r="A93" s="190">
        <v>102</v>
      </c>
      <c r="B93" s="189">
        <v>2005</v>
      </c>
      <c r="C93" s="189">
        <v>21</v>
      </c>
      <c r="D93" s="189">
        <v>4</v>
      </c>
      <c r="E93" s="190" t="s">
        <v>275</v>
      </c>
      <c r="F93" s="203">
        <v>3</v>
      </c>
      <c r="G93" s="200">
        <v>0</v>
      </c>
      <c r="H93" s="200">
        <v>1</v>
      </c>
      <c r="I93" s="16">
        <f t="shared" si="35"/>
        <v>1</v>
      </c>
      <c r="J93" s="1">
        <v>-1</v>
      </c>
      <c r="K93" s="1">
        <f t="shared" si="36"/>
        <v>-1</v>
      </c>
      <c r="L93" s="1">
        <f t="shared" si="30"/>
        <v>4</v>
      </c>
      <c r="M93" s="1">
        <f t="shared" si="31"/>
        <v>2</v>
      </c>
      <c r="N93" s="1">
        <f t="shared" si="32"/>
        <v>3</v>
      </c>
      <c r="O93" s="1">
        <f t="shared" si="33"/>
        <v>1</v>
      </c>
      <c r="P93" s="1">
        <f t="shared" si="34"/>
        <v>1</v>
      </c>
      <c r="Q93" s="154"/>
      <c r="R93" s="155"/>
      <c r="S93" s="155"/>
      <c r="T93" s="155">
        <v>2</v>
      </c>
      <c r="U93" s="156"/>
      <c r="V93" s="155"/>
      <c r="W93" s="155">
        <v>2</v>
      </c>
      <c r="X93" s="155"/>
      <c r="Y93" s="192"/>
      <c r="Z93" s="192"/>
      <c r="AA93" s="154"/>
      <c r="AB93" s="155"/>
      <c r="AC93" s="155">
        <v>2</v>
      </c>
      <c r="AD93" s="155"/>
      <c r="AE93" s="156"/>
      <c r="AF93" s="192">
        <v>1</v>
      </c>
      <c r="AG93" s="155"/>
      <c r="AH93" s="192"/>
      <c r="AI93" s="155"/>
      <c r="AJ93" s="154">
        <v>1</v>
      </c>
      <c r="AK93" s="155"/>
      <c r="AL93" s="155"/>
      <c r="AM93" s="156"/>
      <c r="AN93" s="17" t="s">
        <v>57</v>
      </c>
    </row>
    <row r="94" spans="1:40" x14ac:dyDescent="0.3">
      <c r="A94" s="190">
        <v>102</v>
      </c>
      <c r="B94" s="189">
        <v>2005</v>
      </c>
      <c r="C94" s="189">
        <v>9</v>
      </c>
      <c r="D94" s="189">
        <v>6</v>
      </c>
      <c r="E94" s="189" t="s">
        <v>276</v>
      </c>
      <c r="F94" s="203">
        <v>1</v>
      </c>
      <c r="G94" s="200">
        <v>0</v>
      </c>
      <c r="H94" s="203">
        <v>0</v>
      </c>
      <c r="I94" s="16">
        <f t="shared" si="35"/>
        <v>0</v>
      </c>
      <c r="J94" s="1">
        <v>-1</v>
      </c>
      <c r="K94" s="1">
        <f t="shared" si="36"/>
        <v>1</v>
      </c>
      <c r="L94" s="1">
        <f t="shared" si="30"/>
        <v>1.3333333333333333</v>
      </c>
      <c r="M94" s="1">
        <f t="shared" si="31"/>
        <v>1.8</v>
      </c>
      <c r="N94" s="1">
        <f t="shared" si="32"/>
        <v>4.666666666666667</v>
      </c>
      <c r="O94" s="1">
        <f t="shared" si="33"/>
        <v>1</v>
      </c>
      <c r="P94" s="1">
        <f t="shared" si="34"/>
        <v>2</v>
      </c>
      <c r="Q94" s="207">
        <v>1</v>
      </c>
      <c r="R94" s="208">
        <v>0.5</v>
      </c>
      <c r="S94" s="208"/>
      <c r="T94" s="208"/>
      <c r="U94" s="209"/>
      <c r="V94" s="208">
        <v>1</v>
      </c>
      <c r="W94" s="208">
        <v>1</v>
      </c>
      <c r="X94" s="208">
        <v>0.5</v>
      </c>
      <c r="Y94" s="191"/>
      <c r="Z94" s="191"/>
      <c r="AA94" s="207"/>
      <c r="AB94" s="208"/>
      <c r="AC94" s="208"/>
      <c r="AD94" s="208">
        <v>0.5</v>
      </c>
      <c r="AE94" s="209">
        <v>1</v>
      </c>
      <c r="AF94" s="191">
        <v>1</v>
      </c>
      <c r="AG94" s="208"/>
      <c r="AH94" s="191"/>
      <c r="AI94" s="208"/>
      <c r="AJ94" s="207"/>
      <c r="AK94" s="208">
        <v>1</v>
      </c>
      <c r="AL94" s="208"/>
      <c r="AM94" s="209"/>
      <c r="AN94" s="17" t="s">
        <v>57</v>
      </c>
    </row>
    <row r="95" spans="1:40" x14ac:dyDescent="0.3">
      <c r="A95" s="190">
        <v>102</v>
      </c>
      <c r="B95" s="189">
        <v>2005</v>
      </c>
      <c r="C95" s="189">
        <v>16</v>
      </c>
      <c r="D95" s="189">
        <v>6</v>
      </c>
      <c r="E95" s="189" t="s">
        <v>277</v>
      </c>
      <c r="F95" s="200">
        <v>1</v>
      </c>
      <c r="G95" s="200">
        <v>0</v>
      </c>
      <c r="H95" s="200">
        <v>0</v>
      </c>
      <c r="I95" s="16">
        <f t="shared" si="35"/>
        <v>0</v>
      </c>
      <c r="J95" s="1">
        <v>1</v>
      </c>
      <c r="K95" s="1">
        <f t="shared" si="36"/>
        <v>1</v>
      </c>
      <c r="L95" s="1">
        <f t="shared" si="30"/>
        <v>2.8</v>
      </c>
      <c r="M95" s="1">
        <f t="shared" si="31"/>
        <v>2.8</v>
      </c>
      <c r="N95" s="1">
        <f t="shared" si="32"/>
        <v>2</v>
      </c>
      <c r="O95" s="1">
        <f t="shared" si="33"/>
        <v>1</v>
      </c>
      <c r="P95" s="1">
        <f t="shared" si="34"/>
        <v>2</v>
      </c>
      <c r="Q95" s="154"/>
      <c r="R95" s="155">
        <v>1</v>
      </c>
      <c r="S95" s="155">
        <v>1</v>
      </c>
      <c r="T95" s="155">
        <v>0.5</v>
      </c>
      <c r="U95" s="156"/>
      <c r="V95" s="192"/>
      <c r="W95" s="192">
        <v>1</v>
      </c>
      <c r="X95" s="192">
        <v>1</v>
      </c>
      <c r="Y95" s="192">
        <v>0.5</v>
      </c>
      <c r="Z95" s="192"/>
      <c r="AA95" s="154">
        <v>1</v>
      </c>
      <c r="AB95" s="155">
        <v>1</v>
      </c>
      <c r="AC95" s="155">
        <v>1</v>
      </c>
      <c r="AD95" s="155"/>
      <c r="AE95" s="156"/>
      <c r="AF95" s="192">
        <v>1</v>
      </c>
      <c r="AG95" s="192"/>
      <c r="AH95" s="192"/>
      <c r="AI95" s="192"/>
      <c r="AJ95" s="154"/>
      <c r="AK95" s="155">
        <v>1</v>
      </c>
      <c r="AL95" s="155"/>
      <c r="AM95" s="156"/>
    </row>
    <row r="96" spans="1:40" x14ac:dyDescent="0.3">
      <c r="A96" s="190">
        <v>102</v>
      </c>
      <c r="B96" s="189">
        <v>2005</v>
      </c>
      <c r="C96" s="189">
        <v>23</v>
      </c>
      <c r="D96" s="189">
        <v>6</v>
      </c>
      <c r="E96" s="149" t="s">
        <v>278</v>
      </c>
      <c r="F96" s="203">
        <v>3</v>
      </c>
      <c r="G96" s="200">
        <v>0</v>
      </c>
      <c r="H96" s="200">
        <v>1</v>
      </c>
      <c r="I96" s="16">
        <f t="shared" si="35"/>
        <v>1</v>
      </c>
      <c r="J96" s="1">
        <v>-1</v>
      </c>
      <c r="K96" s="1">
        <f t="shared" si="36"/>
        <v>-1</v>
      </c>
      <c r="L96" s="1" t="str">
        <f t="shared" si="30"/>
        <v/>
      </c>
      <c r="M96" s="1">
        <f t="shared" si="31"/>
        <v>2</v>
      </c>
      <c r="N96" s="1">
        <f t="shared" si="32"/>
        <v>2</v>
      </c>
      <c r="O96" s="1">
        <f t="shared" si="33"/>
        <v>4</v>
      </c>
      <c r="P96" s="1">
        <f t="shared" si="34"/>
        <v>1</v>
      </c>
      <c r="Q96" s="154"/>
      <c r="R96" s="155"/>
      <c r="S96" s="155"/>
      <c r="T96" s="155"/>
      <c r="U96" s="156"/>
      <c r="V96" s="155"/>
      <c r="W96" s="208">
        <v>2</v>
      </c>
      <c r="X96" s="155"/>
      <c r="Y96" s="192"/>
      <c r="Z96" s="192"/>
      <c r="AA96" s="154"/>
      <c r="AB96" s="155">
        <v>2</v>
      </c>
      <c r="AC96" s="155"/>
      <c r="AD96" s="155"/>
      <c r="AE96" s="156"/>
      <c r="AF96" s="192"/>
      <c r="AG96" s="155"/>
      <c r="AH96" s="192"/>
      <c r="AI96" s="155">
        <v>1</v>
      </c>
      <c r="AJ96" s="154">
        <v>1</v>
      </c>
      <c r="AK96" s="155"/>
      <c r="AL96" s="155"/>
      <c r="AM96" s="156"/>
    </row>
    <row r="97" spans="1:40" x14ac:dyDescent="0.3">
      <c r="A97" s="190">
        <v>102</v>
      </c>
      <c r="B97" s="189">
        <v>2005</v>
      </c>
      <c r="C97" s="189">
        <v>7</v>
      </c>
      <c r="D97" s="189">
        <v>7</v>
      </c>
      <c r="E97" s="202" t="s">
        <v>279</v>
      </c>
      <c r="F97" s="200">
        <v>1</v>
      </c>
      <c r="G97" s="200">
        <v>0</v>
      </c>
      <c r="H97" s="200">
        <v>0</v>
      </c>
      <c r="I97" s="16">
        <f t="shared" si="35"/>
        <v>0</v>
      </c>
      <c r="J97" s="1">
        <v>1</v>
      </c>
      <c r="K97" s="1">
        <f t="shared" si="36"/>
        <v>1</v>
      </c>
      <c r="L97" s="1">
        <f t="shared" si="30"/>
        <v>4.5</v>
      </c>
      <c r="M97" s="1" t="str">
        <f t="shared" si="31"/>
        <v/>
      </c>
      <c r="N97" s="1">
        <f t="shared" si="32"/>
        <v>1.5</v>
      </c>
      <c r="O97" s="1">
        <f t="shared" si="33"/>
        <v>2</v>
      </c>
      <c r="P97" s="1">
        <f t="shared" si="34"/>
        <v>1</v>
      </c>
      <c r="Q97" s="154"/>
      <c r="R97" s="155"/>
      <c r="S97" s="155"/>
      <c r="T97" s="155">
        <v>1</v>
      </c>
      <c r="U97" s="156">
        <v>1</v>
      </c>
      <c r="V97" s="192"/>
      <c r="W97" s="192"/>
      <c r="X97" s="192"/>
      <c r="Y97" s="192"/>
      <c r="Z97" s="192"/>
      <c r="AA97" s="154">
        <v>1</v>
      </c>
      <c r="AB97" s="155">
        <v>1</v>
      </c>
      <c r="AC97" s="155"/>
      <c r="AD97" s="155"/>
      <c r="AE97" s="156"/>
      <c r="AF97" s="192"/>
      <c r="AG97" s="192">
        <v>1</v>
      </c>
      <c r="AH97" s="192"/>
      <c r="AI97" s="192"/>
      <c r="AJ97" s="154">
        <v>1</v>
      </c>
      <c r="AK97" s="155"/>
      <c r="AL97" s="155"/>
      <c r="AM97" s="156"/>
    </row>
    <row r="98" spans="1:40" x14ac:dyDescent="0.3">
      <c r="A98" s="190">
        <v>102</v>
      </c>
      <c r="B98" s="189">
        <v>2005</v>
      </c>
      <c r="C98" s="189">
        <v>7</v>
      </c>
      <c r="D98" s="189">
        <v>7</v>
      </c>
      <c r="E98" s="149" t="s">
        <v>280</v>
      </c>
      <c r="F98" s="200">
        <v>1</v>
      </c>
      <c r="G98" s="200">
        <v>0</v>
      </c>
      <c r="H98" s="200">
        <v>0</v>
      </c>
      <c r="I98" s="16">
        <f t="shared" si="35"/>
        <v>0</v>
      </c>
      <c r="J98" s="1">
        <v>-1</v>
      </c>
      <c r="K98" s="1">
        <f t="shared" si="36"/>
        <v>1</v>
      </c>
      <c r="L98" s="1" t="str">
        <f t="shared" si="30"/>
        <v/>
      </c>
      <c r="M98" s="1" t="str">
        <f t="shared" si="31"/>
        <v/>
      </c>
      <c r="N98" s="1">
        <f t="shared" si="32"/>
        <v>3</v>
      </c>
      <c r="O98" s="1">
        <f t="shared" si="33"/>
        <v>1</v>
      </c>
      <c r="P98" s="1">
        <f t="shared" si="34"/>
        <v>1</v>
      </c>
      <c r="Q98" s="154"/>
      <c r="R98" s="155"/>
      <c r="S98" s="155"/>
      <c r="T98" s="155"/>
      <c r="U98" s="156"/>
      <c r="V98" s="155"/>
      <c r="W98" s="155"/>
      <c r="X98" s="155"/>
      <c r="Y98" s="192"/>
      <c r="Z98" s="192"/>
      <c r="AA98" s="154"/>
      <c r="AB98" s="155">
        <v>0.5</v>
      </c>
      <c r="AC98" s="155">
        <v>1</v>
      </c>
      <c r="AD98" s="155">
        <v>0.5</v>
      </c>
      <c r="AE98" s="156"/>
      <c r="AF98" s="192">
        <v>1</v>
      </c>
      <c r="AG98" s="155"/>
      <c r="AH98" s="192"/>
      <c r="AI98" s="155"/>
      <c r="AJ98" s="154">
        <v>1</v>
      </c>
      <c r="AK98" s="155"/>
      <c r="AL98" s="155"/>
      <c r="AM98" s="156"/>
      <c r="AN98" s="17" t="s">
        <v>57</v>
      </c>
    </row>
    <row r="99" spans="1:40" x14ac:dyDescent="0.3">
      <c r="A99" s="190">
        <v>102</v>
      </c>
      <c r="B99" s="189">
        <v>2005</v>
      </c>
      <c r="C99" s="189">
        <v>8</v>
      </c>
      <c r="D99" s="189">
        <v>9</v>
      </c>
      <c r="E99" s="190" t="s">
        <v>281</v>
      </c>
      <c r="F99" s="200">
        <v>1</v>
      </c>
      <c r="G99" s="200">
        <v>0</v>
      </c>
      <c r="H99" s="200">
        <v>0</v>
      </c>
      <c r="I99" s="16">
        <f t="shared" si="35"/>
        <v>0</v>
      </c>
      <c r="J99" s="1">
        <v>1</v>
      </c>
      <c r="K99" s="1">
        <f t="shared" si="36"/>
        <v>1</v>
      </c>
      <c r="L99" s="1" t="str">
        <f t="shared" si="30"/>
        <v/>
      </c>
      <c r="M99" s="1">
        <f t="shared" si="31"/>
        <v>2</v>
      </c>
      <c r="N99" s="1">
        <f t="shared" si="32"/>
        <v>1.5</v>
      </c>
      <c r="O99" s="1">
        <f t="shared" si="33"/>
        <v>1</v>
      </c>
      <c r="P99" s="1">
        <f t="shared" si="34"/>
        <v>1</v>
      </c>
      <c r="Q99" s="154"/>
      <c r="R99" s="155"/>
      <c r="S99" s="155"/>
      <c r="T99" s="155"/>
      <c r="U99" s="156"/>
      <c r="V99" s="155">
        <v>1</v>
      </c>
      <c r="W99" s="155">
        <v>1</v>
      </c>
      <c r="X99" s="155">
        <v>1</v>
      </c>
      <c r="Y99" s="192"/>
      <c r="Z99" s="192"/>
      <c r="AA99" s="154">
        <v>1</v>
      </c>
      <c r="AB99" s="155">
        <v>1</v>
      </c>
      <c r="AC99" s="155"/>
      <c r="AD99" s="155"/>
      <c r="AE99" s="156"/>
      <c r="AF99" s="192">
        <v>1</v>
      </c>
      <c r="AG99" s="155"/>
      <c r="AH99" s="192"/>
      <c r="AI99" s="155"/>
      <c r="AJ99" s="154">
        <v>1</v>
      </c>
      <c r="AK99" s="155"/>
      <c r="AL99" s="155"/>
      <c r="AM99" s="156"/>
    </row>
    <row r="100" spans="1:40" ht="15.75" customHeight="1" x14ac:dyDescent="0.3">
      <c r="A100" s="190">
        <v>102</v>
      </c>
      <c r="B100" s="189">
        <v>2005</v>
      </c>
      <c r="C100" s="189">
        <v>22</v>
      </c>
      <c r="D100" s="189">
        <v>9</v>
      </c>
      <c r="E100" s="190" t="s">
        <v>282</v>
      </c>
      <c r="F100" s="200">
        <v>1</v>
      </c>
      <c r="G100" s="200">
        <v>0</v>
      </c>
      <c r="H100" s="200">
        <v>0</v>
      </c>
      <c r="I100" s="16">
        <f t="shared" si="35"/>
        <v>0</v>
      </c>
      <c r="J100" s="1">
        <v>-1</v>
      </c>
      <c r="K100" s="1">
        <f t="shared" si="36"/>
        <v>1</v>
      </c>
      <c r="L100" s="1" t="str">
        <f t="shared" si="30"/>
        <v/>
      </c>
      <c r="M100" s="1" t="str">
        <f t="shared" si="31"/>
        <v/>
      </c>
      <c r="N100" s="1">
        <f t="shared" si="32"/>
        <v>1.8</v>
      </c>
      <c r="O100" s="1">
        <f t="shared" si="33"/>
        <v>3</v>
      </c>
      <c r="P100" s="1">
        <f t="shared" si="34"/>
        <v>1</v>
      </c>
      <c r="Q100" s="154"/>
      <c r="R100" s="155"/>
      <c r="S100" s="155"/>
      <c r="T100" s="155"/>
      <c r="U100" s="156"/>
      <c r="V100" s="155"/>
      <c r="W100" s="155"/>
      <c r="X100" s="155"/>
      <c r="Y100" s="192"/>
      <c r="Z100" s="192"/>
      <c r="AA100" s="154">
        <v>1</v>
      </c>
      <c r="AB100" s="155">
        <v>1</v>
      </c>
      <c r="AC100" s="155">
        <v>0.5</v>
      </c>
      <c r="AD100" s="155"/>
      <c r="AE100" s="156"/>
      <c r="AF100" s="192"/>
      <c r="AG100" s="155"/>
      <c r="AH100" s="192">
        <v>1</v>
      </c>
      <c r="AI100" s="155"/>
      <c r="AJ100" s="154">
        <v>1</v>
      </c>
      <c r="AK100" s="155"/>
      <c r="AL100" s="155"/>
      <c r="AM100" s="156"/>
    </row>
    <row r="101" spans="1:40" x14ac:dyDescent="0.3">
      <c r="A101" s="190">
        <v>102</v>
      </c>
      <c r="B101" s="189">
        <v>2005</v>
      </c>
      <c r="C101" s="189">
        <v>20</v>
      </c>
      <c r="D101" s="189">
        <v>10</v>
      </c>
      <c r="E101" s="149" t="s">
        <v>283</v>
      </c>
      <c r="F101" s="200">
        <v>1</v>
      </c>
      <c r="G101" s="200">
        <v>0</v>
      </c>
      <c r="H101" s="200">
        <v>0</v>
      </c>
      <c r="I101" s="16">
        <f t="shared" si="35"/>
        <v>0</v>
      </c>
      <c r="J101" s="1">
        <v>1</v>
      </c>
      <c r="K101" s="1">
        <f t="shared" si="36"/>
        <v>1</v>
      </c>
      <c r="L101" s="1" t="str">
        <f t="shared" si="30"/>
        <v/>
      </c>
      <c r="M101" s="1">
        <f t="shared" si="31"/>
        <v>1.8</v>
      </c>
      <c r="N101" s="1">
        <f t="shared" si="32"/>
        <v>1.8</v>
      </c>
      <c r="O101" s="1">
        <f t="shared" si="33"/>
        <v>1</v>
      </c>
      <c r="P101" s="1">
        <f t="shared" si="34"/>
        <v>1</v>
      </c>
      <c r="Q101" s="154"/>
      <c r="R101" s="155"/>
      <c r="S101" s="155"/>
      <c r="T101" s="155"/>
      <c r="U101" s="156"/>
      <c r="V101" s="155">
        <v>1</v>
      </c>
      <c r="W101" s="155">
        <v>1</v>
      </c>
      <c r="X101" s="155">
        <v>0.5</v>
      </c>
      <c r="Y101" s="192"/>
      <c r="Z101" s="192"/>
      <c r="AA101" s="154">
        <v>1</v>
      </c>
      <c r="AB101" s="155">
        <v>1</v>
      </c>
      <c r="AC101" s="155">
        <v>0.5</v>
      </c>
      <c r="AD101" s="155"/>
      <c r="AE101" s="156"/>
      <c r="AF101" s="192">
        <v>1</v>
      </c>
      <c r="AG101" s="155"/>
      <c r="AH101" s="192"/>
      <c r="AI101" s="155"/>
      <c r="AJ101" s="154">
        <v>1</v>
      </c>
      <c r="AK101" s="155"/>
      <c r="AL101" s="155"/>
      <c r="AM101" s="156"/>
      <c r="AN101" s="17" t="s">
        <v>57</v>
      </c>
    </row>
    <row r="102" spans="1:40" x14ac:dyDescent="0.3">
      <c r="A102" s="190">
        <v>102</v>
      </c>
      <c r="B102" s="189">
        <v>2005</v>
      </c>
      <c r="C102" s="189">
        <v>27</v>
      </c>
      <c r="D102" s="189">
        <v>10</v>
      </c>
      <c r="E102" s="149" t="s">
        <v>284</v>
      </c>
      <c r="F102" s="200">
        <v>1</v>
      </c>
      <c r="G102" s="200">
        <v>0</v>
      </c>
      <c r="H102" s="200">
        <v>0</v>
      </c>
      <c r="I102" s="16">
        <f t="shared" si="35"/>
        <v>0</v>
      </c>
      <c r="J102" s="1">
        <v>1</v>
      </c>
      <c r="K102" s="1">
        <f t="shared" si="36"/>
        <v>1</v>
      </c>
      <c r="L102" s="1">
        <f t="shared" si="30"/>
        <v>4.2</v>
      </c>
      <c r="M102" s="1" t="str">
        <f t="shared" si="31"/>
        <v/>
      </c>
      <c r="N102" s="1">
        <f t="shared" si="32"/>
        <v>1.8</v>
      </c>
      <c r="O102" s="1">
        <f t="shared" si="33"/>
        <v>3</v>
      </c>
      <c r="P102" s="1">
        <f t="shared" si="34"/>
        <v>1</v>
      </c>
      <c r="Q102" s="154"/>
      <c r="R102" s="155"/>
      <c r="S102" s="155">
        <v>0.5</v>
      </c>
      <c r="T102" s="155">
        <v>1</v>
      </c>
      <c r="U102" s="156">
        <v>1</v>
      </c>
      <c r="V102" s="155"/>
      <c r="W102" s="155"/>
      <c r="X102" s="155"/>
      <c r="Y102" s="192"/>
      <c r="Z102" s="192"/>
      <c r="AA102" s="154">
        <v>1</v>
      </c>
      <c r="AB102" s="155">
        <v>1</v>
      </c>
      <c r="AC102" s="155">
        <v>0.5</v>
      </c>
      <c r="AD102" s="155"/>
      <c r="AE102" s="156"/>
      <c r="AF102" s="192"/>
      <c r="AG102" s="155"/>
      <c r="AH102" s="192">
        <v>1</v>
      </c>
      <c r="AI102" s="155"/>
      <c r="AJ102" s="154">
        <v>1</v>
      </c>
      <c r="AK102" s="155"/>
      <c r="AL102" s="155"/>
      <c r="AM102" s="156"/>
    </row>
    <row r="103" spans="1:40" x14ac:dyDescent="0.3">
      <c r="A103" s="190">
        <v>102</v>
      </c>
      <c r="B103" s="189">
        <v>2005</v>
      </c>
      <c r="C103" s="189">
        <v>27</v>
      </c>
      <c r="D103" s="189">
        <v>10</v>
      </c>
      <c r="E103" s="149" t="s">
        <v>285</v>
      </c>
      <c r="F103" s="200">
        <v>1</v>
      </c>
      <c r="G103" s="200">
        <v>0</v>
      </c>
      <c r="H103" s="200">
        <v>0</v>
      </c>
      <c r="I103" s="16">
        <f t="shared" si="35"/>
        <v>0</v>
      </c>
      <c r="J103" s="1">
        <v>1</v>
      </c>
      <c r="K103" s="1">
        <f t="shared" si="36"/>
        <v>1</v>
      </c>
      <c r="L103" s="1" t="str">
        <f t="shared" si="30"/>
        <v/>
      </c>
      <c r="M103" s="1">
        <f t="shared" si="31"/>
        <v>1.8</v>
      </c>
      <c r="N103" s="1">
        <f t="shared" si="32"/>
        <v>2</v>
      </c>
      <c r="O103" s="1">
        <f t="shared" si="33"/>
        <v>3</v>
      </c>
      <c r="P103" s="1">
        <f t="shared" si="34"/>
        <v>1</v>
      </c>
      <c r="Q103" s="154"/>
      <c r="R103" s="155"/>
      <c r="S103" s="155"/>
      <c r="T103" s="155"/>
      <c r="U103" s="156"/>
      <c r="V103" s="155">
        <v>1</v>
      </c>
      <c r="W103" s="155">
        <v>1</v>
      </c>
      <c r="X103" s="155">
        <v>0.5</v>
      </c>
      <c r="Y103" s="192"/>
      <c r="Z103" s="192"/>
      <c r="AA103" s="154">
        <v>1</v>
      </c>
      <c r="AB103" s="155">
        <v>1</v>
      </c>
      <c r="AC103" s="155">
        <v>1</v>
      </c>
      <c r="AD103" s="155"/>
      <c r="AE103" s="156"/>
      <c r="AF103" s="192"/>
      <c r="AG103" s="155"/>
      <c r="AH103" s="192">
        <v>1</v>
      </c>
      <c r="AI103" s="155"/>
      <c r="AJ103" s="154">
        <v>1</v>
      </c>
      <c r="AK103" s="155"/>
      <c r="AL103" s="155"/>
      <c r="AM103" s="156"/>
      <c r="AN103" s="17" t="s">
        <v>310</v>
      </c>
    </row>
    <row r="104" spans="1:40" x14ac:dyDescent="0.3">
      <c r="A104" s="190">
        <v>102</v>
      </c>
      <c r="B104" s="189">
        <v>2005</v>
      </c>
      <c r="C104" s="189">
        <v>24</v>
      </c>
      <c r="D104" s="189">
        <v>11</v>
      </c>
      <c r="E104" s="190" t="s">
        <v>286</v>
      </c>
      <c r="F104" s="200">
        <v>3</v>
      </c>
      <c r="G104" s="200">
        <v>0</v>
      </c>
      <c r="H104" s="200">
        <v>0</v>
      </c>
      <c r="I104" s="16">
        <f t="shared" si="35"/>
        <v>0</v>
      </c>
      <c r="J104" s="1">
        <v>-1</v>
      </c>
      <c r="K104" s="1">
        <f t="shared" si="36"/>
        <v>-1</v>
      </c>
      <c r="L104" s="1">
        <f t="shared" si="30"/>
        <v>1.5</v>
      </c>
      <c r="M104" s="1" t="str">
        <f t="shared" si="31"/>
        <v/>
      </c>
      <c r="N104" s="1">
        <f t="shared" si="32"/>
        <v>2.5</v>
      </c>
      <c r="O104" s="1">
        <f t="shared" si="33"/>
        <v>1</v>
      </c>
      <c r="P104" s="1" t="str">
        <f t="shared" si="34"/>
        <v/>
      </c>
      <c r="Q104" s="154">
        <v>1</v>
      </c>
      <c r="R104" s="155">
        <v>1</v>
      </c>
      <c r="S104" s="155"/>
      <c r="T104" s="155"/>
      <c r="U104" s="156"/>
      <c r="V104" s="155"/>
      <c r="W104" s="155"/>
      <c r="X104" s="155"/>
      <c r="Y104" s="192"/>
      <c r="Z104" s="192"/>
      <c r="AA104" s="154"/>
      <c r="AB104" s="155">
        <v>1</v>
      </c>
      <c r="AC104" s="155">
        <v>1</v>
      </c>
      <c r="AD104" s="155"/>
      <c r="AE104" s="156"/>
      <c r="AF104" s="192">
        <v>1</v>
      </c>
      <c r="AG104" s="155"/>
      <c r="AH104" s="192"/>
      <c r="AI104" s="155"/>
      <c r="AJ104" s="154"/>
      <c r="AK104" s="155"/>
      <c r="AL104" s="155"/>
      <c r="AM104" s="156"/>
    </row>
    <row r="105" spans="1:40" x14ac:dyDescent="0.3">
      <c r="A105" s="190">
        <v>102</v>
      </c>
      <c r="B105" s="189">
        <v>2005</v>
      </c>
      <c r="C105" s="189">
        <v>8</v>
      </c>
      <c r="D105" s="189">
        <v>12</v>
      </c>
      <c r="E105" s="190" t="s">
        <v>308</v>
      </c>
      <c r="F105" s="200">
        <v>1</v>
      </c>
      <c r="G105" s="200">
        <v>0</v>
      </c>
      <c r="H105" s="200">
        <v>0</v>
      </c>
      <c r="I105" s="16">
        <f t="shared" si="35"/>
        <v>0</v>
      </c>
      <c r="J105" s="1">
        <v>-1</v>
      </c>
      <c r="K105" s="1">
        <f t="shared" si="36"/>
        <v>1</v>
      </c>
      <c r="L105" s="1" t="str">
        <f t="shared" si="30"/>
        <v/>
      </c>
      <c r="M105" s="1">
        <f t="shared" si="31"/>
        <v>1.5</v>
      </c>
      <c r="N105" s="1">
        <f t="shared" si="32"/>
        <v>1.5</v>
      </c>
      <c r="O105" s="1">
        <f t="shared" si="33"/>
        <v>4</v>
      </c>
      <c r="P105" s="1" t="str">
        <f t="shared" si="34"/>
        <v/>
      </c>
      <c r="Q105" s="154"/>
      <c r="R105" s="155"/>
      <c r="S105" s="155"/>
      <c r="T105" s="155"/>
      <c r="U105" s="156"/>
      <c r="V105" s="155">
        <v>1</v>
      </c>
      <c r="W105" s="155">
        <v>1</v>
      </c>
      <c r="X105" s="155"/>
      <c r="Y105" s="192"/>
      <c r="Z105" s="192"/>
      <c r="AA105" s="154">
        <v>1</v>
      </c>
      <c r="AB105" s="155">
        <v>1</v>
      </c>
      <c r="AC105" s="155"/>
      <c r="AD105" s="155"/>
      <c r="AE105" s="156"/>
      <c r="AF105" s="192"/>
      <c r="AG105" s="155"/>
      <c r="AH105" s="192"/>
      <c r="AI105" s="155">
        <v>1</v>
      </c>
      <c r="AJ105" s="154"/>
      <c r="AK105" s="155"/>
      <c r="AL105" s="155"/>
      <c r="AM105" s="156"/>
    </row>
    <row r="106" spans="1:40" x14ac:dyDescent="0.3">
      <c r="A106" s="190">
        <v>102</v>
      </c>
      <c r="B106" s="189">
        <v>2006</v>
      </c>
      <c r="C106" s="189">
        <v>19</v>
      </c>
      <c r="D106" s="189">
        <v>1</v>
      </c>
      <c r="E106" s="189" t="s">
        <v>288</v>
      </c>
      <c r="F106" s="200">
        <v>1</v>
      </c>
      <c r="G106" s="200">
        <v>0</v>
      </c>
      <c r="H106" s="200">
        <v>0</v>
      </c>
      <c r="I106" s="16">
        <f t="shared" si="35"/>
        <v>0</v>
      </c>
      <c r="J106" s="1">
        <v>1</v>
      </c>
      <c r="K106" s="1">
        <f t="shared" si="36"/>
        <v>1</v>
      </c>
      <c r="L106" s="1" t="str">
        <f t="shared" si="30"/>
        <v/>
      </c>
      <c r="M106" s="1">
        <f t="shared" si="31"/>
        <v>1.5</v>
      </c>
      <c r="N106" s="1">
        <f t="shared" si="32"/>
        <v>1.5</v>
      </c>
      <c r="O106" s="1">
        <f t="shared" si="33"/>
        <v>4</v>
      </c>
      <c r="P106" s="1" t="str">
        <f t="shared" si="34"/>
        <v/>
      </c>
      <c r="Q106" s="154"/>
      <c r="R106" s="155"/>
      <c r="S106" s="155"/>
      <c r="T106" s="155"/>
      <c r="U106" s="156"/>
      <c r="V106" s="155">
        <v>1</v>
      </c>
      <c r="W106" s="155">
        <v>1</v>
      </c>
      <c r="X106" s="155"/>
      <c r="Y106" s="192"/>
      <c r="Z106" s="192"/>
      <c r="AA106" s="154">
        <v>1</v>
      </c>
      <c r="AB106" s="155">
        <v>1</v>
      </c>
      <c r="AC106" s="155"/>
      <c r="AD106" s="155"/>
      <c r="AE106" s="156"/>
      <c r="AF106" s="192"/>
      <c r="AG106" s="155"/>
      <c r="AH106" s="192"/>
      <c r="AI106" s="155">
        <v>1</v>
      </c>
      <c r="AJ106" s="154"/>
      <c r="AK106" s="155"/>
      <c r="AL106" s="155"/>
      <c r="AM106" s="156"/>
    </row>
    <row r="107" spans="1:40" ht="15.75" customHeight="1" x14ac:dyDescent="0.3">
      <c r="A107" s="190">
        <v>102</v>
      </c>
      <c r="B107" s="189">
        <v>2006</v>
      </c>
      <c r="C107" s="189">
        <v>9</v>
      </c>
      <c r="D107" s="189">
        <v>2</v>
      </c>
      <c r="E107" s="149" t="s">
        <v>289</v>
      </c>
      <c r="F107" s="200">
        <v>1</v>
      </c>
      <c r="G107" s="200">
        <v>0</v>
      </c>
      <c r="H107" s="200">
        <v>0</v>
      </c>
      <c r="I107" s="16">
        <f t="shared" si="35"/>
        <v>0</v>
      </c>
      <c r="J107" s="1">
        <v>-1</v>
      </c>
      <c r="K107" s="1">
        <f t="shared" si="36"/>
        <v>1</v>
      </c>
      <c r="L107" s="1">
        <f t="shared" si="30"/>
        <v>3.2</v>
      </c>
      <c r="M107" s="1">
        <f t="shared" si="31"/>
        <v>2</v>
      </c>
      <c r="N107" s="1">
        <f t="shared" si="32"/>
        <v>2</v>
      </c>
      <c r="O107" s="1">
        <f t="shared" si="33"/>
        <v>1</v>
      </c>
      <c r="P107" s="1">
        <f t="shared" si="34"/>
        <v>1</v>
      </c>
      <c r="Q107" s="154"/>
      <c r="R107" s="155">
        <v>0.5</v>
      </c>
      <c r="S107" s="155">
        <v>1</v>
      </c>
      <c r="T107" s="155">
        <v>1</v>
      </c>
      <c r="U107" s="156"/>
      <c r="V107" s="155">
        <v>1</v>
      </c>
      <c r="W107" s="155">
        <v>1</v>
      </c>
      <c r="X107" s="155">
        <v>1</v>
      </c>
      <c r="Y107" s="192"/>
      <c r="Z107" s="192"/>
      <c r="AA107" s="154">
        <v>1</v>
      </c>
      <c r="AB107" s="155">
        <v>1</v>
      </c>
      <c r="AC107" s="155">
        <v>1</v>
      </c>
      <c r="AD107" s="155"/>
      <c r="AE107" s="156"/>
      <c r="AF107" s="192">
        <v>1</v>
      </c>
      <c r="AG107" s="155"/>
      <c r="AH107" s="192"/>
      <c r="AI107" s="156"/>
      <c r="AJ107" s="155">
        <v>1</v>
      </c>
      <c r="AK107" s="155"/>
      <c r="AL107" s="155"/>
      <c r="AM107" s="156"/>
    </row>
    <row r="108" spans="1:40" x14ac:dyDescent="0.3">
      <c r="A108" s="190">
        <v>102</v>
      </c>
      <c r="B108" s="189">
        <v>2006</v>
      </c>
      <c r="C108" s="189">
        <v>9</v>
      </c>
      <c r="D108" s="189">
        <v>2</v>
      </c>
      <c r="E108" s="189" t="s">
        <v>290</v>
      </c>
      <c r="F108" s="200">
        <v>1</v>
      </c>
      <c r="G108" s="200">
        <v>0</v>
      </c>
      <c r="H108" s="200">
        <v>0</v>
      </c>
      <c r="I108" s="16">
        <f t="shared" si="35"/>
        <v>0</v>
      </c>
      <c r="J108" s="1">
        <v>-1</v>
      </c>
      <c r="K108" s="1">
        <f t="shared" si="36"/>
        <v>1</v>
      </c>
      <c r="L108" s="1">
        <f t="shared" si="30"/>
        <v>4</v>
      </c>
      <c r="M108" s="1">
        <f t="shared" si="31"/>
        <v>1.5</v>
      </c>
      <c r="N108" s="1">
        <f t="shared" si="32"/>
        <v>1.5</v>
      </c>
      <c r="O108" s="1">
        <f t="shared" si="33"/>
        <v>1</v>
      </c>
      <c r="P108" s="1">
        <f t="shared" si="34"/>
        <v>2</v>
      </c>
      <c r="Q108" s="154"/>
      <c r="R108" s="155"/>
      <c r="S108" s="155">
        <v>1</v>
      </c>
      <c r="T108" s="155">
        <v>1</v>
      </c>
      <c r="U108" s="156">
        <v>1</v>
      </c>
      <c r="V108" s="155">
        <v>1</v>
      </c>
      <c r="W108" s="155">
        <v>1</v>
      </c>
      <c r="X108" s="155"/>
      <c r="Y108" s="192"/>
      <c r="Z108" s="192"/>
      <c r="AA108" s="154">
        <v>1</v>
      </c>
      <c r="AB108" s="155">
        <v>1</v>
      </c>
      <c r="AC108" s="155"/>
      <c r="AD108" s="155"/>
      <c r="AE108" s="156"/>
      <c r="AF108" s="192">
        <v>1</v>
      </c>
      <c r="AG108" s="155"/>
      <c r="AH108" s="192"/>
      <c r="AI108" s="155"/>
      <c r="AJ108" s="154"/>
      <c r="AK108" s="155">
        <v>1</v>
      </c>
      <c r="AL108" s="155"/>
      <c r="AM108" s="156"/>
    </row>
    <row r="109" spans="1:40" x14ac:dyDescent="0.3">
      <c r="A109" s="190">
        <v>102</v>
      </c>
      <c r="B109" s="189">
        <v>2006</v>
      </c>
      <c r="C109" s="189">
        <v>27</v>
      </c>
      <c r="D109" s="189">
        <v>2</v>
      </c>
      <c r="E109" s="189" t="s">
        <v>291</v>
      </c>
      <c r="F109" s="200">
        <v>2</v>
      </c>
      <c r="G109" s="200">
        <v>0</v>
      </c>
      <c r="H109" s="200">
        <v>1</v>
      </c>
      <c r="I109" s="16">
        <f t="shared" si="35"/>
        <v>1</v>
      </c>
      <c r="J109" s="1">
        <v>-1</v>
      </c>
      <c r="K109" s="1">
        <f t="shared" si="36"/>
        <v>-1</v>
      </c>
      <c r="L109" s="1" t="str">
        <f t="shared" si="30"/>
        <v/>
      </c>
      <c r="M109" s="1" t="str">
        <f t="shared" si="31"/>
        <v/>
      </c>
      <c r="N109" s="1">
        <f t="shared" si="32"/>
        <v>2</v>
      </c>
      <c r="O109" s="1">
        <f t="shared" si="33"/>
        <v>2</v>
      </c>
      <c r="P109" s="1">
        <f t="shared" si="34"/>
        <v>1</v>
      </c>
      <c r="Q109" s="154"/>
      <c r="R109" s="155"/>
      <c r="S109" s="155"/>
      <c r="T109" s="155"/>
      <c r="U109" s="156"/>
      <c r="V109" s="155"/>
      <c r="W109" s="155"/>
      <c r="X109" s="155"/>
      <c r="Y109" s="155"/>
      <c r="Z109" s="155"/>
      <c r="AA109" s="154"/>
      <c r="AB109" s="155">
        <v>2</v>
      </c>
      <c r="AC109" s="155"/>
      <c r="AD109" s="155"/>
      <c r="AE109" s="156"/>
      <c r="AF109" s="155"/>
      <c r="AG109" s="155">
        <v>1</v>
      </c>
      <c r="AH109" s="155"/>
      <c r="AI109" s="155"/>
      <c r="AJ109" s="154">
        <v>1</v>
      </c>
      <c r="AK109" s="155"/>
      <c r="AL109" s="155"/>
      <c r="AM109" s="156"/>
      <c r="AN109" s="17" t="s">
        <v>57</v>
      </c>
    </row>
    <row r="110" spans="1:40" x14ac:dyDescent="0.3">
      <c r="A110" s="190">
        <v>102</v>
      </c>
      <c r="B110" s="189">
        <v>2006</v>
      </c>
      <c r="C110" s="189">
        <v>9</v>
      </c>
      <c r="D110" s="189">
        <v>3</v>
      </c>
      <c r="E110" s="202" t="s">
        <v>292</v>
      </c>
      <c r="F110" s="200">
        <v>1</v>
      </c>
      <c r="G110" s="200">
        <v>0</v>
      </c>
      <c r="H110" s="200">
        <v>0</v>
      </c>
      <c r="I110" s="16">
        <f t="shared" si="35"/>
        <v>0</v>
      </c>
      <c r="J110" s="1">
        <v>1</v>
      </c>
      <c r="K110" s="1">
        <f t="shared" si="36"/>
        <v>1</v>
      </c>
      <c r="L110" s="1" t="str">
        <f t="shared" si="30"/>
        <v/>
      </c>
      <c r="M110" s="1">
        <f t="shared" si="31"/>
        <v>1.5</v>
      </c>
      <c r="N110" s="1">
        <f t="shared" si="32"/>
        <v>1.5</v>
      </c>
      <c r="O110" s="1">
        <f t="shared" si="33"/>
        <v>4</v>
      </c>
      <c r="P110" s="1" t="str">
        <f t="shared" si="34"/>
        <v/>
      </c>
      <c r="Q110" s="154"/>
      <c r="R110" s="155"/>
      <c r="S110" s="155"/>
      <c r="T110" s="155"/>
      <c r="U110" s="156"/>
      <c r="V110" s="155">
        <v>1</v>
      </c>
      <c r="W110" s="155">
        <v>1</v>
      </c>
      <c r="X110" s="155"/>
      <c r="Y110" s="192"/>
      <c r="Z110" s="192"/>
      <c r="AA110" s="154">
        <v>1</v>
      </c>
      <c r="AB110" s="155">
        <v>1</v>
      </c>
      <c r="AC110" s="155"/>
      <c r="AD110" s="155"/>
      <c r="AE110" s="156"/>
      <c r="AF110" s="192"/>
      <c r="AG110" s="155"/>
      <c r="AH110" s="192"/>
      <c r="AI110" s="155">
        <v>1</v>
      </c>
      <c r="AJ110" s="154"/>
      <c r="AK110" s="155"/>
      <c r="AL110" s="155"/>
      <c r="AM110" s="156"/>
    </row>
    <row r="111" spans="1:40" x14ac:dyDescent="0.3">
      <c r="A111" s="190">
        <v>102</v>
      </c>
      <c r="B111" s="189">
        <v>2006</v>
      </c>
      <c r="C111" s="189">
        <v>23</v>
      </c>
      <c r="D111" s="189">
        <v>3</v>
      </c>
      <c r="E111" s="149" t="s">
        <v>293</v>
      </c>
      <c r="F111" s="200">
        <v>1</v>
      </c>
      <c r="G111" s="200">
        <v>0</v>
      </c>
      <c r="H111" s="200">
        <v>0</v>
      </c>
      <c r="I111" s="16">
        <f t="shared" si="35"/>
        <v>0</v>
      </c>
      <c r="J111" s="1">
        <v>1</v>
      </c>
      <c r="K111" s="1">
        <f t="shared" si="36"/>
        <v>1</v>
      </c>
      <c r="L111" s="1" t="str">
        <f t="shared" si="30"/>
        <v/>
      </c>
      <c r="M111" s="1">
        <f t="shared" si="31"/>
        <v>1.5</v>
      </c>
      <c r="N111" s="1">
        <f t="shared" si="32"/>
        <v>1.8</v>
      </c>
      <c r="O111" s="1">
        <f t="shared" si="33"/>
        <v>1</v>
      </c>
      <c r="P111" s="1">
        <f t="shared" si="34"/>
        <v>1</v>
      </c>
      <c r="Q111" s="154"/>
      <c r="R111" s="155"/>
      <c r="S111" s="155"/>
      <c r="T111" s="155"/>
      <c r="U111" s="156"/>
      <c r="V111" s="155">
        <v>1</v>
      </c>
      <c r="W111" s="155">
        <v>1</v>
      </c>
      <c r="X111" s="155"/>
      <c r="Y111" s="192"/>
      <c r="Z111" s="192"/>
      <c r="AA111" s="154">
        <v>1</v>
      </c>
      <c r="AB111" s="155">
        <v>1</v>
      </c>
      <c r="AC111" s="155">
        <v>0.5</v>
      </c>
      <c r="AD111" s="155"/>
      <c r="AE111" s="156"/>
      <c r="AF111" s="192">
        <v>1</v>
      </c>
      <c r="AG111" s="155"/>
      <c r="AH111" s="192"/>
      <c r="AI111" s="155"/>
      <c r="AJ111" s="154">
        <v>1</v>
      </c>
      <c r="AK111" s="155"/>
      <c r="AL111" s="155"/>
      <c r="AM111" s="156"/>
      <c r="AN111" s="17" t="s">
        <v>57</v>
      </c>
    </row>
    <row r="112" spans="1:40" x14ac:dyDescent="0.3">
      <c r="A112" s="190">
        <v>102</v>
      </c>
      <c r="B112" s="189">
        <v>2006</v>
      </c>
      <c r="C112" s="189">
        <v>23</v>
      </c>
      <c r="D112" s="189">
        <v>3</v>
      </c>
      <c r="E112" s="189" t="s">
        <v>294</v>
      </c>
      <c r="F112" s="200">
        <v>1</v>
      </c>
      <c r="G112" s="200">
        <v>0</v>
      </c>
      <c r="H112" s="200">
        <v>0</v>
      </c>
      <c r="I112" s="16">
        <f t="shared" si="35"/>
        <v>0</v>
      </c>
      <c r="J112" s="1">
        <v>-1</v>
      </c>
      <c r="K112" s="1">
        <f t="shared" si="36"/>
        <v>1</v>
      </c>
      <c r="L112" s="1" t="str">
        <f t="shared" si="30"/>
        <v/>
      </c>
      <c r="M112" s="1" t="str">
        <f t="shared" si="31"/>
        <v/>
      </c>
      <c r="N112" s="1">
        <f t="shared" si="32"/>
        <v>2.8</v>
      </c>
      <c r="O112" s="1">
        <f t="shared" si="33"/>
        <v>1</v>
      </c>
      <c r="P112" s="1" t="str">
        <f t="shared" si="34"/>
        <v/>
      </c>
      <c r="Q112" s="154"/>
      <c r="R112" s="155"/>
      <c r="S112" s="155"/>
      <c r="T112" s="155"/>
      <c r="U112" s="156"/>
      <c r="V112" s="155"/>
      <c r="W112" s="155"/>
      <c r="X112" s="155"/>
      <c r="Y112" s="192"/>
      <c r="Z112" s="192"/>
      <c r="AA112" s="154"/>
      <c r="AB112" s="155">
        <v>1</v>
      </c>
      <c r="AC112" s="155">
        <v>1</v>
      </c>
      <c r="AD112" s="155">
        <v>0.5</v>
      </c>
      <c r="AE112" s="156"/>
      <c r="AF112" s="192">
        <v>1</v>
      </c>
      <c r="AG112" s="155"/>
      <c r="AH112" s="192"/>
      <c r="AI112" s="155"/>
      <c r="AJ112" s="154"/>
      <c r="AK112" s="155"/>
      <c r="AL112" s="155"/>
      <c r="AM112" s="156"/>
    </row>
    <row r="113" spans="1:40" x14ac:dyDescent="0.3">
      <c r="A113" s="190">
        <v>102</v>
      </c>
      <c r="B113" s="189">
        <v>2006</v>
      </c>
      <c r="C113" s="189">
        <v>20</v>
      </c>
      <c r="D113" s="189">
        <v>4</v>
      </c>
      <c r="E113" s="190" t="s">
        <v>295</v>
      </c>
      <c r="F113" s="200">
        <v>1</v>
      </c>
      <c r="G113" s="200">
        <v>0</v>
      </c>
      <c r="H113" s="200">
        <v>0</v>
      </c>
      <c r="I113" s="16">
        <f t="shared" si="35"/>
        <v>0</v>
      </c>
      <c r="J113" s="1">
        <v>1</v>
      </c>
      <c r="K113" s="1">
        <f t="shared" si="36"/>
        <v>1</v>
      </c>
      <c r="L113" s="1">
        <f t="shared" si="30"/>
        <v>1.5</v>
      </c>
      <c r="M113" s="1">
        <f t="shared" si="31"/>
        <v>1.5</v>
      </c>
      <c r="N113" s="1">
        <f t="shared" si="32"/>
        <v>1.5</v>
      </c>
      <c r="O113" s="1">
        <f t="shared" si="33"/>
        <v>3</v>
      </c>
      <c r="P113" s="1">
        <f t="shared" si="34"/>
        <v>3</v>
      </c>
      <c r="Q113" s="154">
        <v>1</v>
      </c>
      <c r="R113" s="155">
        <v>1</v>
      </c>
      <c r="S113" s="155"/>
      <c r="T113" s="155"/>
      <c r="U113" s="156"/>
      <c r="V113" s="155">
        <v>1</v>
      </c>
      <c r="W113" s="155">
        <v>1</v>
      </c>
      <c r="X113" s="155"/>
      <c r="Y113" s="192"/>
      <c r="Z113" s="192"/>
      <c r="AA113" s="154">
        <v>1</v>
      </c>
      <c r="AB113" s="155">
        <v>1</v>
      </c>
      <c r="AC113" s="155"/>
      <c r="AD113" s="155"/>
      <c r="AE113" s="156"/>
      <c r="AF113" s="192"/>
      <c r="AG113" s="155"/>
      <c r="AH113" s="192">
        <v>1</v>
      </c>
      <c r="AI113" s="155"/>
      <c r="AJ113" s="154"/>
      <c r="AK113" s="155"/>
      <c r="AL113" s="155">
        <v>1</v>
      </c>
      <c r="AM113" s="156"/>
      <c r="AN113" s="17" t="s">
        <v>57</v>
      </c>
    </row>
    <row r="114" spans="1:40" x14ac:dyDescent="0.3">
      <c r="A114" s="190">
        <v>102</v>
      </c>
      <c r="B114" s="189">
        <v>2006</v>
      </c>
      <c r="C114" s="189">
        <v>12</v>
      </c>
      <c r="D114" s="189">
        <v>6</v>
      </c>
      <c r="E114" s="189" t="s">
        <v>296</v>
      </c>
      <c r="F114" s="200">
        <v>1</v>
      </c>
      <c r="G114" s="200">
        <v>0</v>
      </c>
      <c r="H114" s="200">
        <v>0</v>
      </c>
      <c r="I114" s="16">
        <f t="shared" si="35"/>
        <v>0</v>
      </c>
      <c r="J114" s="1">
        <v>-1</v>
      </c>
      <c r="K114" s="1">
        <f t="shared" si="36"/>
        <v>1</v>
      </c>
      <c r="L114" s="1" t="str">
        <f t="shared" si="30"/>
        <v/>
      </c>
      <c r="M114" s="1">
        <f t="shared" si="31"/>
        <v>3</v>
      </c>
      <c r="N114" s="1">
        <f t="shared" si="32"/>
        <v>3.6666666666666665</v>
      </c>
      <c r="O114" s="1">
        <f t="shared" si="33"/>
        <v>3</v>
      </c>
      <c r="P114" s="1" t="str">
        <f t="shared" si="34"/>
        <v/>
      </c>
      <c r="Q114" s="154"/>
      <c r="R114" s="155"/>
      <c r="S114" s="155"/>
      <c r="T114" s="155"/>
      <c r="U114" s="156"/>
      <c r="V114" s="155"/>
      <c r="W114" s="192">
        <v>0.5</v>
      </c>
      <c r="X114" s="155">
        <v>1</v>
      </c>
      <c r="Y114" s="155">
        <v>0.5</v>
      </c>
      <c r="Z114" s="155"/>
      <c r="AA114" s="154"/>
      <c r="AB114" s="155"/>
      <c r="AC114" s="155">
        <v>0.5</v>
      </c>
      <c r="AD114" s="155">
        <v>1</v>
      </c>
      <c r="AE114" s="156"/>
      <c r="AF114" s="192"/>
      <c r="AG114" s="155"/>
      <c r="AH114" s="155">
        <v>1</v>
      </c>
      <c r="AI114" s="155"/>
      <c r="AJ114" s="154"/>
      <c r="AK114" s="155"/>
      <c r="AL114" s="155"/>
      <c r="AM114" s="156"/>
    </row>
    <row r="115" spans="1:40" x14ac:dyDescent="0.3">
      <c r="A115" s="190">
        <v>102</v>
      </c>
      <c r="B115" s="189">
        <v>2006</v>
      </c>
      <c r="C115" s="189">
        <v>14</v>
      </c>
      <c r="D115" s="189">
        <v>9</v>
      </c>
      <c r="E115" s="189" t="s">
        <v>297</v>
      </c>
      <c r="F115" s="200">
        <v>1</v>
      </c>
      <c r="G115" s="200">
        <v>0</v>
      </c>
      <c r="H115" s="200">
        <v>0</v>
      </c>
      <c r="I115" s="16">
        <f t="shared" si="35"/>
        <v>0</v>
      </c>
      <c r="J115" s="1">
        <v>1</v>
      </c>
      <c r="K115" s="1">
        <f t="shared" si="36"/>
        <v>1</v>
      </c>
      <c r="L115" s="1" t="str">
        <f t="shared" si="30"/>
        <v/>
      </c>
      <c r="M115" s="1">
        <f t="shared" si="31"/>
        <v>1.5</v>
      </c>
      <c r="N115" s="1">
        <f t="shared" si="32"/>
        <v>1.5</v>
      </c>
      <c r="O115" s="1">
        <f t="shared" si="33"/>
        <v>4</v>
      </c>
      <c r="P115" s="1" t="str">
        <f t="shared" si="34"/>
        <v/>
      </c>
      <c r="Q115" s="154"/>
      <c r="R115" s="155"/>
      <c r="S115" s="155"/>
      <c r="T115" s="155"/>
      <c r="U115" s="156"/>
      <c r="V115" s="155">
        <v>1</v>
      </c>
      <c r="W115" s="155">
        <v>1</v>
      </c>
      <c r="X115" s="155"/>
      <c r="Y115" s="192"/>
      <c r="Z115" s="192"/>
      <c r="AA115" s="154">
        <v>1</v>
      </c>
      <c r="AB115" s="155">
        <v>1</v>
      </c>
      <c r="AC115" s="155"/>
      <c r="AD115" s="155"/>
      <c r="AE115" s="156"/>
      <c r="AF115" s="192"/>
      <c r="AG115" s="155"/>
      <c r="AH115" s="192"/>
      <c r="AI115" s="155">
        <v>1</v>
      </c>
      <c r="AJ115" s="154"/>
      <c r="AK115" s="155"/>
      <c r="AL115" s="155"/>
      <c r="AM115" s="156"/>
    </row>
    <row r="116" spans="1:40" x14ac:dyDescent="0.3">
      <c r="A116" s="190">
        <v>102</v>
      </c>
      <c r="B116" s="189">
        <v>2006</v>
      </c>
      <c r="C116" s="189">
        <v>20</v>
      </c>
      <c r="D116" s="189">
        <v>9</v>
      </c>
      <c r="E116" s="189" t="s">
        <v>298</v>
      </c>
      <c r="F116" s="200">
        <v>1</v>
      </c>
      <c r="G116" s="200">
        <v>0</v>
      </c>
      <c r="H116" s="200">
        <v>0</v>
      </c>
      <c r="I116" s="16">
        <f t="shared" si="35"/>
        <v>0</v>
      </c>
      <c r="J116" s="1">
        <v>-1</v>
      </c>
      <c r="K116" s="1">
        <f t="shared" si="36"/>
        <v>1</v>
      </c>
      <c r="L116" s="1" t="str">
        <f t="shared" si="30"/>
        <v/>
      </c>
      <c r="M116" s="1">
        <f t="shared" si="31"/>
        <v>1.8</v>
      </c>
      <c r="N116" s="1">
        <f t="shared" si="32"/>
        <v>1.8</v>
      </c>
      <c r="O116" s="1">
        <f t="shared" si="33"/>
        <v>1</v>
      </c>
      <c r="P116" s="1" t="str">
        <f t="shared" si="34"/>
        <v/>
      </c>
      <c r="Q116" s="154"/>
      <c r="R116" s="155"/>
      <c r="S116" s="155"/>
      <c r="T116" s="155"/>
      <c r="U116" s="156"/>
      <c r="V116" s="155">
        <v>1</v>
      </c>
      <c r="W116" s="155">
        <v>1</v>
      </c>
      <c r="X116" s="155">
        <v>0.5</v>
      </c>
      <c r="Y116" s="192"/>
      <c r="Z116" s="192"/>
      <c r="AA116" s="154">
        <v>1</v>
      </c>
      <c r="AB116" s="155">
        <v>1</v>
      </c>
      <c r="AC116" s="155">
        <v>0.5</v>
      </c>
      <c r="AD116" s="155"/>
      <c r="AE116" s="156"/>
      <c r="AF116" s="192">
        <v>1</v>
      </c>
      <c r="AG116" s="155"/>
      <c r="AH116" s="192"/>
      <c r="AI116" s="155"/>
      <c r="AJ116" s="154"/>
      <c r="AK116" s="155"/>
      <c r="AL116" s="155"/>
      <c r="AM116" s="156"/>
    </row>
    <row r="117" spans="1:40" x14ac:dyDescent="0.3">
      <c r="A117" s="190">
        <v>102</v>
      </c>
      <c r="B117" s="189">
        <v>2006</v>
      </c>
      <c r="C117" s="189">
        <v>11</v>
      </c>
      <c r="D117" s="189">
        <v>10</v>
      </c>
      <c r="E117" s="189" t="s">
        <v>299</v>
      </c>
      <c r="F117" s="200">
        <v>1</v>
      </c>
      <c r="G117" s="200">
        <v>0</v>
      </c>
      <c r="H117" s="200">
        <v>0</v>
      </c>
      <c r="I117" s="16">
        <f t="shared" si="35"/>
        <v>0</v>
      </c>
      <c r="J117" s="1">
        <v>1</v>
      </c>
      <c r="K117" s="1">
        <f t="shared" si="36"/>
        <v>1</v>
      </c>
      <c r="L117" s="1">
        <f t="shared" si="30"/>
        <v>2</v>
      </c>
      <c r="M117" s="1" t="str">
        <f t="shared" si="31"/>
        <v/>
      </c>
      <c r="N117" s="1">
        <f t="shared" si="32"/>
        <v>4</v>
      </c>
      <c r="O117" s="1">
        <f t="shared" si="33"/>
        <v>1</v>
      </c>
      <c r="P117" s="1" t="str">
        <f t="shared" si="34"/>
        <v/>
      </c>
      <c r="Q117" s="154">
        <v>1</v>
      </c>
      <c r="R117" s="155">
        <v>1</v>
      </c>
      <c r="S117" s="155">
        <v>1</v>
      </c>
      <c r="T117" s="155"/>
      <c r="U117" s="156"/>
      <c r="V117" s="192"/>
      <c r="W117" s="192"/>
      <c r="X117" s="192"/>
      <c r="Y117" s="192"/>
      <c r="Z117" s="192"/>
      <c r="AA117" s="154"/>
      <c r="AB117" s="155"/>
      <c r="AC117" s="155">
        <v>1</v>
      </c>
      <c r="AD117" s="155">
        <v>1</v>
      </c>
      <c r="AE117" s="156">
        <v>1</v>
      </c>
      <c r="AF117" s="192">
        <v>1</v>
      </c>
      <c r="AG117" s="192"/>
      <c r="AH117" s="192"/>
      <c r="AI117" s="155"/>
      <c r="AJ117" s="154"/>
      <c r="AK117" s="155"/>
      <c r="AL117" s="155"/>
      <c r="AM117" s="156"/>
    </row>
    <row r="118" spans="1:40" x14ac:dyDescent="0.3">
      <c r="A118" s="190">
        <v>102</v>
      </c>
      <c r="B118" s="189">
        <v>2006</v>
      </c>
      <c r="C118" s="189">
        <v>11</v>
      </c>
      <c r="D118" s="189">
        <v>10</v>
      </c>
      <c r="E118" s="189" t="s">
        <v>300</v>
      </c>
      <c r="F118" s="200">
        <v>2</v>
      </c>
      <c r="G118" s="200">
        <v>0</v>
      </c>
      <c r="H118" s="200">
        <v>1</v>
      </c>
      <c r="I118" s="16">
        <f t="shared" si="35"/>
        <v>1</v>
      </c>
      <c r="J118" s="1">
        <v>-1</v>
      </c>
      <c r="K118" s="1">
        <f t="shared" si="36"/>
        <v>-1</v>
      </c>
      <c r="L118" s="1">
        <f t="shared" si="30"/>
        <v>2</v>
      </c>
      <c r="M118" s="1">
        <f t="shared" si="31"/>
        <v>5</v>
      </c>
      <c r="N118" s="1">
        <f t="shared" si="32"/>
        <v>3</v>
      </c>
      <c r="O118" s="1">
        <f t="shared" si="33"/>
        <v>1</v>
      </c>
      <c r="P118" s="1" t="str">
        <f t="shared" si="34"/>
        <v/>
      </c>
      <c r="Q118" s="154"/>
      <c r="R118" s="155">
        <v>2</v>
      </c>
      <c r="S118" s="155"/>
      <c r="T118" s="155"/>
      <c r="U118" s="156"/>
      <c r="V118" s="155"/>
      <c r="W118" s="155"/>
      <c r="X118" s="155"/>
      <c r="Y118" s="192"/>
      <c r="Z118" s="192">
        <v>2</v>
      </c>
      <c r="AA118" s="154"/>
      <c r="AB118" s="155"/>
      <c r="AC118" s="155">
        <v>2</v>
      </c>
      <c r="AD118" s="155"/>
      <c r="AE118" s="156"/>
      <c r="AF118" s="192">
        <v>1</v>
      </c>
      <c r="AG118" s="155"/>
      <c r="AH118" s="192"/>
      <c r="AI118" s="155"/>
      <c r="AJ118" s="154"/>
      <c r="AK118" s="155"/>
      <c r="AL118" s="155"/>
      <c r="AM118" s="156"/>
    </row>
    <row r="119" spans="1:40" x14ac:dyDescent="0.3">
      <c r="A119" s="190">
        <v>102</v>
      </c>
      <c r="B119" s="189">
        <v>2006</v>
      </c>
      <c r="C119" s="189">
        <v>9</v>
      </c>
      <c r="D119" s="189">
        <v>11</v>
      </c>
      <c r="E119" s="189" t="s">
        <v>301</v>
      </c>
      <c r="F119" s="200">
        <v>1</v>
      </c>
      <c r="G119" s="200">
        <v>0</v>
      </c>
      <c r="H119" s="200">
        <v>0</v>
      </c>
      <c r="I119" s="16">
        <f t="shared" si="35"/>
        <v>0</v>
      </c>
      <c r="J119" s="1">
        <v>1</v>
      </c>
      <c r="K119" s="1">
        <f t="shared" si="36"/>
        <v>1</v>
      </c>
      <c r="L119" s="1" t="str">
        <f t="shared" si="30"/>
        <v/>
      </c>
      <c r="M119" s="1">
        <f t="shared" si="31"/>
        <v>2</v>
      </c>
      <c r="N119" s="1">
        <f t="shared" si="32"/>
        <v>1.8</v>
      </c>
      <c r="O119" s="1">
        <f t="shared" si="33"/>
        <v>4</v>
      </c>
      <c r="P119" s="1" t="str">
        <f t="shared" si="34"/>
        <v/>
      </c>
      <c r="Q119" s="154"/>
      <c r="R119" s="155"/>
      <c r="S119" s="155"/>
      <c r="T119" s="155"/>
      <c r="U119" s="156"/>
      <c r="V119" s="155">
        <v>1</v>
      </c>
      <c r="W119" s="155">
        <v>1</v>
      </c>
      <c r="X119" s="155">
        <v>1</v>
      </c>
      <c r="Y119" s="192"/>
      <c r="Z119" s="192"/>
      <c r="AA119" s="154">
        <v>1</v>
      </c>
      <c r="AB119" s="155">
        <v>1</v>
      </c>
      <c r="AC119" s="155">
        <v>0.5</v>
      </c>
      <c r="AD119" s="155"/>
      <c r="AE119" s="156"/>
      <c r="AF119" s="192"/>
      <c r="AG119" s="155"/>
      <c r="AH119" s="192"/>
      <c r="AI119" s="155">
        <v>1</v>
      </c>
      <c r="AJ119" s="154"/>
      <c r="AK119" s="155"/>
      <c r="AL119" s="155"/>
      <c r="AM119" s="156"/>
    </row>
    <row r="120" spans="1:40" x14ac:dyDescent="0.3">
      <c r="A120" s="190">
        <v>102</v>
      </c>
      <c r="B120" s="189">
        <v>2006</v>
      </c>
      <c r="C120" s="189">
        <v>9</v>
      </c>
      <c r="D120" s="189">
        <v>11</v>
      </c>
      <c r="E120" s="189" t="s">
        <v>302</v>
      </c>
      <c r="F120" s="200">
        <v>3</v>
      </c>
      <c r="G120" s="200">
        <v>0</v>
      </c>
      <c r="H120" s="200">
        <v>0</v>
      </c>
      <c r="I120" s="16">
        <f t="shared" si="35"/>
        <v>0</v>
      </c>
      <c r="J120" s="1">
        <v>-1</v>
      </c>
      <c r="K120" s="1">
        <f t="shared" si="36"/>
        <v>-1</v>
      </c>
      <c r="L120" s="1">
        <f t="shared" si="30"/>
        <v>2</v>
      </c>
      <c r="M120" s="1">
        <f t="shared" si="31"/>
        <v>1.8</v>
      </c>
      <c r="N120" s="1">
        <f t="shared" si="32"/>
        <v>4.666666666666667</v>
      </c>
      <c r="O120" s="1">
        <f t="shared" si="33"/>
        <v>2</v>
      </c>
      <c r="P120" s="1" t="str">
        <f t="shared" si="34"/>
        <v/>
      </c>
      <c r="Q120" s="154">
        <v>1</v>
      </c>
      <c r="R120" s="155">
        <v>1</v>
      </c>
      <c r="S120" s="155">
        <v>1</v>
      </c>
      <c r="T120" s="155"/>
      <c r="U120" s="156"/>
      <c r="V120" s="192">
        <v>1</v>
      </c>
      <c r="W120" s="192">
        <v>1</v>
      </c>
      <c r="X120" s="192">
        <v>0.5</v>
      </c>
      <c r="Y120" s="192"/>
      <c r="Z120" s="192"/>
      <c r="AA120" s="154"/>
      <c r="AB120" s="155"/>
      <c r="AC120" s="155"/>
      <c r="AD120" s="155">
        <v>0.5</v>
      </c>
      <c r="AE120" s="156">
        <v>1</v>
      </c>
      <c r="AF120" s="192"/>
      <c r="AG120" s="192">
        <v>1</v>
      </c>
      <c r="AH120" s="192"/>
      <c r="AI120" s="192"/>
      <c r="AJ120" s="154"/>
      <c r="AK120" s="155"/>
      <c r="AL120" s="155"/>
      <c r="AM120" s="156"/>
    </row>
    <row r="121" spans="1:40" x14ac:dyDescent="0.3">
      <c r="A121" s="190">
        <v>102</v>
      </c>
      <c r="B121" s="189">
        <v>2006</v>
      </c>
      <c r="C121" s="189">
        <v>23</v>
      </c>
      <c r="D121" s="189">
        <v>11</v>
      </c>
      <c r="E121" s="149" t="s">
        <v>303</v>
      </c>
      <c r="F121" s="200">
        <v>1</v>
      </c>
      <c r="G121" s="200">
        <v>0</v>
      </c>
      <c r="H121" s="200">
        <v>0</v>
      </c>
      <c r="I121" s="16">
        <f t="shared" si="35"/>
        <v>0</v>
      </c>
      <c r="J121" s="1">
        <v>-1</v>
      </c>
      <c r="K121" s="1">
        <f t="shared" si="36"/>
        <v>1</v>
      </c>
      <c r="L121" s="1" t="str">
        <f t="shared" si="30"/>
        <v/>
      </c>
      <c r="M121" s="1" t="str">
        <f t="shared" si="31"/>
        <v/>
      </c>
      <c r="N121" s="1">
        <f t="shared" si="32"/>
        <v>1.8</v>
      </c>
      <c r="O121" s="1">
        <f t="shared" si="33"/>
        <v>1</v>
      </c>
      <c r="P121" s="1">
        <f t="shared" si="34"/>
        <v>1</v>
      </c>
      <c r="Q121" s="154"/>
      <c r="R121" s="155"/>
      <c r="S121" s="155"/>
      <c r="T121" s="155"/>
      <c r="U121" s="156"/>
      <c r="V121" s="155"/>
      <c r="W121" s="155"/>
      <c r="X121" s="155"/>
      <c r="Y121" s="192"/>
      <c r="Z121" s="192"/>
      <c r="AA121" s="154">
        <v>1</v>
      </c>
      <c r="AB121" s="155">
        <v>1</v>
      </c>
      <c r="AC121" s="155">
        <v>0.5</v>
      </c>
      <c r="AD121" s="155"/>
      <c r="AE121" s="156"/>
      <c r="AF121" s="192">
        <v>1</v>
      </c>
      <c r="AG121" s="155"/>
      <c r="AH121" s="192"/>
      <c r="AI121" s="155"/>
      <c r="AJ121" s="207">
        <v>1</v>
      </c>
      <c r="AK121" s="208"/>
      <c r="AL121" s="155"/>
      <c r="AM121" s="156"/>
      <c r="AN121" s="17" t="s">
        <v>311</v>
      </c>
    </row>
    <row r="122" spans="1:40" x14ac:dyDescent="0.3">
      <c r="A122" s="190">
        <v>102</v>
      </c>
      <c r="B122" s="189">
        <v>2006</v>
      </c>
      <c r="C122" s="189">
        <v>7</v>
      </c>
      <c r="D122" s="189">
        <v>12</v>
      </c>
      <c r="E122" s="189" t="s">
        <v>304</v>
      </c>
      <c r="F122" s="200">
        <v>1</v>
      </c>
      <c r="G122" s="200">
        <v>0</v>
      </c>
      <c r="H122" s="200">
        <v>0</v>
      </c>
      <c r="I122" s="16">
        <f t="shared" si="35"/>
        <v>0</v>
      </c>
      <c r="J122" s="1">
        <v>1</v>
      </c>
      <c r="K122" s="1">
        <f t="shared" si="36"/>
        <v>1</v>
      </c>
      <c r="L122" s="1" t="str">
        <f t="shared" si="30"/>
        <v/>
      </c>
      <c r="M122" s="1">
        <f t="shared" si="31"/>
        <v>2</v>
      </c>
      <c r="N122" s="1">
        <f t="shared" si="32"/>
        <v>2</v>
      </c>
      <c r="O122" s="1">
        <f t="shared" si="33"/>
        <v>3</v>
      </c>
      <c r="P122" s="1">
        <f t="shared" si="34"/>
        <v>1</v>
      </c>
      <c r="Q122" s="154"/>
      <c r="R122" s="155"/>
      <c r="S122" s="155"/>
      <c r="T122" s="155"/>
      <c r="U122" s="156"/>
      <c r="V122" s="155">
        <v>1</v>
      </c>
      <c r="W122" s="155">
        <v>1</v>
      </c>
      <c r="X122" s="155">
        <v>1</v>
      </c>
      <c r="Y122" s="155"/>
      <c r="Z122" s="155"/>
      <c r="AA122" s="154">
        <v>1</v>
      </c>
      <c r="AB122" s="155">
        <v>1</v>
      </c>
      <c r="AC122" s="155">
        <v>1</v>
      </c>
      <c r="AD122" s="155"/>
      <c r="AE122" s="156"/>
      <c r="AF122" s="155"/>
      <c r="AG122" s="155"/>
      <c r="AH122" s="192">
        <v>1</v>
      </c>
      <c r="AI122" s="155"/>
      <c r="AJ122" s="154">
        <v>1</v>
      </c>
      <c r="AK122" s="155"/>
      <c r="AL122" s="155"/>
      <c r="AM122" s="156"/>
    </row>
    <row r="123" spans="1:40" x14ac:dyDescent="0.3">
      <c r="A123" s="190">
        <v>102</v>
      </c>
      <c r="B123" s="189">
        <v>2006</v>
      </c>
      <c r="C123" s="189">
        <v>7</v>
      </c>
      <c r="D123" s="189">
        <v>12</v>
      </c>
      <c r="E123" s="189" t="s">
        <v>305</v>
      </c>
      <c r="F123" s="200">
        <v>1</v>
      </c>
      <c r="G123" s="200">
        <v>0</v>
      </c>
      <c r="H123" s="200">
        <v>0</v>
      </c>
      <c r="I123" s="16">
        <f t="shared" si="35"/>
        <v>0</v>
      </c>
      <c r="J123" s="1">
        <v>-1</v>
      </c>
      <c r="K123" s="1">
        <f t="shared" si="36"/>
        <v>1</v>
      </c>
      <c r="L123" s="1">
        <f t="shared" si="30"/>
        <v>3</v>
      </c>
      <c r="M123" s="1" t="str">
        <f t="shared" si="31"/>
        <v/>
      </c>
      <c r="N123" s="1">
        <f t="shared" si="32"/>
        <v>2.2000000000000002</v>
      </c>
      <c r="O123" s="1">
        <f t="shared" si="33"/>
        <v>4</v>
      </c>
      <c r="P123" s="1">
        <f t="shared" si="34"/>
        <v>1</v>
      </c>
      <c r="Q123" s="154"/>
      <c r="R123" s="155">
        <v>1</v>
      </c>
      <c r="S123" s="155">
        <v>1</v>
      </c>
      <c r="T123" s="155">
        <v>1</v>
      </c>
      <c r="U123" s="156"/>
      <c r="V123" s="155"/>
      <c r="W123" s="155"/>
      <c r="X123" s="155"/>
      <c r="Y123" s="192"/>
      <c r="Z123" s="192"/>
      <c r="AA123" s="154">
        <v>0.5</v>
      </c>
      <c r="AB123" s="155">
        <v>1</v>
      </c>
      <c r="AC123" s="155">
        <v>1</v>
      </c>
      <c r="AD123" s="155"/>
      <c r="AE123" s="156"/>
      <c r="AF123" s="192"/>
      <c r="AG123" s="155"/>
      <c r="AH123" s="192"/>
      <c r="AI123" s="155">
        <v>1</v>
      </c>
      <c r="AJ123" s="154">
        <v>1</v>
      </c>
      <c r="AK123" s="155"/>
      <c r="AL123" s="155"/>
      <c r="AM123" s="156"/>
      <c r="AN123" s="17" t="s">
        <v>57</v>
      </c>
    </row>
    <row r="124" spans="1:40" x14ac:dyDescent="0.3">
      <c r="A124" s="190">
        <v>102</v>
      </c>
      <c r="B124" s="189">
        <v>2006</v>
      </c>
      <c r="C124" s="189">
        <v>7</v>
      </c>
      <c r="D124" s="189">
        <v>12</v>
      </c>
      <c r="E124" s="189" t="s">
        <v>306</v>
      </c>
      <c r="F124" s="200">
        <v>1</v>
      </c>
      <c r="G124" s="200">
        <v>0</v>
      </c>
      <c r="H124" s="200">
        <v>0</v>
      </c>
      <c r="I124" s="16">
        <f t="shared" si="35"/>
        <v>0</v>
      </c>
      <c r="J124" s="1">
        <v>1</v>
      </c>
      <c r="K124" s="1">
        <f t="shared" si="36"/>
        <v>1</v>
      </c>
      <c r="L124" s="1" t="str">
        <f t="shared" si="30"/>
        <v/>
      </c>
      <c r="M124" s="1" t="str">
        <f t="shared" si="31"/>
        <v/>
      </c>
      <c r="N124" s="1">
        <f t="shared" si="32"/>
        <v>1.5</v>
      </c>
      <c r="O124" s="1">
        <f t="shared" si="33"/>
        <v>1</v>
      </c>
      <c r="P124" s="1">
        <f t="shared" si="34"/>
        <v>1</v>
      </c>
      <c r="Q124" s="154"/>
      <c r="R124" s="155"/>
      <c r="S124" s="155"/>
      <c r="T124" s="155"/>
      <c r="U124" s="156"/>
      <c r="V124" s="155"/>
      <c r="W124" s="155"/>
      <c r="X124" s="155"/>
      <c r="Y124" s="155"/>
      <c r="Z124" s="155"/>
      <c r="AA124" s="154">
        <v>1</v>
      </c>
      <c r="AB124" s="155">
        <v>1</v>
      </c>
      <c r="AC124" s="155"/>
      <c r="AD124" s="155"/>
      <c r="AE124" s="156"/>
      <c r="AF124" s="155">
        <v>1</v>
      </c>
      <c r="AG124" s="155"/>
      <c r="AH124" s="155"/>
      <c r="AI124" s="155"/>
      <c r="AJ124" s="154">
        <v>1</v>
      </c>
      <c r="AK124" s="155"/>
      <c r="AL124" s="155"/>
      <c r="AM124" s="156"/>
    </row>
    <row r="125" spans="1:40" x14ac:dyDescent="0.3">
      <c r="A125" s="190">
        <v>102</v>
      </c>
      <c r="B125" s="189">
        <v>2006</v>
      </c>
      <c r="C125" s="189">
        <v>14</v>
      </c>
      <c r="D125" s="189">
        <v>12</v>
      </c>
      <c r="E125" s="189" t="s">
        <v>307</v>
      </c>
      <c r="F125" s="200">
        <v>3</v>
      </c>
      <c r="G125" s="200">
        <v>0</v>
      </c>
      <c r="H125" s="200">
        <v>0</v>
      </c>
      <c r="I125" s="16">
        <f t="shared" si="35"/>
        <v>0</v>
      </c>
      <c r="J125" s="1">
        <v>-1</v>
      </c>
      <c r="K125" s="1">
        <f t="shared" si="36"/>
        <v>-1</v>
      </c>
      <c r="L125" s="1" t="str">
        <f t="shared" si="30"/>
        <v/>
      </c>
      <c r="M125" s="1" t="str">
        <f t="shared" si="31"/>
        <v/>
      </c>
      <c r="N125" s="1">
        <f t="shared" si="32"/>
        <v>4.5</v>
      </c>
      <c r="O125" s="1" t="str">
        <f t="shared" si="33"/>
        <v/>
      </c>
      <c r="P125" s="1" t="str">
        <f t="shared" si="34"/>
        <v/>
      </c>
      <c r="Q125" s="154"/>
      <c r="R125" s="155"/>
      <c r="S125" s="155"/>
      <c r="T125" s="155"/>
      <c r="U125" s="156"/>
      <c r="V125" s="192"/>
      <c r="W125" s="192"/>
      <c r="X125" s="192"/>
      <c r="Y125" s="192"/>
      <c r="Z125" s="192"/>
      <c r="AA125" s="154"/>
      <c r="AB125" s="155"/>
      <c r="AC125" s="155"/>
      <c r="AD125" s="155">
        <v>1</v>
      </c>
      <c r="AE125" s="156">
        <v>1</v>
      </c>
      <c r="AF125" s="192"/>
      <c r="AG125" s="192"/>
      <c r="AH125" s="192"/>
      <c r="AI125" s="192"/>
      <c r="AJ125" s="154"/>
      <c r="AK125" s="155"/>
      <c r="AL125" s="155"/>
      <c r="AM125" s="156"/>
    </row>
    <row r="126" spans="1:40" x14ac:dyDescent="0.3">
      <c r="J126" s="1"/>
      <c r="L126" s="1"/>
      <c r="M126" s="1"/>
      <c r="N126" s="1"/>
      <c r="O126" s="1"/>
      <c r="P126" s="1"/>
      <c r="AJ126" s="10"/>
    </row>
    <row r="127" spans="1:40" x14ac:dyDescent="0.3">
      <c r="J127" s="1"/>
      <c r="L127" s="1"/>
      <c r="M127" s="1"/>
      <c r="N127" s="1"/>
      <c r="O127" s="1"/>
      <c r="P127" s="1"/>
      <c r="AJ127" s="10"/>
    </row>
    <row r="128" spans="1:40" x14ac:dyDescent="0.3">
      <c r="J128" s="1"/>
      <c r="L128" s="1"/>
      <c r="M128" s="1"/>
      <c r="N128" s="1"/>
      <c r="O128" s="1"/>
      <c r="P128" s="1"/>
      <c r="AJ128" s="10"/>
    </row>
    <row r="129" spans="1:40" x14ac:dyDescent="0.3">
      <c r="L129" s="1"/>
      <c r="M129" s="1"/>
      <c r="N129" s="1"/>
      <c r="O129" s="1"/>
      <c r="P129" s="1"/>
      <c r="AJ129" s="10"/>
    </row>
    <row r="130" spans="1:40" ht="15" thickBot="1" x14ac:dyDescent="0.35">
      <c r="A130" s="23"/>
      <c r="B130" s="23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36"/>
      <c r="Q130" s="24"/>
      <c r="R130" s="24"/>
      <c r="S130" s="24"/>
      <c r="T130" s="24"/>
      <c r="U130" s="36"/>
      <c r="V130" s="24"/>
      <c r="W130" s="24"/>
      <c r="X130" s="24"/>
      <c r="Y130" s="24"/>
      <c r="Z130" s="36"/>
      <c r="AA130" s="24"/>
      <c r="AB130" s="24"/>
      <c r="AC130" s="24"/>
      <c r="AD130" s="24"/>
      <c r="AE130" s="36"/>
      <c r="AF130" s="24"/>
      <c r="AG130" s="24"/>
      <c r="AH130" s="24"/>
      <c r="AI130" s="36"/>
      <c r="AJ130" s="37"/>
      <c r="AK130" s="24"/>
      <c r="AL130" s="24"/>
      <c r="AM130" s="36"/>
      <c r="AN130" s="24"/>
    </row>
    <row r="131" spans="1:40" x14ac:dyDescent="0.3">
      <c r="B131" t="s">
        <v>74</v>
      </c>
      <c r="D131" s="5">
        <f>COUNT($F$18:$F$130)</f>
        <v>108</v>
      </c>
      <c r="E131" s="25" t="s">
        <v>132</v>
      </c>
      <c r="F131" s="97">
        <f>COUNTIF(F$18:F$130,1)+COUNTIF(F$18:F$130,2)+COUNTIF(F$18:F$130,3)</f>
        <v>99</v>
      </c>
      <c r="G131" s="1">
        <f>COUNTIF(G$18:G$130,1)</f>
        <v>9</v>
      </c>
      <c r="H131" s="1">
        <f>COUNTIF(H$18:H$130,1)</f>
        <v>5</v>
      </c>
      <c r="I131" s="1"/>
      <c r="J131" s="1"/>
      <c r="K131" s="96">
        <f>COUNTIF(K$18:K$130,-1)</f>
        <v>17</v>
      </c>
      <c r="L131" s="1">
        <f>COUNTIF(L$18:L$130,"&gt;0")</f>
        <v>32</v>
      </c>
      <c r="M131" s="1">
        <f>COUNTIF(M$18:M$130,"&gt;0")</f>
        <v>50</v>
      </c>
      <c r="N131" s="1">
        <f>COUNTIF(N$18:N$130,"&gt;0")</f>
        <v>99</v>
      </c>
      <c r="O131" s="1">
        <f>COUNTIF(O$18:O$130,"&gt;0")</f>
        <v>92</v>
      </c>
      <c r="P131" s="1">
        <f>COUNTIF(P$18:P$130,"&gt;0")</f>
        <v>62</v>
      </c>
      <c r="Q131" s="27">
        <f t="shared" ref="Q131:AM131" si="37">SUM(Q$18:Q$130)</f>
        <v>9</v>
      </c>
      <c r="R131" s="28">
        <f t="shared" si="37"/>
        <v>16.5</v>
      </c>
      <c r="S131" s="28">
        <f t="shared" si="37"/>
        <v>18.5</v>
      </c>
      <c r="T131" s="28">
        <f t="shared" si="37"/>
        <v>19.5</v>
      </c>
      <c r="U131" s="29">
        <f t="shared" si="37"/>
        <v>12</v>
      </c>
      <c r="V131" s="27">
        <f t="shared" si="37"/>
        <v>40</v>
      </c>
      <c r="W131" s="28">
        <f t="shared" si="37"/>
        <v>44.5</v>
      </c>
      <c r="X131" s="28">
        <f t="shared" si="37"/>
        <v>27.5</v>
      </c>
      <c r="Y131" s="28">
        <f t="shared" si="37"/>
        <v>5.5</v>
      </c>
      <c r="Z131" s="29">
        <f t="shared" si="37"/>
        <v>5</v>
      </c>
      <c r="AA131" s="27">
        <f t="shared" si="37"/>
        <v>62.5</v>
      </c>
      <c r="AB131" s="28">
        <f t="shared" si="37"/>
        <v>77</v>
      </c>
      <c r="AC131" s="28">
        <f t="shared" si="37"/>
        <v>51</v>
      </c>
      <c r="AD131" s="28">
        <f t="shared" si="37"/>
        <v>21.5</v>
      </c>
      <c r="AE131" s="29">
        <f t="shared" si="37"/>
        <v>15</v>
      </c>
      <c r="AF131" s="27">
        <f t="shared" si="37"/>
        <v>56</v>
      </c>
      <c r="AG131" s="28">
        <f t="shared" si="37"/>
        <v>12</v>
      </c>
      <c r="AH131" s="28">
        <f t="shared" si="37"/>
        <v>13</v>
      </c>
      <c r="AI131" s="28">
        <f t="shared" si="37"/>
        <v>11</v>
      </c>
      <c r="AJ131" s="27">
        <f t="shared" si="37"/>
        <v>36</v>
      </c>
      <c r="AK131" s="28">
        <f t="shared" si="37"/>
        <v>11</v>
      </c>
      <c r="AL131" s="28">
        <f t="shared" si="37"/>
        <v>7</v>
      </c>
      <c r="AM131" s="29">
        <f t="shared" si="37"/>
        <v>8</v>
      </c>
      <c r="AN131" s="17" t="s">
        <v>34</v>
      </c>
    </row>
    <row r="132" spans="1:40" x14ac:dyDescent="0.3">
      <c r="E132" s="25" t="s">
        <v>133</v>
      </c>
      <c r="F132" s="26"/>
      <c r="G132" s="26">
        <f>G131/$F$131*100</f>
        <v>9.0909090909090917</v>
      </c>
      <c r="H132" s="26">
        <f>H131/$F$131*100</f>
        <v>5.0505050505050502</v>
      </c>
      <c r="I132" s="26"/>
      <c r="J132" s="26"/>
      <c r="K132" s="72">
        <f>K131/$F$131*100</f>
        <v>17.171717171717169</v>
      </c>
      <c r="L132" s="26">
        <f>+L131/$F131*100</f>
        <v>32.323232323232325</v>
      </c>
      <c r="M132" s="26">
        <f>+M131/$F131*100</f>
        <v>50.505050505050505</v>
      </c>
      <c r="N132" s="26">
        <f>+N131/$F131*100</f>
        <v>100</v>
      </c>
      <c r="O132" s="26">
        <f>+O131/$F131*100</f>
        <v>92.929292929292927</v>
      </c>
      <c r="P132" s="26">
        <f>+P131/$F131*100</f>
        <v>62.62626262626263</v>
      </c>
      <c r="Q132" s="11">
        <f>+Q131/SUM($Q131:$U131)*100</f>
        <v>11.920529801324504</v>
      </c>
      <c r="R132" s="12">
        <f t="shared" ref="R132:U132" si="38">+R131/SUM($Q131:$U131)*100</f>
        <v>21.85430463576159</v>
      </c>
      <c r="S132" s="12">
        <f t="shared" si="38"/>
        <v>24.503311258278146</v>
      </c>
      <c r="T132" s="12">
        <f t="shared" si="38"/>
        <v>25.827814569536422</v>
      </c>
      <c r="U132" s="13">
        <f t="shared" si="38"/>
        <v>15.894039735099339</v>
      </c>
      <c r="V132" s="11">
        <f>+V131/SUM($V131:$Z131)*100</f>
        <v>32.653061224489797</v>
      </c>
      <c r="W132" s="12">
        <f t="shared" ref="W132:Z132" si="39">+W131/SUM($V131:$Z131)*100</f>
        <v>36.326530612244902</v>
      </c>
      <c r="X132" s="12">
        <f t="shared" si="39"/>
        <v>22.448979591836736</v>
      </c>
      <c r="Y132" s="12">
        <f t="shared" si="39"/>
        <v>4.4897959183673466</v>
      </c>
      <c r="Z132" s="13">
        <f t="shared" si="39"/>
        <v>4.0816326530612246</v>
      </c>
      <c r="AA132" s="11">
        <f>+AA131/SUM($AA131:$AE131)*100</f>
        <v>27.533039647577091</v>
      </c>
      <c r="AB132" s="12">
        <f t="shared" ref="AB132:AE132" si="40">+AB131/SUM($AA131:$AE131)*100</f>
        <v>33.920704845814981</v>
      </c>
      <c r="AC132" s="12">
        <f t="shared" si="40"/>
        <v>22.466960352422909</v>
      </c>
      <c r="AD132" s="12">
        <f t="shared" si="40"/>
        <v>9.4713656387665193</v>
      </c>
      <c r="AE132" s="13">
        <f t="shared" si="40"/>
        <v>6.607929515418502</v>
      </c>
      <c r="AF132" s="12">
        <f>+AF131/SUM($AF131:$AI131)*100</f>
        <v>60.869565217391312</v>
      </c>
      <c r="AG132" s="12">
        <f t="shared" ref="AG132:AI132" si="41">+AG131/SUM($AF131:$AI131)*100</f>
        <v>13.043478260869565</v>
      </c>
      <c r="AH132" s="12">
        <f t="shared" si="41"/>
        <v>14.130434782608695</v>
      </c>
      <c r="AI132" s="13">
        <f t="shared" si="41"/>
        <v>11.956521739130435</v>
      </c>
      <c r="AJ132" s="11">
        <f>+AJ131/SUM($AJ131:$AM131)*100</f>
        <v>58.064516129032263</v>
      </c>
      <c r="AK132" s="12">
        <f t="shared" ref="AK132:AM132" si="42">+AK131/SUM($AJ131:$AM131)*100</f>
        <v>17.741935483870968</v>
      </c>
      <c r="AL132" s="12">
        <f t="shared" si="42"/>
        <v>11.29032258064516</v>
      </c>
      <c r="AM132" s="13">
        <f t="shared" si="42"/>
        <v>12.903225806451612</v>
      </c>
      <c r="AN132" s="17" t="s">
        <v>35</v>
      </c>
    </row>
    <row r="133" spans="1:40" ht="14.4" customHeight="1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"/>
      <c r="L133" s="26"/>
      <c r="M133" s="26"/>
      <c r="N133" s="26"/>
      <c r="O133" s="26"/>
      <c r="P133" s="32"/>
      <c r="Q133" s="39"/>
      <c r="R133" s="26"/>
      <c r="S133" s="61">
        <f>(Q131*1+R131*2+S131*3+T131*4+U131*5)/(SUM(Q131:U131))</f>
        <v>3.1192052980132452</v>
      </c>
      <c r="T133" s="61"/>
      <c r="U133" s="62"/>
      <c r="V133" s="61"/>
      <c r="W133" s="61"/>
      <c r="X133" s="61">
        <f>(V131*1+W131*2+X131*3+Y131*4+Z131*5)/(SUM(V131:Z131))</f>
        <v>2.1102040816326531</v>
      </c>
      <c r="Y133" s="61"/>
      <c r="Z133" s="62"/>
      <c r="AA133" s="63"/>
      <c r="AB133" s="61"/>
      <c r="AC133" s="61">
        <f>(AA131*1+AB131*2+AC131*3+AD131*4+AE131*5)/(SUM(AA131:AE131))</f>
        <v>2.3370044052863435</v>
      </c>
      <c r="AE133" s="13"/>
      <c r="AI133" s="12"/>
      <c r="AJ133" s="10"/>
      <c r="AM133" s="13"/>
      <c r="AN133" s="17" t="s">
        <v>26</v>
      </c>
    </row>
    <row r="134" spans="1:40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"/>
      <c r="L134" s="26"/>
      <c r="M134" s="26"/>
      <c r="N134" s="26"/>
      <c r="O134" s="26"/>
      <c r="S134" s="1">
        <v>5</v>
      </c>
      <c r="X134" s="1">
        <v>5</v>
      </c>
      <c r="AC134" s="1">
        <v>5</v>
      </c>
      <c r="AJ134" s="10"/>
      <c r="AN134" s="17" t="s">
        <v>36</v>
      </c>
    </row>
    <row r="135" spans="1:40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"/>
      <c r="L135" s="26"/>
      <c r="M135" s="26"/>
      <c r="N135" s="26"/>
      <c r="O135" s="26"/>
      <c r="AJ135" s="10"/>
    </row>
    <row r="136" spans="1:40" x14ac:dyDescent="0.3">
      <c r="E136" s="25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119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5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5"/>
      <c r="F143" s="1"/>
      <c r="AJ143" s="10"/>
    </row>
    <row r="144" spans="1:40" x14ac:dyDescent="0.3">
      <c r="E144" s="25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7" t="s">
        <v>123</v>
      </c>
      <c r="J147" s="16">
        <f>COUNTIFS($J$18:$J$130,1,$F$18:$F$130,1)+COUNTIFS($J$18:$J$130,1,$F$18:$F$130,2)+COUNTIFS($J$18:$J$130,1,$F$18:$F$130,3)</f>
        <v>46</v>
      </c>
      <c r="L147" s="16">
        <f>COUNTIFS($J$18:$J$130,1,L18:L130,"&gt;0")</f>
        <v>13</v>
      </c>
      <c r="M147" s="16">
        <f>COUNTIFS($J$18:$J$130,1,M18:M130,"&gt;0")</f>
        <v>28</v>
      </c>
      <c r="N147" s="16">
        <f>COUNTIFS($J$18:$J$130,1,N18:N130,"&gt;0")</f>
        <v>46</v>
      </c>
      <c r="O147" s="16">
        <f>COUNTIFS($J$18:$J$130,1,O18:O130,"&gt;0")</f>
        <v>44</v>
      </c>
      <c r="P147" s="16">
        <f>COUNTIFS($J$18:$J$130,1,P18:P130,"&gt;0")</f>
        <v>32</v>
      </c>
      <c r="Q147" s="10">
        <f t="shared" ref="Q147:AM147" si="43">SUMIF($J$18:$J$130,1,Q18:Q130)</f>
        <v>4</v>
      </c>
      <c r="R147" s="1">
        <f t="shared" si="43"/>
        <v>7.5</v>
      </c>
      <c r="S147" s="1">
        <f t="shared" si="43"/>
        <v>7.5</v>
      </c>
      <c r="T147" s="1">
        <f t="shared" si="43"/>
        <v>7</v>
      </c>
      <c r="U147" s="9">
        <f t="shared" si="43"/>
        <v>5</v>
      </c>
      <c r="V147" s="10">
        <f t="shared" si="43"/>
        <v>26</v>
      </c>
      <c r="W147" s="1">
        <f t="shared" si="43"/>
        <v>28</v>
      </c>
      <c r="X147" s="1">
        <f t="shared" si="43"/>
        <v>15</v>
      </c>
      <c r="Y147" s="1">
        <f t="shared" si="43"/>
        <v>1</v>
      </c>
      <c r="Z147" s="9">
        <f t="shared" si="43"/>
        <v>0</v>
      </c>
      <c r="AA147" s="10">
        <f t="shared" si="43"/>
        <v>37</v>
      </c>
      <c r="AB147" s="1">
        <f t="shared" si="43"/>
        <v>40.5</v>
      </c>
      <c r="AC147" s="1">
        <f t="shared" si="43"/>
        <v>21.5</v>
      </c>
      <c r="AD147" s="1">
        <f t="shared" si="43"/>
        <v>7</v>
      </c>
      <c r="AE147" s="9">
        <f t="shared" si="43"/>
        <v>5</v>
      </c>
      <c r="AF147" s="10">
        <f t="shared" si="43"/>
        <v>26</v>
      </c>
      <c r="AG147" s="1">
        <f t="shared" si="43"/>
        <v>4</v>
      </c>
      <c r="AH147" s="1">
        <f t="shared" si="43"/>
        <v>7</v>
      </c>
      <c r="AI147" s="1">
        <f t="shared" si="43"/>
        <v>7</v>
      </c>
      <c r="AJ147" s="10">
        <f t="shared" si="43"/>
        <v>17</v>
      </c>
      <c r="AK147" s="1">
        <f t="shared" si="43"/>
        <v>6</v>
      </c>
      <c r="AL147" s="1">
        <f t="shared" si="43"/>
        <v>3</v>
      </c>
      <c r="AM147" s="9">
        <f t="shared" si="43"/>
        <v>6</v>
      </c>
    </row>
    <row r="148" spans="5:39" x14ac:dyDescent="0.3">
      <c r="L148" s="26"/>
      <c r="M148" s="26"/>
      <c r="N148" s="26"/>
      <c r="O148" s="26"/>
      <c r="P148" s="26"/>
      <c r="Q148" s="11">
        <f>+Q147/SUM($Q147:$U147)*100</f>
        <v>12.903225806451612</v>
      </c>
      <c r="R148" s="12">
        <f t="shared" ref="R148:U148" si="44">+R147/SUM($Q147:$U147)*100</f>
        <v>24.193548387096776</v>
      </c>
      <c r="S148" s="12">
        <f t="shared" si="44"/>
        <v>24.193548387096776</v>
      </c>
      <c r="T148" s="12">
        <f t="shared" si="44"/>
        <v>22.58064516129032</v>
      </c>
      <c r="U148" s="13">
        <f t="shared" si="44"/>
        <v>16.129032258064516</v>
      </c>
      <c r="V148" s="11">
        <f>+V147/SUM($V147:$Z147)*100</f>
        <v>37.142857142857146</v>
      </c>
      <c r="W148" s="12">
        <f t="shared" ref="W148:Z148" si="45">+W147/SUM($V147:$Z147)*100</f>
        <v>40</v>
      </c>
      <c r="X148" s="12">
        <f t="shared" si="45"/>
        <v>21.428571428571427</v>
      </c>
      <c r="Y148" s="12">
        <f t="shared" si="45"/>
        <v>1.4285714285714286</v>
      </c>
      <c r="Z148" s="13">
        <f t="shared" si="45"/>
        <v>0</v>
      </c>
      <c r="AA148" s="11">
        <f>+AA147/SUM($AA147:$AE147)*100</f>
        <v>33.333333333333329</v>
      </c>
      <c r="AB148" s="12">
        <f t="shared" ref="AB148:AE148" si="46">+AB147/SUM($AA147:$AE147)*100</f>
        <v>36.486486486486484</v>
      </c>
      <c r="AC148" s="12">
        <f t="shared" si="46"/>
        <v>19.36936936936937</v>
      </c>
      <c r="AD148" s="12">
        <f t="shared" si="46"/>
        <v>6.3063063063063058</v>
      </c>
      <c r="AE148" s="13">
        <f t="shared" si="46"/>
        <v>4.5045045045045047</v>
      </c>
      <c r="AF148" s="12">
        <f>+AF147/SUM($AF147:$AI147)*100</f>
        <v>59.090909090909093</v>
      </c>
      <c r="AG148" s="12">
        <f t="shared" ref="AG148:AI148" si="47">+AG147/SUM($AF147:$AI147)*100</f>
        <v>9.0909090909090917</v>
      </c>
      <c r="AH148" s="12">
        <f t="shared" si="47"/>
        <v>15.909090909090908</v>
      </c>
      <c r="AI148" s="13">
        <f t="shared" si="47"/>
        <v>15.909090909090908</v>
      </c>
      <c r="AJ148" s="11">
        <f>+AJ147/SUM($AJ147:$AM147)*100</f>
        <v>53.125</v>
      </c>
      <c r="AK148" s="12">
        <f t="shared" ref="AK148:AM148" si="48">+AK147/SUM($AJ147:$AM147)*100</f>
        <v>18.75</v>
      </c>
      <c r="AL148" s="12">
        <f t="shared" si="48"/>
        <v>9.375</v>
      </c>
      <c r="AM148" s="13">
        <f t="shared" si="48"/>
        <v>18.75</v>
      </c>
    </row>
    <row r="149" spans="5:39" x14ac:dyDescent="0.3">
      <c r="L149" s="26"/>
      <c r="M149" s="26"/>
      <c r="N149" s="26"/>
      <c r="Q149" s="39"/>
      <c r="R149" s="26"/>
      <c r="S149" s="61">
        <f>(Q147*1+R147*2+S147*3+T147*4+U147*5)/(SUM(Q147:U147))</f>
        <v>3.0483870967741935</v>
      </c>
      <c r="T149" s="61"/>
      <c r="U149" s="62"/>
      <c r="V149" s="61"/>
      <c r="W149" s="61"/>
      <c r="X149" s="61">
        <f>(V147*1+W147*2+X147*3+Y147*4+Z147*5)/(SUM(V147:Z147))</f>
        <v>1.8714285714285714</v>
      </c>
      <c r="Y149" s="61"/>
      <c r="Z149" s="62"/>
      <c r="AA149" s="63"/>
      <c r="AB149" s="61"/>
      <c r="AC149" s="61">
        <f>(AA147*1+AB147*2+AC147*3+AD147*4+AE147*5)/(SUM(AA147:AE147))</f>
        <v>2.1216216216216215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7" t="s">
        <v>120</v>
      </c>
      <c r="J151" s="16">
        <f>COUNTIFS($J$17:$J$129,-1,$F$17:$F$129,1)+COUNTIFS($J$17:$J$129,-1,$F$17:$F$129,2)+COUNTIFS($J$17:$J$129,-1,$F$17:$F$129,3)</f>
        <v>53</v>
      </c>
      <c r="L151" s="16">
        <f>COUNTIFS($J$17:$J$129,-1,L$17:L$129,"&gt;0")</f>
        <v>19</v>
      </c>
      <c r="M151" s="16">
        <f>COUNTIFS($J$17:$J$129,-1,M$17:M$129,"&gt;0")</f>
        <v>22</v>
      </c>
      <c r="N151" s="16">
        <f>COUNTIFS($J$17:$J$129,-1,N$17:N$129,"&gt;0")</f>
        <v>53</v>
      </c>
      <c r="O151" s="16">
        <f>COUNTIFS($J$17:$J$129,-1,O$17:O$129,"&gt;0")</f>
        <v>48</v>
      </c>
      <c r="P151" s="16">
        <f>COUNTIFS($J$17:$J$129,-1,P$17:P$129,"&gt;0")</f>
        <v>30</v>
      </c>
      <c r="Q151" s="10">
        <f t="shared" ref="Q151:AM151" si="49">SUMIF($J$18:$J$130,-1,Q18:Q130)</f>
        <v>5</v>
      </c>
      <c r="R151" s="1">
        <f t="shared" si="49"/>
        <v>9</v>
      </c>
      <c r="S151" s="1">
        <f t="shared" si="49"/>
        <v>11</v>
      </c>
      <c r="T151" s="1">
        <f t="shared" si="49"/>
        <v>12.5</v>
      </c>
      <c r="U151" s="9">
        <f t="shared" si="49"/>
        <v>7</v>
      </c>
      <c r="V151" s="10">
        <f t="shared" si="49"/>
        <v>14</v>
      </c>
      <c r="W151" s="1">
        <f t="shared" si="49"/>
        <v>16.5</v>
      </c>
      <c r="X151" s="1">
        <f t="shared" si="49"/>
        <v>12.5</v>
      </c>
      <c r="Y151" s="1">
        <f t="shared" si="49"/>
        <v>4.5</v>
      </c>
      <c r="Z151" s="9">
        <f t="shared" si="49"/>
        <v>5</v>
      </c>
      <c r="AA151" s="10">
        <f t="shared" si="49"/>
        <v>25.5</v>
      </c>
      <c r="AB151" s="1">
        <f t="shared" si="49"/>
        <v>36.5</v>
      </c>
      <c r="AC151" s="1">
        <f t="shared" si="49"/>
        <v>29.5</v>
      </c>
      <c r="AD151" s="1">
        <f t="shared" si="49"/>
        <v>14.5</v>
      </c>
      <c r="AE151" s="9">
        <f t="shared" si="49"/>
        <v>10</v>
      </c>
      <c r="AF151" s="10">
        <f t="shared" si="49"/>
        <v>30</v>
      </c>
      <c r="AG151" s="1">
        <f t="shared" si="49"/>
        <v>8</v>
      </c>
      <c r="AH151" s="1">
        <f t="shared" si="49"/>
        <v>6</v>
      </c>
      <c r="AI151" s="1">
        <f t="shared" si="49"/>
        <v>4</v>
      </c>
      <c r="AJ151" s="10">
        <f t="shared" si="49"/>
        <v>19</v>
      </c>
      <c r="AK151" s="1">
        <f t="shared" si="49"/>
        <v>5</v>
      </c>
      <c r="AL151" s="1">
        <f t="shared" si="49"/>
        <v>4</v>
      </c>
      <c r="AM151" s="9">
        <f t="shared" si="49"/>
        <v>2</v>
      </c>
    </row>
    <row r="152" spans="5:39" x14ac:dyDescent="0.3">
      <c r="E152" s="17" t="s">
        <v>121</v>
      </c>
      <c r="L152" s="12"/>
      <c r="M152" s="12"/>
      <c r="N152" s="12"/>
      <c r="O152" s="12"/>
      <c r="P152" s="12"/>
      <c r="Q152" s="11">
        <f>+Q151/SUM($Q151:$U151)*100</f>
        <v>11.235955056179774</v>
      </c>
      <c r="R152" s="12">
        <f t="shared" ref="R152:U152" si="50">+R151/SUM($Q151:$U151)*100</f>
        <v>20.224719101123593</v>
      </c>
      <c r="S152" s="12">
        <f t="shared" si="50"/>
        <v>24.719101123595504</v>
      </c>
      <c r="T152" s="12">
        <f t="shared" si="50"/>
        <v>28.08988764044944</v>
      </c>
      <c r="U152" s="13">
        <f t="shared" si="50"/>
        <v>15.730337078651685</v>
      </c>
      <c r="V152" s="11">
        <f>+V151/SUM($V151:$Z151)*100</f>
        <v>26.666666666666668</v>
      </c>
      <c r="W152" s="12">
        <f t="shared" ref="W152:Z152" si="51">+W151/SUM($V151:$Z151)*100</f>
        <v>31.428571428571427</v>
      </c>
      <c r="X152" s="12">
        <f t="shared" si="51"/>
        <v>23.809523809523807</v>
      </c>
      <c r="Y152" s="12">
        <f t="shared" si="51"/>
        <v>8.5714285714285712</v>
      </c>
      <c r="Z152" s="13">
        <f t="shared" si="51"/>
        <v>9.5238095238095237</v>
      </c>
      <c r="AA152" s="11">
        <f>+AA151/SUM($AA151:$AE151)*100</f>
        <v>21.982758620689655</v>
      </c>
      <c r="AB152" s="12">
        <f t="shared" ref="AB152:AE152" si="52">+AB151/SUM($AA151:$AE151)*100</f>
        <v>31.46551724137931</v>
      </c>
      <c r="AC152" s="12">
        <f t="shared" si="52"/>
        <v>25.431034482758619</v>
      </c>
      <c r="AD152" s="12">
        <f t="shared" si="52"/>
        <v>12.5</v>
      </c>
      <c r="AE152" s="13">
        <f t="shared" si="52"/>
        <v>8.6206896551724146</v>
      </c>
      <c r="AF152" s="12">
        <f>+AF151/SUM($AF151:$AI151)*100</f>
        <v>62.5</v>
      </c>
      <c r="AG152" s="12">
        <f t="shared" ref="AG152:AI152" si="53">+AG151/SUM($AF151:$AI151)*100</f>
        <v>16.666666666666664</v>
      </c>
      <c r="AH152" s="12">
        <f t="shared" si="53"/>
        <v>12.5</v>
      </c>
      <c r="AI152" s="13">
        <f t="shared" si="53"/>
        <v>8.3333333333333321</v>
      </c>
      <c r="AJ152" s="11">
        <f>+AJ151/SUM($AJ151:$AM151)*100</f>
        <v>63.333333333333329</v>
      </c>
      <c r="AK152" s="12">
        <f t="shared" ref="AK152:AM152" si="54">+AK151/SUM($AJ151:$AM151)*100</f>
        <v>16.666666666666664</v>
      </c>
      <c r="AL152" s="12">
        <f t="shared" si="54"/>
        <v>13.333333333333334</v>
      </c>
      <c r="AM152" s="13">
        <f t="shared" si="54"/>
        <v>6.666666666666667</v>
      </c>
    </row>
    <row r="153" spans="5:39" x14ac:dyDescent="0.3">
      <c r="E153" s="17" t="s">
        <v>122</v>
      </c>
      <c r="L153" s="26"/>
      <c r="M153" s="26"/>
      <c r="N153" s="26"/>
      <c r="Q153" s="39"/>
      <c r="R153" s="26"/>
      <c r="S153" s="61">
        <f>(Q151*1+R151*2+S151*3+T151*4+U151*5)/(SUM(Q151:U151))</f>
        <v>3.1685393258426968</v>
      </c>
      <c r="T153" s="61"/>
      <c r="U153" s="62"/>
      <c r="V153" s="61"/>
      <c r="W153" s="61"/>
      <c r="X153" s="61">
        <f>(V151*1+W151*2+X151*3+Y151*4+Z151*5)/(SUM(V151:Z151))</f>
        <v>2.4285714285714284</v>
      </c>
      <c r="Y153" s="61"/>
      <c r="Z153" s="62"/>
      <c r="AA153" s="63"/>
      <c r="AB153" s="61"/>
      <c r="AC153" s="61">
        <f>(AA151*1+AB151*2+AC151*3+AD151*4+AE151*5)/(SUM(AA151:AE151))</f>
        <v>2.5431034482758621</v>
      </c>
      <c r="AE153" s="13"/>
      <c r="AJ153" s="10"/>
    </row>
    <row r="154" spans="5:39" x14ac:dyDescent="0.3">
      <c r="L154" s="26"/>
      <c r="M154" s="26"/>
      <c r="N154" s="26"/>
      <c r="Q154" s="39"/>
      <c r="R154" s="26"/>
      <c r="S154" s="61"/>
      <c r="T154" s="61"/>
      <c r="U154" s="62"/>
      <c r="V154" s="61"/>
      <c r="W154" s="61"/>
      <c r="X154" s="61"/>
      <c r="Y154" s="61"/>
      <c r="Z154" s="61"/>
      <c r="AA154" s="63"/>
      <c r="AB154" s="61"/>
      <c r="AC154" s="61"/>
      <c r="AE154" s="13"/>
      <c r="AJ154" s="10"/>
    </row>
    <row r="155" spans="5:39" x14ac:dyDescent="0.3">
      <c r="E155" s="17" t="s">
        <v>134</v>
      </c>
      <c r="K155" s="16">
        <f>K131</f>
        <v>17</v>
      </c>
      <c r="L155" s="16">
        <f>COUNTIFS($K$18:$K$130,-1,L$18:L$130,"&gt;0")</f>
        <v>8</v>
      </c>
      <c r="M155" s="16">
        <f>COUNTIFS($K$18:$K$130,-1,M$18:M$130,"&gt;0")</f>
        <v>7</v>
      </c>
      <c r="N155" s="16">
        <f>COUNTIFS($K$18:$K$130,-1,N$18:N$130,"&gt;0")</f>
        <v>17</v>
      </c>
      <c r="O155" s="16">
        <f>COUNTIFS($K$18:$K$130,-1,O$18:O$130,"&gt;0")</f>
        <v>15</v>
      </c>
      <c r="P155" s="16">
        <f>COUNTIFS($K$18:$K$130,-1,P$18:P$130,"&gt;0")</f>
        <v>11</v>
      </c>
      <c r="Q155" s="10">
        <f t="shared" ref="Q155:AM155" si="55">SUMIF($K$18:$K$130,-1,Q18:Q130)</f>
        <v>3</v>
      </c>
      <c r="R155" s="1">
        <f t="shared" si="55"/>
        <v>5</v>
      </c>
      <c r="S155" s="1">
        <f t="shared" si="55"/>
        <v>3</v>
      </c>
      <c r="T155" s="1">
        <f t="shared" si="55"/>
        <v>4</v>
      </c>
      <c r="U155" s="9">
        <f t="shared" si="55"/>
        <v>2</v>
      </c>
      <c r="V155" s="1">
        <f t="shared" si="55"/>
        <v>5</v>
      </c>
      <c r="W155" s="1">
        <f t="shared" si="55"/>
        <v>5</v>
      </c>
      <c r="X155" s="1">
        <f t="shared" si="55"/>
        <v>2.5</v>
      </c>
      <c r="Y155" s="1">
        <f t="shared" si="55"/>
        <v>0</v>
      </c>
      <c r="Z155" s="1">
        <f t="shared" si="55"/>
        <v>2</v>
      </c>
      <c r="AA155" s="10">
        <f t="shared" si="55"/>
        <v>7</v>
      </c>
      <c r="AB155" s="1">
        <f t="shared" si="55"/>
        <v>13</v>
      </c>
      <c r="AC155" s="1">
        <f t="shared" si="55"/>
        <v>9</v>
      </c>
      <c r="AD155" s="1">
        <f t="shared" si="55"/>
        <v>1.5</v>
      </c>
      <c r="AE155" s="9">
        <f t="shared" si="55"/>
        <v>2</v>
      </c>
      <c r="AF155" s="1">
        <f t="shared" si="55"/>
        <v>9</v>
      </c>
      <c r="AG155" s="1">
        <f t="shared" si="55"/>
        <v>4</v>
      </c>
      <c r="AH155" s="1">
        <f t="shared" si="55"/>
        <v>1</v>
      </c>
      <c r="AI155" s="1">
        <f t="shared" si="55"/>
        <v>1</v>
      </c>
      <c r="AJ155" s="10">
        <f t="shared" si="55"/>
        <v>9</v>
      </c>
      <c r="AK155" s="1">
        <f t="shared" si="55"/>
        <v>0</v>
      </c>
      <c r="AL155" s="1">
        <f t="shared" si="55"/>
        <v>2</v>
      </c>
      <c r="AM155" s="9">
        <f t="shared" si="55"/>
        <v>0</v>
      </c>
    </row>
    <row r="156" spans="5:39" x14ac:dyDescent="0.3">
      <c r="E156" s="17" t="s">
        <v>135</v>
      </c>
      <c r="Q156" s="11">
        <f>+Q155/SUM($Q155:$U155)*100</f>
        <v>17.647058823529413</v>
      </c>
      <c r="R156" s="12">
        <f t="shared" ref="R156:U156" si="56">+R155/SUM($Q155:$U155)*100</f>
        <v>29.411764705882355</v>
      </c>
      <c r="S156" s="12">
        <f t="shared" si="56"/>
        <v>17.647058823529413</v>
      </c>
      <c r="T156" s="12">
        <f t="shared" si="56"/>
        <v>23.52941176470588</v>
      </c>
      <c r="U156" s="13">
        <f t="shared" si="56"/>
        <v>11.76470588235294</v>
      </c>
      <c r="V156" s="11">
        <f>+V155/SUM($V155:$Z155)*100</f>
        <v>34.482758620689658</v>
      </c>
      <c r="W156" s="12">
        <f t="shared" ref="W156:Z156" si="57">+W155/SUM($V155:$Z155)*100</f>
        <v>34.482758620689658</v>
      </c>
      <c r="X156" s="12">
        <f t="shared" si="57"/>
        <v>17.241379310344829</v>
      </c>
      <c r="Y156" s="12">
        <f t="shared" si="57"/>
        <v>0</v>
      </c>
      <c r="Z156" s="13">
        <f t="shared" si="57"/>
        <v>13.793103448275861</v>
      </c>
      <c r="AA156" s="11">
        <f>+AA155/SUM($AA155:$AE155)*100</f>
        <v>21.53846153846154</v>
      </c>
      <c r="AB156" s="12">
        <f t="shared" ref="AB156:AE156" si="58">+AB155/SUM($AA155:$AE155)*100</f>
        <v>40</v>
      </c>
      <c r="AC156" s="12">
        <f t="shared" si="58"/>
        <v>27.692307692307693</v>
      </c>
      <c r="AD156" s="12">
        <f t="shared" si="58"/>
        <v>4.6153846153846159</v>
      </c>
      <c r="AE156" s="13">
        <f t="shared" si="58"/>
        <v>6.1538461538461542</v>
      </c>
      <c r="AF156" s="12">
        <f>+AF155/SUM($AF155:$AI155)*100</f>
        <v>60</v>
      </c>
      <c r="AG156" s="12">
        <f t="shared" ref="AG156:AI156" si="59">+AG155/SUM($AF155:$AI155)*100</f>
        <v>26.666666666666668</v>
      </c>
      <c r="AH156" s="12">
        <f t="shared" si="59"/>
        <v>6.666666666666667</v>
      </c>
      <c r="AI156" s="13">
        <f t="shared" si="59"/>
        <v>6.666666666666667</v>
      </c>
      <c r="AJ156" s="11">
        <f>+AJ155/SUM($AJ155:$AM155)*100</f>
        <v>81.818181818181827</v>
      </c>
      <c r="AK156" s="12">
        <f t="shared" ref="AK156:AM156" si="60">+AK155/SUM($AJ155:$AM155)*100</f>
        <v>0</v>
      </c>
      <c r="AL156" s="12">
        <f t="shared" si="60"/>
        <v>18.181818181818183</v>
      </c>
      <c r="AM156" s="13">
        <f t="shared" si="60"/>
        <v>0</v>
      </c>
    </row>
    <row r="157" spans="5:39" x14ac:dyDescent="0.3">
      <c r="L157" s="26"/>
      <c r="M157" s="26"/>
      <c r="N157" s="26"/>
      <c r="Q157" s="39"/>
      <c r="R157" s="26"/>
      <c r="S157" s="61">
        <f>(Q155*1+R155*2+S155*3+T155*4+U155*5)/(SUM(Q155:U155))</f>
        <v>2.8235294117647061</v>
      </c>
      <c r="T157" s="61"/>
      <c r="U157" s="62"/>
      <c r="V157" s="61"/>
      <c r="W157" s="61"/>
      <c r="X157" s="61">
        <f>(V155*1+W155*2+X155*3+Y155*4+Z155*5)/(SUM(V155:Z155))</f>
        <v>2.2413793103448274</v>
      </c>
      <c r="Y157" s="61"/>
      <c r="Z157" s="62"/>
      <c r="AA157" s="63"/>
      <c r="AB157" s="61"/>
      <c r="AC157" s="61">
        <f>(AA155*1+AB155*2+AC155*3+AD155*4+AE155*5)/(SUM(AA155:AE155))</f>
        <v>2.3384615384615386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0"/>
      <c r="N160" s="30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7" t="s">
        <v>136</v>
      </c>
      <c r="H170" s="16">
        <f>COUNTIF(H18:H130,1)</f>
        <v>5</v>
      </c>
      <c r="L170" s="16">
        <f>COUNTIFS($H$18:$H$130,1,L18:L130,"&gt;0")</f>
        <v>3</v>
      </c>
      <c r="M170" s="16">
        <f>COUNTIFS($H$18:$H$130,1,M18:M130,"&gt;0")</f>
        <v>4</v>
      </c>
      <c r="N170" s="16">
        <f>COUNTIFS($H$18:$H$130,1,N18:N130,"&gt;0")</f>
        <v>5</v>
      </c>
      <c r="O170" s="16">
        <f>COUNTIFS($H$18:$H$130,1,O18:O130,"&gt;0")</f>
        <v>5</v>
      </c>
      <c r="P170" s="16">
        <f>COUNTIFS($H$18:$H$130,1,P18:P130,"&gt;0")</f>
        <v>4</v>
      </c>
      <c r="Q170" s="10">
        <f t="shared" ref="Q170:AM170" si="61">SUMIF($H$18:$H$130,1,Q18:Q130)</f>
        <v>0</v>
      </c>
      <c r="R170" s="1">
        <f t="shared" si="61"/>
        <v>2</v>
      </c>
      <c r="S170" s="1">
        <f t="shared" si="61"/>
        <v>0</v>
      </c>
      <c r="T170" s="1">
        <f t="shared" si="61"/>
        <v>2</v>
      </c>
      <c r="U170" s="9">
        <f t="shared" si="61"/>
        <v>2</v>
      </c>
      <c r="V170" s="1">
        <f t="shared" si="61"/>
        <v>0</v>
      </c>
      <c r="W170" s="1">
        <f t="shared" si="61"/>
        <v>4</v>
      </c>
      <c r="X170" s="1">
        <f t="shared" si="61"/>
        <v>2</v>
      </c>
      <c r="Y170" s="1">
        <f t="shared" si="61"/>
        <v>0</v>
      </c>
      <c r="Z170" s="1">
        <f t="shared" si="61"/>
        <v>2</v>
      </c>
      <c r="AA170" s="10">
        <f t="shared" si="61"/>
        <v>0</v>
      </c>
      <c r="AB170" s="1">
        <f t="shared" si="61"/>
        <v>6</v>
      </c>
      <c r="AC170" s="1">
        <f t="shared" si="61"/>
        <v>4</v>
      </c>
      <c r="AD170" s="1">
        <f t="shared" si="61"/>
        <v>0</v>
      </c>
      <c r="AE170" s="9">
        <f t="shared" si="61"/>
        <v>0</v>
      </c>
      <c r="AF170" s="1">
        <f t="shared" si="61"/>
        <v>2</v>
      </c>
      <c r="AG170" s="1">
        <f t="shared" si="61"/>
        <v>1</v>
      </c>
      <c r="AH170" s="1">
        <f t="shared" si="61"/>
        <v>1</v>
      </c>
      <c r="AI170" s="1">
        <f t="shared" si="61"/>
        <v>1</v>
      </c>
      <c r="AJ170" s="10">
        <f t="shared" si="61"/>
        <v>4</v>
      </c>
      <c r="AK170" s="1">
        <f t="shared" si="61"/>
        <v>0</v>
      </c>
      <c r="AL170" s="1">
        <f t="shared" si="61"/>
        <v>0</v>
      </c>
      <c r="AM170" s="9">
        <f t="shared" si="61"/>
        <v>0</v>
      </c>
    </row>
    <row r="171" spans="5:39" x14ac:dyDescent="0.3">
      <c r="Q171" s="11">
        <f>+Q170/SUM($Q170:$U170)*100</f>
        <v>0</v>
      </c>
      <c r="R171" s="12">
        <f t="shared" ref="R171:U171" si="62">+R170/SUM($Q170:$U170)*100</f>
        <v>33.333333333333329</v>
      </c>
      <c r="S171" s="12">
        <f t="shared" si="62"/>
        <v>0</v>
      </c>
      <c r="T171" s="12">
        <f t="shared" si="62"/>
        <v>33.333333333333329</v>
      </c>
      <c r="U171" s="13">
        <f t="shared" si="62"/>
        <v>33.333333333333329</v>
      </c>
      <c r="V171" s="11">
        <f>+V170/SUM($V170:$Z170)*100</f>
        <v>0</v>
      </c>
      <c r="W171" s="12">
        <f t="shared" ref="W171:Z171" si="63">+W170/SUM($V170:$Z170)*100</f>
        <v>50</v>
      </c>
      <c r="X171" s="12">
        <f t="shared" si="63"/>
        <v>25</v>
      </c>
      <c r="Y171" s="12">
        <f t="shared" si="63"/>
        <v>0</v>
      </c>
      <c r="Z171" s="13">
        <f t="shared" si="63"/>
        <v>25</v>
      </c>
      <c r="AA171" s="11">
        <f>+AA170/SUM($AA170:$AE170)*100</f>
        <v>0</v>
      </c>
      <c r="AB171" s="12">
        <f t="shared" ref="AB171:AE171" si="64">+AB170/SUM($AA170:$AE170)*100</f>
        <v>60</v>
      </c>
      <c r="AC171" s="12">
        <f t="shared" si="64"/>
        <v>40</v>
      </c>
      <c r="AD171" s="12">
        <f t="shared" si="64"/>
        <v>0</v>
      </c>
      <c r="AE171" s="13">
        <f t="shared" si="64"/>
        <v>0</v>
      </c>
      <c r="AF171" s="12">
        <f>+AF170/SUM($AF170:$AI170)*100</f>
        <v>40</v>
      </c>
      <c r="AG171" s="12">
        <f t="shared" ref="AG171:AI171" si="65">+AG170/SUM($AF170:$AI170)*100</f>
        <v>20</v>
      </c>
      <c r="AH171" s="12">
        <f t="shared" si="65"/>
        <v>20</v>
      </c>
      <c r="AI171" s="13">
        <f t="shared" si="65"/>
        <v>20</v>
      </c>
      <c r="AJ171" s="11">
        <f>+AJ170/SUM($AJ170:$AM170)*100</f>
        <v>100</v>
      </c>
      <c r="AK171" s="12">
        <f t="shared" ref="AK171:AM171" si="66">+AK170/SUM($AJ170:$AM170)*100</f>
        <v>0</v>
      </c>
      <c r="AL171" s="12">
        <f t="shared" si="66"/>
        <v>0</v>
      </c>
      <c r="AM171" s="13">
        <f t="shared" si="66"/>
        <v>0</v>
      </c>
    </row>
    <row r="172" spans="5:39" x14ac:dyDescent="0.3">
      <c r="L172" s="26"/>
      <c r="M172" s="26"/>
      <c r="N172" s="26"/>
      <c r="S172" s="26">
        <f>(Q170*1+R170*2+S170*3+T170*4+U170*5)/SUM(Q170:U170)</f>
        <v>3.6666666666666665</v>
      </c>
      <c r="U172" s="13"/>
      <c r="X172" s="26">
        <f>(V170*1+W170*2+X170*3+Y170*4+Z170*5)/SUM(V170:Z170)</f>
        <v>3</v>
      </c>
      <c r="Z172" s="13"/>
      <c r="AC172" s="1">
        <f>(AA170*1+AB170*2+AC170*3+AD170*4+AE170*5)/SUM(AA170:AE170)</f>
        <v>2.4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0"/>
      <c r="N175" s="30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E184" s="83"/>
      <c r="F184" s="211"/>
      <c r="G184" s="211"/>
      <c r="H184" s="226"/>
      <c r="I184" s="211"/>
      <c r="J184" s="211"/>
      <c r="K184" s="211"/>
      <c r="L184" s="226"/>
      <c r="M184" s="211"/>
      <c r="N184" s="211"/>
      <c r="O184" s="211"/>
      <c r="AJ184" s="10"/>
    </row>
    <row r="185" spans="5:36" x14ac:dyDescent="0.3">
      <c r="E185" s="83" t="s">
        <v>324</v>
      </c>
      <c r="F185" s="211"/>
      <c r="G185" s="211"/>
      <c r="H185" s="226"/>
      <c r="I185" s="211"/>
      <c r="J185" s="211"/>
      <c r="K185" s="211"/>
      <c r="L185" s="226"/>
      <c r="M185" s="211"/>
      <c r="N185" s="211"/>
      <c r="O185" s="211"/>
      <c r="AJ185" s="10"/>
    </row>
    <row r="186" spans="5:36" x14ac:dyDescent="0.3">
      <c r="E186" s="83"/>
      <c r="F186" s="226" t="s">
        <v>325</v>
      </c>
      <c r="G186" s="211"/>
      <c r="H186" s="226"/>
      <c r="I186" s="211"/>
      <c r="J186" s="211"/>
      <c r="K186" s="211"/>
      <c r="L186" s="226"/>
      <c r="M186" s="211"/>
      <c r="N186" s="211"/>
      <c r="O186" s="211"/>
      <c r="Q186" s="10">
        <f>SUMIFS(Q$18:Q$130,$O$18:$O$130,"&gt;2",$K$18:$K$130,1)</f>
        <v>1</v>
      </c>
      <c r="R186" s="1">
        <f t="shared" ref="R186:AE186" si="67">SUMIFS(R$18:R$130,$O$18:$O$130,"&gt;2",$K$18:$K$130,1)</f>
        <v>2</v>
      </c>
      <c r="S186" s="1">
        <f t="shared" si="67"/>
        <v>2.5</v>
      </c>
      <c r="T186" s="1">
        <f t="shared" si="67"/>
        <v>3</v>
      </c>
      <c r="U186" s="9">
        <f t="shared" si="67"/>
        <v>2</v>
      </c>
      <c r="V186" s="1">
        <f t="shared" si="67"/>
        <v>12</v>
      </c>
      <c r="W186" s="1">
        <f t="shared" si="67"/>
        <v>12.5</v>
      </c>
      <c r="X186" s="1">
        <f t="shared" si="67"/>
        <v>8.5</v>
      </c>
      <c r="Y186" s="1">
        <f t="shared" si="67"/>
        <v>2.5</v>
      </c>
      <c r="Z186" s="1">
        <f t="shared" si="67"/>
        <v>2</v>
      </c>
      <c r="AA186" s="10">
        <f t="shared" si="67"/>
        <v>17</v>
      </c>
      <c r="AB186" s="1">
        <f t="shared" si="67"/>
        <v>20</v>
      </c>
      <c r="AC186" s="1">
        <f t="shared" si="67"/>
        <v>12.5</v>
      </c>
      <c r="AD186" s="1">
        <f t="shared" si="67"/>
        <v>3</v>
      </c>
      <c r="AE186" s="9">
        <f t="shared" si="67"/>
        <v>1</v>
      </c>
      <c r="AJ186" s="10"/>
    </row>
    <row r="187" spans="5:36" x14ac:dyDescent="0.3">
      <c r="E187" s="83"/>
      <c r="F187" s="226" t="s">
        <v>26</v>
      </c>
      <c r="G187" s="211"/>
      <c r="H187" s="226" t="s">
        <v>326</v>
      </c>
      <c r="I187" s="211"/>
      <c r="J187" s="211"/>
      <c r="K187" s="211"/>
      <c r="L187" s="226"/>
      <c r="M187" s="211"/>
      <c r="N187" s="211"/>
      <c r="O187" s="211"/>
      <c r="Q187" s="171"/>
      <c r="R187" s="31"/>
      <c r="S187" s="31">
        <f>(Q186*1+R186*2+S186*3+T186*4+U186*5)/SUM(Q186:U186)</f>
        <v>3.2857142857142856</v>
      </c>
      <c r="T187" s="31"/>
      <c r="U187" s="173">
        <f>(U186*1.5+T186-R186-Q186*1.5)/SUM(Q186:U186)</f>
        <v>0.23809523809523808</v>
      </c>
      <c r="V187" s="31"/>
      <c r="W187" s="31"/>
      <c r="X187" s="31">
        <f>(V186*1+W186*2+X186*3+Y186*4+Z186*5)/SUM(V186:Z186)</f>
        <v>2.2000000000000002</v>
      </c>
      <c r="Y187" s="31"/>
      <c r="Z187" s="173">
        <f>(Z186*1.5+Y186-W186-V186*1.5)/SUM(V186:Z186)</f>
        <v>-0.66666666666666663</v>
      </c>
      <c r="AA187" s="171"/>
      <c r="AB187" s="31"/>
      <c r="AC187" s="31">
        <f>(AA186*1+AB186*2+AC186*3+AD186*4+AE186*5)/SUM(AA186:AE186)</f>
        <v>2.0841121495327104</v>
      </c>
      <c r="AD187" s="31"/>
      <c r="AE187" s="173">
        <f>(AE186*1.5+AD186-AB186-AA186*1.5)/SUM(AA186:AE186)</f>
        <v>-0.76635514018691586</v>
      </c>
      <c r="AJ187" s="10"/>
    </row>
    <row r="188" spans="5:36" x14ac:dyDescent="0.3">
      <c r="E188" s="83"/>
      <c r="F188" s="226" t="s">
        <v>327</v>
      </c>
      <c r="G188" s="211"/>
      <c r="H188" s="226"/>
      <c r="I188" s="211"/>
      <c r="J188" s="211"/>
      <c r="K188" s="211"/>
      <c r="L188" s="226"/>
      <c r="M188" s="211"/>
      <c r="N188" s="211"/>
      <c r="O188" s="211"/>
      <c r="Q188" s="10">
        <f>SUMIFS(Q$18:Q$130,$O$18:$O$130,1,$K$18:$K$130,1)</f>
        <v>4</v>
      </c>
      <c r="R188" s="1">
        <f t="shared" ref="R188:AE188" si="68">SUMIFS(R$18:R$130,$O$18:$O$130,1,$K$18:$K$130,1)</f>
        <v>8.5</v>
      </c>
      <c r="S188" s="1">
        <f t="shared" si="68"/>
        <v>13</v>
      </c>
      <c r="T188" s="1">
        <f t="shared" si="68"/>
        <v>10.5</v>
      </c>
      <c r="U188" s="9">
        <f t="shared" si="68"/>
        <v>6</v>
      </c>
      <c r="V188" s="1">
        <f t="shared" si="68"/>
        <v>20</v>
      </c>
      <c r="W188" s="1">
        <f t="shared" si="68"/>
        <v>23</v>
      </c>
      <c r="X188" s="1">
        <f t="shared" si="68"/>
        <v>14</v>
      </c>
      <c r="Y188" s="1">
        <f t="shared" si="68"/>
        <v>2.5</v>
      </c>
      <c r="Z188" s="1">
        <f t="shared" si="68"/>
        <v>1</v>
      </c>
      <c r="AA188" s="10">
        <f t="shared" si="68"/>
        <v>32</v>
      </c>
      <c r="AB188" s="1">
        <f t="shared" si="68"/>
        <v>35.5</v>
      </c>
      <c r="AC188" s="1">
        <f t="shared" si="68"/>
        <v>23.5</v>
      </c>
      <c r="AD188" s="1">
        <f t="shared" si="68"/>
        <v>12.5</v>
      </c>
      <c r="AE188" s="9">
        <f t="shared" si="68"/>
        <v>8</v>
      </c>
      <c r="AJ188" s="10"/>
    </row>
    <row r="189" spans="5:36" x14ac:dyDescent="0.3">
      <c r="E189" s="83"/>
      <c r="F189" s="140" t="s">
        <v>26</v>
      </c>
      <c r="G189" s="141"/>
      <c r="H189" s="140" t="s">
        <v>326</v>
      </c>
      <c r="I189" s="141"/>
      <c r="J189" s="141"/>
      <c r="K189" s="141"/>
      <c r="L189" s="140"/>
      <c r="M189" s="141"/>
      <c r="N189" s="141"/>
      <c r="O189" s="141"/>
      <c r="P189" s="130"/>
      <c r="Q189" s="172"/>
      <c r="R189" s="169"/>
      <c r="S189" s="169">
        <f>(Q188*1+R188*2+S188*3+T188*4+U188*5)/SUM(Q188:U188)</f>
        <v>3.1428571428571428</v>
      </c>
      <c r="T189" s="169"/>
      <c r="U189" s="174">
        <f>(U188*1.5+T188-R188-Q188*1.5)/SUM(Q188:U188)</f>
        <v>0.11904761904761904</v>
      </c>
      <c r="V189" s="169"/>
      <c r="W189" s="169"/>
      <c r="X189" s="169">
        <f>(V188*1+W188*2+X188*3+Y188*4+Z188*5)/SUM(V188:Z188)</f>
        <v>2.0330578512396693</v>
      </c>
      <c r="Y189" s="169"/>
      <c r="Z189" s="174">
        <f>(Z188*1.5+Y188-W188-V188*1.5)/SUM(V188:Z188)</f>
        <v>-0.80991735537190079</v>
      </c>
      <c r="AA189" s="172"/>
      <c r="AB189" s="169"/>
      <c r="AC189" s="169">
        <f>(AA188*1+AB188*2+AC188*3+AD188*4+AE188*5)/SUM(AA188:AE188)</f>
        <v>2.3632286995515694</v>
      </c>
      <c r="AD189" s="169"/>
      <c r="AE189" s="174">
        <f>(AE188*1.5+AD188-AB188-AA188*1.5)/SUM(AA188:AE188)</f>
        <v>-0.52914798206278024</v>
      </c>
      <c r="AJ189" s="10"/>
    </row>
    <row r="190" spans="5:36" x14ac:dyDescent="0.3">
      <c r="E190" s="83"/>
      <c r="F190" s="226" t="s">
        <v>328</v>
      </c>
      <c r="G190" s="211"/>
      <c r="H190" s="226"/>
      <c r="I190" s="211"/>
      <c r="J190" s="211"/>
      <c r="K190" s="211"/>
      <c r="L190" s="226"/>
      <c r="M190" s="211"/>
      <c r="N190" s="211"/>
      <c r="O190" s="211"/>
      <c r="Q190" s="10">
        <f>SUMIFS(Q$18:Q$130,$O$18:$O$130,"&gt;2",$K$18:$K$130,-1)</f>
        <v>0</v>
      </c>
      <c r="R190" s="1">
        <f t="shared" ref="R190:AE190" si="69">SUMIFS(R$18:R$130,$O$18:$O$130,"&gt;2",$K$18:$K$130,-1)</f>
        <v>0</v>
      </c>
      <c r="S190" s="1">
        <f t="shared" si="69"/>
        <v>0</v>
      </c>
      <c r="T190" s="1">
        <f t="shared" si="69"/>
        <v>0</v>
      </c>
      <c r="U190" s="9">
        <f t="shared" si="69"/>
        <v>2</v>
      </c>
      <c r="V190" s="1">
        <f t="shared" si="69"/>
        <v>0</v>
      </c>
      <c r="W190" s="1">
        <f t="shared" si="69"/>
        <v>2</v>
      </c>
      <c r="X190" s="1">
        <f t="shared" si="69"/>
        <v>2</v>
      </c>
      <c r="Y190" s="1">
        <f t="shared" si="69"/>
        <v>0</v>
      </c>
      <c r="Z190" s="1">
        <f t="shared" si="69"/>
        <v>0</v>
      </c>
      <c r="AA190" s="10">
        <f t="shared" si="69"/>
        <v>0</v>
      </c>
      <c r="AB190" s="1">
        <f t="shared" si="69"/>
        <v>4</v>
      </c>
      <c r="AC190" s="1">
        <f t="shared" si="69"/>
        <v>0</v>
      </c>
      <c r="AD190" s="1">
        <f t="shared" si="69"/>
        <v>0</v>
      </c>
      <c r="AE190" s="9">
        <f t="shared" si="69"/>
        <v>0</v>
      </c>
      <c r="AJ190" s="10"/>
    </row>
    <row r="191" spans="5:36" x14ac:dyDescent="0.3">
      <c r="E191" s="83"/>
      <c r="F191" s="226" t="s">
        <v>26</v>
      </c>
      <c r="G191" s="211"/>
      <c r="H191" s="226" t="s">
        <v>326</v>
      </c>
      <c r="I191" s="211"/>
      <c r="J191" s="211"/>
      <c r="K191" s="211"/>
      <c r="L191" s="226"/>
      <c r="M191" s="211"/>
      <c r="N191" s="211"/>
      <c r="O191" s="211"/>
      <c r="Q191" s="171"/>
      <c r="R191" s="31"/>
      <c r="S191" s="31">
        <f>(Q190*1+R190*2+S190*3+T190*4+U190*5)/SUM(Q190:U190)</f>
        <v>5</v>
      </c>
      <c r="T191" s="31"/>
      <c r="U191" s="173">
        <f>(U190*1.5+T190-R190-Q190*1.5)/SUM(Q190:U190)</f>
        <v>1.5</v>
      </c>
      <c r="V191" s="31"/>
      <c r="W191" s="31"/>
      <c r="X191" s="31">
        <f>(V190*1+W190*2+X190*3+Y190*4+Z190*5)/SUM(V190:Z190)</f>
        <v>2.5</v>
      </c>
      <c r="Y191" s="31"/>
      <c r="Z191" s="173">
        <f>(Z190*1.5+Y190-W190-V190*1.5)/SUM(V190:Z190)</f>
        <v>-0.5</v>
      </c>
      <c r="AA191" s="171"/>
      <c r="AB191" s="31"/>
      <c r="AC191" s="31">
        <f>(AA190*1+AB190*2+AC190*3+AD190*4+AE190*5)/SUM(AA190:AE190)</f>
        <v>2</v>
      </c>
      <c r="AD191" s="31"/>
      <c r="AE191" s="173">
        <f>(AE190*1.5+AD190-AB190-AA190*1.5)/SUM(AA190:AE190)</f>
        <v>-1</v>
      </c>
      <c r="AJ191" s="10"/>
    </row>
    <row r="192" spans="5:36" x14ac:dyDescent="0.3">
      <c r="E192" s="83"/>
      <c r="F192" s="226" t="s">
        <v>327</v>
      </c>
      <c r="G192" s="211"/>
      <c r="H192" s="226"/>
      <c r="I192" s="211"/>
      <c r="J192" s="211"/>
      <c r="K192" s="211"/>
      <c r="L192" s="226"/>
      <c r="M192" s="211"/>
      <c r="N192" s="211"/>
      <c r="O192" s="211"/>
      <c r="Q192" s="10">
        <f>SUMIFS(Q$18:Q$130,$O$18:$O$130,1,$K$18:$K$130,-1)</f>
        <v>2</v>
      </c>
      <c r="R192" s="1">
        <f t="shared" ref="R192:AE192" si="70">SUMIFS(R$18:R$130,$O$18:$O$130,1,$K$18:$K$130,-1)</f>
        <v>4</v>
      </c>
      <c r="S192" s="1">
        <f t="shared" si="70"/>
        <v>2</v>
      </c>
      <c r="T192" s="1">
        <f t="shared" si="70"/>
        <v>4</v>
      </c>
      <c r="U192" s="9">
        <f t="shared" si="70"/>
        <v>0</v>
      </c>
      <c r="V192" s="1">
        <f t="shared" si="70"/>
        <v>4</v>
      </c>
      <c r="W192" s="1">
        <f t="shared" si="70"/>
        <v>2</v>
      </c>
      <c r="X192" s="1">
        <f t="shared" si="70"/>
        <v>0</v>
      </c>
      <c r="Y192" s="1">
        <f t="shared" si="70"/>
        <v>0</v>
      </c>
      <c r="Z192" s="1">
        <f t="shared" si="70"/>
        <v>2</v>
      </c>
      <c r="AA192" s="10">
        <f t="shared" si="70"/>
        <v>2</v>
      </c>
      <c r="AB192" s="1">
        <f t="shared" si="70"/>
        <v>7</v>
      </c>
      <c r="AC192" s="1">
        <f t="shared" si="70"/>
        <v>9</v>
      </c>
      <c r="AD192" s="1">
        <f t="shared" si="70"/>
        <v>0</v>
      </c>
      <c r="AE192" s="9">
        <f t="shared" si="70"/>
        <v>0</v>
      </c>
      <c r="AJ192" s="10"/>
    </row>
    <row r="193" spans="5:39" x14ac:dyDescent="0.3">
      <c r="E193" s="83"/>
      <c r="F193" s="140" t="s">
        <v>26</v>
      </c>
      <c r="G193" s="141"/>
      <c r="H193" s="140" t="s">
        <v>326</v>
      </c>
      <c r="I193" s="141"/>
      <c r="J193" s="141"/>
      <c r="K193" s="141"/>
      <c r="L193" s="140"/>
      <c r="M193" s="141"/>
      <c r="N193" s="141"/>
      <c r="O193" s="141"/>
      <c r="P193" s="130"/>
      <c r="Q193" s="172"/>
      <c r="R193" s="169"/>
      <c r="S193" s="169">
        <f>(Q192*1+R192*2+S192*3+T192*4+U192*5)/SUM(Q192:U192)</f>
        <v>2.6666666666666665</v>
      </c>
      <c r="T193" s="169"/>
      <c r="U193" s="174">
        <f>(U192*1.5+T192-R192-Q192*1.5)/SUM(Q192:U192)</f>
        <v>-0.25</v>
      </c>
      <c r="V193" s="169"/>
      <c r="W193" s="169"/>
      <c r="X193" s="169">
        <f>(V192*1+W192*2+X192*3+Y192*4+Z192*5)/SUM(V192:Z192)</f>
        <v>2.25</v>
      </c>
      <c r="Y193" s="169"/>
      <c r="Z193" s="174">
        <f>(Z192*1.5+Y192-W192-V192*1.5)/SUM(V192:Z192)</f>
        <v>-0.625</v>
      </c>
      <c r="AA193" s="172"/>
      <c r="AB193" s="169"/>
      <c r="AC193" s="169">
        <f>(AA192*1+AB192*2+AC192*3+AD192*4+AE192*5)/SUM(AA192:AE192)</f>
        <v>2.3888888888888888</v>
      </c>
      <c r="AD193" s="169"/>
      <c r="AE193" s="174">
        <f>(AE192*1.5+AD192-AB192-AA192*1.5)/SUM(AA192:AE192)</f>
        <v>-0.55555555555555558</v>
      </c>
      <c r="AJ193" s="10"/>
    </row>
    <row r="194" spans="5:39" x14ac:dyDescent="0.3">
      <c r="E194" s="83"/>
      <c r="F194" s="226"/>
      <c r="G194" s="211"/>
      <c r="H194" s="226"/>
      <c r="I194" s="211"/>
      <c r="J194" s="211"/>
      <c r="K194" s="211"/>
      <c r="L194" s="226"/>
      <c r="M194" s="211"/>
      <c r="N194" s="211"/>
      <c r="O194" s="211"/>
      <c r="AJ194" s="10"/>
    </row>
    <row r="195" spans="5:39" x14ac:dyDescent="0.3">
      <c r="E195" s="83" t="s">
        <v>329</v>
      </c>
      <c r="F195" s="210"/>
      <c r="G195" s="211"/>
      <c r="H195" s="227"/>
      <c r="I195" s="227"/>
      <c r="J195" s="227"/>
      <c r="K195" s="211"/>
      <c r="L195" s="227"/>
      <c r="M195" s="227"/>
      <c r="N195" s="227"/>
      <c r="O195" s="211"/>
      <c r="AJ195" s="10"/>
    </row>
    <row r="196" spans="5:39" x14ac:dyDescent="0.3">
      <c r="E196" s="83"/>
      <c r="F196" s="210" t="s">
        <v>330</v>
      </c>
      <c r="G196" s="211"/>
      <c r="H196" s="227"/>
      <c r="I196" s="227"/>
      <c r="J196" s="227"/>
      <c r="K196" s="211"/>
      <c r="L196" s="227"/>
      <c r="M196" s="227"/>
      <c r="N196" s="227"/>
      <c r="O196" s="211"/>
      <c r="Q196" s="10">
        <f>SUMIFS(Q$18:Q$130,$P$18:$P$130,1,$K$18:$K$130,1)</f>
        <v>1</v>
      </c>
      <c r="R196" s="1">
        <f t="shared" ref="R196:AE196" si="71">SUMIFS(R$18:R$130,$P$18:$P$130,1,$K$18:$K$130,1)</f>
        <v>4.5</v>
      </c>
      <c r="S196" s="1">
        <f t="shared" si="71"/>
        <v>8</v>
      </c>
      <c r="T196" s="1">
        <f t="shared" si="71"/>
        <v>8.5</v>
      </c>
      <c r="U196" s="9">
        <f t="shared" si="71"/>
        <v>5</v>
      </c>
      <c r="V196" s="1">
        <f t="shared" si="71"/>
        <v>13</v>
      </c>
      <c r="W196" s="1">
        <f t="shared" si="71"/>
        <v>14</v>
      </c>
      <c r="X196" s="1">
        <f t="shared" si="71"/>
        <v>7</v>
      </c>
      <c r="Y196" s="1">
        <f t="shared" si="71"/>
        <v>1.5</v>
      </c>
      <c r="Z196" s="1">
        <f t="shared" si="71"/>
        <v>1</v>
      </c>
      <c r="AA196" s="10">
        <f t="shared" si="71"/>
        <v>22.5</v>
      </c>
      <c r="AB196" s="1">
        <f t="shared" si="71"/>
        <v>26</v>
      </c>
      <c r="AC196" s="1">
        <f t="shared" si="71"/>
        <v>16</v>
      </c>
      <c r="AD196" s="1">
        <f t="shared" si="71"/>
        <v>1.5</v>
      </c>
      <c r="AE196" s="9">
        <f t="shared" si="71"/>
        <v>0</v>
      </c>
      <c r="AJ196" s="10"/>
    </row>
    <row r="197" spans="5:39" x14ac:dyDescent="0.3">
      <c r="E197" s="83"/>
      <c r="F197" s="226" t="s">
        <v>26</v>
      </c>
      <c r="G197" s="211"/>
      <c r="H197" s="226" t="s">
        <v>326</v>
      </c>
      <c r="I197" s="228"/>
      <c r="J197" s="228"/>
      <c r="K197" s="211"/>
      <c r="L197" s="228"/>
      <c r="M197" s="228"/>
      <c r="N197" s="228"/>
      <c r="O197" s="211"/>
      <c r="Q197" s="171"/>
      <c r="R197" s="31"/>
      <c r="S197" s="31">
        <f>(Q196*1+R196*2+S196*3+T196*4+U196*5)/SUM(Q196:U196)</f>
        <v>3.4444444444444446</v>
      </c>
      <c r="T197" s="31"/>
      <c r="U197" s="173">
        <f>(U196*1.5+T196-R196-Q196*1.5)/SUM(Q196:U196)</f>
        <v>0.37037037037037035</v>
      </c>
      <c r="V197" s="31"/>
      <c r="W197" s="31"/>
      <c r="X197" s="31">
        <f>(V196*1+W196*2+X196*3+Y196*4+Z196*5)/SUM(V196:Z196)</f>
        <v>2</v>
      </c>
      <c r="Y197" s="31"/>
      <c r="Z197" s="173">
        <f>(Z196*1.5+Y196-W196-V196*1.5)/SUM(V196:Z196)</f>
        <v>-0.83561643835616439</v>
      </c>
      <c r="AA197" s="171"/>
      <c r="AB197" s="31"/>
      <c r="AC197" s="31">
        <f>(AA196*1+AB196*2+AC196*3+AD196*4+AE196*5)/SUM(AA196:AE196)</f>
        <v>1.946969696969697</v>
      </c>
      <c r="AD197" s="31"/>
      <c r="AE197" s="173">
        <f>(AE196*1.5+AD196-AB196-AA196*1.5)/SUM(AA196:AE196)</f>
        <v>-0.88257575757575757</v>
      </c>
      <c r="AJ197" s="10"/>
    </row>
    <row r="198" spans="5:39" x14ac:dyDescent="0.3">
      <c r="E198" s="83"/>
      <c r="F198" s="210" t="s">
        <v>331</v>
      </c>
      <c r="G198" s="211"/>
      <c r="H198" s="228"/>
      <c r="I198" s="228"/>
      <c r="J198" s="228"/>
      <c r="K198" s="211"/>
      <c r="L198" s="228"/>
      <c r="M198" s="228"/>
      <c r="N198" s="228"/>
      <c r="O198" s="211"/>
      <c r="Q198" s="10">
        <f>SUMIFS(Q$18:Q$130,$P$18:$P$130,"&gt;2",$K$18:$K$130,1)</f>
        <v>1</v>
      </c>
      <c r="R198" s="1">
        <f t="shared" ref="R198:AE198" si="72">SUMIFS(R$18:R$130,$P$18:$P$130,"&gt;2",$K$18:$K$130,1)</f>
        <v>2</v>
      </c>
      <c r="S198" s="1">
        <f t="shared" si="72"/>
        <v>1</v>
      </c>
      <c r="T198" s="1">
        <f t="shared" si="72"/>
        <v>0.5</v>
      </c>
      <c r="U198" s="9">
        <f t="shared" si="72"/>
        <v>0</v>
      </c>
      <c r="V198" s="1">
        <f t="shared" si="72"/>
        <v>6</v>
      </c>
      <c r="W198" s="1">
        <f t="shared" si="72"/>
        <v>6</v>
      </c>
      <c r="X198" s="1">
        <f t="shared" si="72"/>
        <v>5</v>
      </c>
      <c r="Y198" s="1">
        <f t="shared" si="72"/>
        <v>1</v>
      </c>
      <c r="Z198" s="1">
        <f t="shared" si="72"/>
        <v>1</v>
      </c>
      <c r="AA198" s="10">
        <f t="shared" si="72"/>
        <v>5</v>
      </c>
      <c r="AB198" s="1">
        <f t="shared" si="72"/>
        <v>5.5</v>
      </c>
      <c r="AC198" s="1">
        <f t="shared" si="72"/>
        <v>5.5</v>
      </c>
      <c r="AD198" s="1">
        <f t="shared" si="72"/>
        <v>8</v>
      </c>
      <c r="AE198" s="9">
        <f t="shared" si="72"/>
        <v>7</v>
      </c>
      <c r="AJ198" s="10"/>
    </row>
    <row r="199" spans="5:39" x14ac:dyDescent="0.3">
      <c r="E199" s="83"/>
      <c r="F199" s="140" t="s">
        <v>26</v>
      </c>
      <c r="G199" s="141"/>
      <c r="H199" s="140" t="s">
        <v>326</v>
      </c>
      <c r="I199" s="229"/>
      <c r="J199" s="229"/>
      <c r="K199" s="229"/>
      <c r="L199" s="141"/>
      <c r="M199" s="141"/>
      <c r="N199" s="141"/>
      <c r="O199" s="141"/>
      <c r="P199" s="130"/>
      <c r="Q199" s="172"/>
      <c r="R199" s="169"/>
      <c r="S199" s="169">
        <f>(Q198*1+R198*2+S198*3+T198*4+U198*5)/SUM(Q198:U198)</f>
        <v>2.2222222222222223</v>
      </c>
      <c r="T199" s="169"/>
      <c r="U199" s="174">
        <f>(U198*1.5+T198-R198-Q198*1.5)/SUM(Q198:U198)</f>
        <v>-0.66666666666666663</v>
      </c>
      <c r="V199" s="169"/>
      <c r="W199" s="169"/>
      <c r="X199" s="169">
        <f>(V198*1+W198*2+X198*3+Y198*4+Z198*5)/SUM(V198:Z198)</f>
        <v>2.2105263157894739</v>
      </c>
      <c r="Y199" s="169"/>
      <c r="Z199" s="174">
        <f>(Z198*1.5+Y198-W198-V198*1.5)/SUM(V198:Z198)</f>
        <v>-0.65789473684210531</v>
      </c>
      <c r="AA199" s="172"/>
      <c r="AB199" s="169"/>
      <c r="AC199" s="169">
        <f>(AA198*1+AB198*2+AC198*3+AD198*4+AE198*5)/SUM(AA198:AE198)</f>
        <v>3.2096774193548385</v>
      </c>
      <c r="AD199" s="169"/>
      <c r="AE199" s="174">
        <f>(AE198*1.5+AD198-AB198-AA198*1.5)/SUM(AA198:AE198)</f>
        <v>0.17741935483870969</v>
      </c>
      <c r="AJ199" s="10"/>
    </row>
    <row r="200" spans="5:39" x14ac:dyDescent="0.3">
      <c r="E200" s="83"/>
      <c r="F200" s="210" t="s">
        <v>332</v>
      </c>
      <c r="G200" s="71"/>
      <c r="H200" s="226"/>
      <c r="I200" s="211"/>
      <c r="J200" s="211"/>
      <c r="K200" s="211"/>
      <c r="L200" s="226"/>
      <c r="M200" s="211"/>
      <c r="N200" s="211"/>
      <c r="O200" s="211"/>
      <c r="Q200" s="10">
        <f>SUMIFS(Q$18:Q$130,$P$18:$P$130,1,$K$18:$K$130,-1)</f>
        <v>1</v>
      </c>
      <c r="R200" s="1">
        <f t="shared" ref="R200:AE200" si="73">SUMIFS(R$18:R$130,$P$18:$P$130,1,$K$18:$K$130,-1)</f>
        <v>1</v>
      </c>
      <c r="S200" s="1">
        <f t="shared" si="73"/>
        <v>0</v>
      </c>
      <c r="T200" s="1">
        <f t="shared" si="73"/>
        <v>2</v>
      </c>
      <c r="U200" s="9">
        <f t="shared" si="73"/>
        <v>2</v>
      </c>
      <c r="V200" s="1">
        <f t="shared" si="73"/>
        <v>4</v>
      </c>
      <c r="W200" s="1">
        <f t="shared" si="73"/>
        <v>4</v>
      </c>
      <c r="X200" s="1">
        <f t="shared" si="73"/>
        <v>2</v>
      </c>
      <c r="Y200" s="1">
        <f t="shared" si="73"/>
        <v>0</v>
      </c>
      <c r="Z200" s="1">
        <f t="shared" si="73"/>
        <v>0</v>
      </c>
      <c r="AA200" s="10">
        <f t="shared" si="73"/>
        <v>5</v>
      </c>
      <c r="AB200" s="1">
        <f t="shared" si="73"/>
        <v>10</v>
      </c>
      <c r="AC200" s="1">
        <f t="shared" si="73"/>
        <v>2</v>
      </c>
      <c r="AD200" s="1">
        <f t="shared" si="73"/>
        <v>0</v>
      </c>
      <c r="AE200" s="9">
        <f t="shared" si="73"/>
        <v>0</v>
      </c>
      <c r="AJ200" s="10"/>
    </row>
    <row r="201" spans="5:39" x14ac:dyDescent="0.3">
      <c r="E201" s="83"/>
      <c r="F201" s="226" t="s">
        <v>26</v>
      </c>
      <c r="G201" s="211"/>
      <c r="H201" s="226" t="s">
        <v>326</v>
      </c>
      <c r="I201" s="227"/>
      <c r="J201" s="227"/>
      <c r="K201" s="227"/>
      <c r="L201" s="227"/>
      <c r="M201" s="227"/>
      <c r="N201" s="227"/>
      <c r="O201" s="211"/>
      <c r="Q201" s="171"/>
      <c r="R201" s="31"/>
      <c r="S201" s="31">
        <f>(Q200*1+R200*2+S200*3+T200*4+U200*5)/SUM(Q200:U200)</f>
        <v>3.5</v>
      </c>
      <c r="T201" s="31"/>
      <c r="U201" s="173">
        <f>(U200*1.5+T200-R200-Q200*1.5)/SUM(Q200:U200)</f>
        <v>0.41666666666666669</v>
      </c>
      <c r="V201" s="31"/>
      <c r="W201" s="31"/>
      <c r="X201" s="31">
        <f>(V200*1+W200*2+X200*3+Y200*4+Z200*5)/SUM(V200:Z200)</f>
        <v>1.8</v>
      </c>
      <c r="Y201" s="31"/>
      <c r="Z201" s="173">
        <f>(Z200*1.5+Y200-W200-V200*1.5)/SUM(V200:Z200)</f>
        <v>-1</v>
      </c>
      <c r="AA201" s="171"/>
      <c r="AB201" s="31"/>
      <c r="AC201" s="31">
        <f>(AA200*1+AB200*2+AC200*3+AD200*4+AE200*5)/SUM(AA200:AE200)</f>
        <v>1.8235294117647058</v>
      </c>
      <c r="AD201" s="31"/>
      <c r="AE201" s="173">
        <f>(AE200*1.5+AD200-AB200-AA200*1.5)/SUM(AA200:AE200)</f>
        <v>-1.0294117647058822</v>
      </c>
      <c r="AJ201" s="10"/>
    </row>
    <row r="202" spans="5:39" x14ac:dyDescent="0.3">
      <c r="E202" s="83"/>
      <c r="F202" s="210" t="s">
        <v>333</v>
      </c>
      <c r="G202" s="227"/>
      <c r="H202" s="227"/>
      <c r="I202" s="227"/>
      <c r="J202" s="227"/>
      <c r="K202" s="227"/>
      <c r="L202" s="227"/>
      <c r="M202" s="227"/>
      <c r="N202" s="227"/>
      <c r="O202" s="211"/>
      <c r="Q202" s="10">
        <f>SUMIFS(Q$18:Q$130,$P$18:$P$130,"&gt;2",$K$18:$K$130,-1)</f>
        <v>0</v>
      </c>
      <c r="R202" s="1">
        <f t="shared" ref="R202:AE202" si="74">SUMIFS(R$18:R$130,$P$18:$P$130,"&gt;2",$K$18:$K$130,-1)</f>
        <v>0</v>
      </c>
      <c r="S202" s="1">
        <f t="shared" si="74"/>
        <v>2</v>
      </c>
      <c r="T202" s="1">
        <f t="shared" si="74"/>
        <v>0</v>
      </c>
      <c r="U202" s="9">
        <f t="shared" si="74"/>
        <v>0</v>
      </c>
      <c r="V202" s="1">
        <f t="shared" si="74"/>
        <v>0</v>
      </c>
      <c r="W202" s="1">
        <f t="shared" si="74"/>
        <v>0</v>
      </c>
      <c r="X202" s="1">
        <f t="shared" si="74"/>
        <v>0</v>
      </c>
      <c r="Y202" s="1">
        <f t="shared" si="74"/>
        <v>0</v>
      </c>
      <c r="Z202" s="1">
        <f t="shared" si="74"/>
        <v>0</v>
      </c>
      <c r="AA202" s="10">
        <f t="shared" si="74"/>
        <v>0</v>
      </c>
      <c r="AB202" s="1">
        <f t="shared" si="74"/>
        <v>2</v>
      </c>
      <c r="AC202" s="1">
        <f t="shared" si="74"/>
        <v>2</v>
      </c>
      <c r="AD202" s="1">
        <f t="shared" si="74"/>
        <v>0</v>
      </c>
      <c r="AE202" s="9">
        <f t="shared" si="74"/>
        <v>0</v>
      </c>
      <c r="AJ202" s="10"/>
    </row>
    <row r="203" spans="5:39" x14ac:dyDescent="0.3">
      <c r="E203" s="83"/>
      <c r="F203" s="140" t="s">
        <v>26</v>
      </c>
      <c r="G203" s="141"/>
      <c r="H203" s="140" t="s">
        <v>326</v>
      </c>
      <c r="I203" s="230"/>
      <c r="J203" s="230"/>
      <c r="K203" s="230"/>
      <c r="L203" s="230"/>
      <c r="M203" s="230"/>
      <c r="N203" s="230"/>
      <c r="O203" s="141"/>
      <c r="P203" s="130"/>
      <c r="Q203" s="172"/>
      <c r="R203" s="169"/>
      <c r="S203" s="169">
        <f>(Q202*1+R202*2+S202*3+T202*4+U202*5)/SUM(Q202:U202)</f>
        <v>3</v>
      </c>
      <c r="T203" s="169"/>
      <c r="U203" s="174">
        <f>(U202*1.5+T202-R202-Q202*1.5)/SUM(Q202:U202)</f>
        <v>0</v>
      </c>
      <c r="V203" s="169"/>
      <c r="W203" s="169"/>
      <c r="X203" s="169" t="e">
        <f>(V202*1+W202*2+X202*3+Y202*4+Z202*5)/SUM(V202:Z202)</f>
        <v>#DIV/0!</v>
      </c>
      <c r="Y203" s="169"/>
      <c r="Z203" s="174" t="e">
        <f>(Z202*1.5+Y202-W202-V202*1.5)/SUM(V202:Z202)</f>
        <v>#DIV/0!</v>
      </c>
      <c r="AA203" s="172"/>
      <c r="AB203" s="169"/>
      <c r="AC203" s="169">
        <f>(AA202*1+AB202*2+AC202*3+AD202*4+AE202*5)/SUM(AA202:AE202)</f>
        <v>2.5</v>
      </c>
      <c r="AD203" s="169"/>
      <c r="AE203" s="174">
        <f>(AE202*1.5+AD202-AB202-AA202*1.5)/SUM(AA202:AE202)</f>
        <v>-0.5</v>
      </c>
      <c r="AJ203" s="10"/>
    </row>
    <row r="204" spans="5:39" x14ac:dyDescent="0.3">
      <c r="E204" s="83"/>
      <c r="F204" s="210"/>
      <c r="G204" s="228"/>
      <c r="H204" s="228"/>
      <c r="I204" s="228"/>
      <c r="J204" s="228"/>
      <c r="K204" s="228"/>
      <c r="L204" s="228"/>
      <c r="M204" s="228"/>
      <c r="N204" s="228"/>
      <c r="O204" s="211"/>
      <c r="AJ204" s="10"/>
    </row>
    <row r="205" spans="5:39" x14ac:dyDescent="0.3">
      <c r="F205" s="30"/>
      <c r="AJ205" s="10"/>
    </row>
    <row r="206" spans="5:39" x14ac:dyDescent="0.3">
      <c r="E206" t="s">
        <v>137</v>
      </c>
      <c r="F206" s="69"/>
      <c r="G206" s="60"/>
      <c r="H206" s="210" t="s">
        <v>334</v>
      </c>
      <c r="I206" s="69"/>
      <c r="J206" s="60"/>
      <c r="K206" s="60"/>
      <c r="L206" s="127"/>
      <c r="AF206" s="73">
        <f t="shared" ref="AF206:AM206" si="75">SUMIF($K$18:$K$145,1,AF$18:AF$145)</f>
        <v>47</v>
      </c>
      <c r="AG206" s="73">
        <f t="shared" si="75"/>
        <v>8</v>
      </c>
      <c r="AH206" s="73">
        <f t="shared" si="75"/>
        <v>12</v>
      </c>
      <c r="AI206" s="73">
        <f t="shared" si="75"/>
        <v>10</v>
      </c>
      <c r="AJ206" s="93">
        <f t="shared" si="75"/>
        <v>27</v>
      </c>
      <c r="AK206" s="73">
        <f t="shared" si="75"/>
        <v>11</v>
      </c>
      <c r="AL206" s="73">
        <f t="shared" si="75"/>
        <v>5</v>
      </c>
      <c r="AM206" s="132">
        <f t="shared" si="75"/>
        <v>8</v>
      </c>
    </row>
    <row r="207" spans="5:39" x14ac:dyDescent="0.3">
      <c r="F207" s="69"/>
      <c r="G207" s="60"/>
      <c r="H207" s="210" t="s">
        <v>315</v>
      </c>
      <c r="I207" s="60"/>
      <c r="J207" s="60"/>
      <c r="K207" s="60"/>
      <c r="L207" s="127"/>
      <c r="AF207" s="73">
        <f t="shared" ref="AF207:AM207" si="76">SUMIF($K$18:$K$145,-1,AF$18:AF$145)</f>
        <v>9</v>
      </c>
      <c r="AG207" s="73">
        <f t="shared" si="76"/>
        <v>4</v>
      </c>
      <c r="AH207" s="73">
        <f t="shared" si="76"/>
        <v>1</v>
      </c>
      <c r="AI207" s="73">
        <f t="shared" si="76"/>
        <v>1</v>
      </c>
      <c r="AJ207" s="93">
        <f t="shared" si="76"/>
        <v>9</v>
      </c>
      <c r="AK207" s="73">
        <f t="shared" si="76"/>
        <v>0</v>
      </c>
      <c r="AL207" s="73">
        <f t="shared" si="76"/>
        <v>2</v>
      </c>
      <c r="AM207" s="132">
        <f t="shared" si="76"/>
        <v>0</v>
      </c>
    </row>
    <row r="208" spans="5:39" x14ac:dyDescent="0.3">
      <c r="F208" s="67"/>
      <c r="G208" s="60"/>
      <c r="H208" s="128" t="s">
        <v>138</v>
      </c>
      <c r="I208" s="114"/>
      <c r="J208" s="114"/>
      <c r="K208" s="114"/>
      <c r="L208" s="129"/>
      <c r="M208" s="129"/>
      <c r="N208" s="129"/>
      <c r="O208" s="129"/>
      <c r="P208" s="129"/>
      <c r="Q208" s="231"/>
      <c r="R208" s="114"/>
      <c r="S208" s="114"/>
      <c r="T208" s="114"/>
      <c r="U208" s="116"/>
      <c r="V208" s="114"/>
      <c r="W208" s="114"/>
      <c r="X208" s="114"/>
      <c r="Y208" s="114"/>
      <c r="Z208" s="114"/>
      <c r="AA208" s="231"/>
      <c r="AB208" s="114"/>
      <c r="AC208" s="114"/>
      <c r="AD208" s="114"/>
      <c r="AE208" s="116"/>
      <c r="AF208" s="143">
        <f>AF207/(AF207+AF206)*100</f>
        <v>16.071428571428573</v>
      </c>
      <c r="AG208" s="143">
        <f t="shared" ref="AG208:AM208" si="77">AG207/(AG207+AG206)*100</f>
        <v>33.333333333333329</v>
      </c>
      <c r="AH208" s="143">
        <f t="shared" si="77"/>
        <v>7.6923076923076925</v>
      </c>
      <c r="AI208" s="143">
        <f t="shared" si="77"/>
        <v>9.0909090909090917</v>
      </c>
      <c r="AJ208" s="144">
        <f t="shared" si="77"/>
        <v>25</v>
      </c>
      <c r="AK208" s="143">
        <f t="shared" si="77"/>
        <v>0</v>
      </c>
      <c r="AL208" s="143">
        <f t="shared" si="77"/>
        <v>28.571428571428569</v>
      </c>
      <c r="AM208" s="145">
        <f t="shared" si="77"/>
        <v>0</v>
      </c>
    </row>
    <row r="209" spans="6:39" x14ac:dyDescent="0.3">
      <c r="F209" s="67"/>
      <c r="G209" s="60"/>
      <c r="H209" s="69" t="s">
        <v>33</v>
      </c>
      <c r="I209" s="60"/>
      <c r="J209" s="60"/>
      <c r="K209" s="60"/>
      <c r="L209" s="127"/>
      <c r="AF209" s="73">
        <f t="shared" ref="AF209:AM209" si="78">AF131-AF206-AF207</f>
        <v>0</v>
      </c>
      <c r="AG209" s="73">
        <f t="shared" si="78"/>
        <v>0</v>
      </c>
      <c r="AH209" s="73">
        <f t="shared" si="78"/>
        <v>0</v>
      </c>
      <c r="AI209" s="73">
        <f t="shared" si="78"/>
        <v>0</v>
      </c>
      <c r="AJ209" s="93">
        <f t="shared" si="78"/>
        <v>0</v>
      </c>
      <c r="AK209" s="73">
        <f t="shared" si="78"/>
        <v>0</v>
      </c>
      <c r="AL209" s="73">
        <f t="shared" si="78"/>
        <v>0</v>
      </c>
      <c r="AM209" s="132">
        <f t="shared" si="78"/>
        <v>0</v>
      </c>
    </row>
    <row r="210" spans="6:39" x14ac:dyDescent="0.3">
      <c r="AF210" s="73"/>
      <c r="AG210" s="73"/>
      <c r="AH210" s="73"/>
      <c r="AI210" s="73"/>
      <c r="AJ210" s="93"/>
      <c r="AK210" s="73"/>
      <c r="AL210" s="73"/>
      <c r="AM210" s="132"/>
    </row>
    <row r="211" spans="6:39" x14ac:dyDescent="0.3">
      <c r="AF211" s="147"/>
      <c r="AG211" s="73"/>
      <c r="AH211" s="73"/>
      <c r="AI211" s="73"/>
      <c r="AJ211" s="93"/>
      <c r="AK211" s="73"/>
      <c r="AL211" s="73"/>
      <c r="AM211" s="132"/>
    </row>
    <row r="212" spans="6:39" x14ac:dyDescent="0.3">
      <c r="AF212" s="73"/>
      <c r="AG212" s="73"/>
      <c r="AH212" s="73"/>
      <c r="AI212" s="73"/>
      <c r="AJ212" s="148"/>
      <c r="AK212" s="73"/>
      <c r="AL212" s="73"/>
      <c r="AM212" s="132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0">
    <sortCondition ref="B8:B130"/>
    <sortCondition ref="D8:D130"/>
    <sortCondition ref="C8:C130"/>
    <sortCondition ref="E8:E130"/>
  </sortState>
  <mergeCells count="5">
    <mergeCell ref="AJ16:AM16"/>
    <mergeCell ref="Q16:U16"/>
    <mergeCell ref="V16:Z16"/>
    <mergeCell ref="AA16:AE16"/>
    <mergeCell ref="AF16:AI16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0" activePane="bottomLeft" state="frozen"/>
      <selection pane="bottomLeft" activeCell="A184" sqref="A184:AM210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" bestFit="1" customWidth="1"/>
    <col min="5" max="5" width="25.77734375" customWidth="1"/>
    <col min="6" max="13" width="4.33203125" style="16" customWidth="1"/>
    <col min="14" max="14" width="5.44140625" style="16" customWidth="1"/>
    <col min="15" max="16" width="4.33203125" style="16" customWidth="1"/>
    <col min="17" max="17" width="4.6640625" style="10" customWidth="1"/>
    <col min="18" max="18" width="4.6640625" style="1"/>
    <col min="19" max="19" width="5.109375" style="1" customWidth="1"/>
    <col min="20" max="20" width="4.6640625" style="1"/>
    <col min="21" max="21" width="5.21875" style="9" customWidth="1"/>
    <col min="22" max="23" width="4.6640625" style="1"/>
    <col min="24" max="24" width="5.109375" style="1" customWidth="1"/>
    <col min="25" max="25" width="4.6640625" style="1"/>
    <col min="26" max="26" width="5.77734375" style="1" customWidth="1"/>
    <col min="27" max="27" width="4.6640625" style="10"/>
    <col min="28" max="28" width="4.6640625" style="1"/>
    <col min="29" max="29" width="5.109375" style="1" customWidth="1"/>
    <col min="30" max="30" width="4.6640625" style="1"/>
    <col min="31" max="31" width="6" style="9" customWidth="1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6.6640625" style="17" bestFit="1" customWidth="1"/>
    <col min="41" max="72" width="4.6640625" style="1"/>
  </cols>
  <sheetData>
    <row r="1" spans="1:80" hidden="1" x14ac:dyDescent="0.3">
      <c r="A1" s="64"/>
      <c r="B1" s="64"/>
      <c r="C1" s="64"/>
      <c r="D1" s="64"/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Q$131*1.5</f>
        <v>24</v>
      </c>
      <c r="R1" s="152">
        <f>R$131</f>
        <v>18.5</v>
      </c>
      <c r="S1" s="152">
        <f t="shared" ref="S1:T1" si="0">S$131</f>
        <v>18</v>
      </c>
      <c r="T1" s="152">
        <f t="shared" si="0"/>
        <v>21.5</v>
      </c>
      <c r="U1" s="153">
        <f>U$131*1.5</f>
        <v>19.5</v>
      </c>
      <c r="V1" s="151">
        <f>V$131*1.5</f>
        <v>52.5</v>
      </c>
      <c r="W1" s="152">
        <f>W$131</f>
        <v>42.5</v>
      </c>
      <c r="X1" s="152">
        <f t="shared" ref="X1:Y1" si="1">X$131</f>
        <v>26</v>
      </c>
      <c r="Y1" s="152">
        <f t="shared" si="1"/>
        <v>12</v>
      </c>
      <c r="Z1" s="153">
        <f>Z$131*1.5</f>
        <v>9</v>
      </c>
      <c r="AA1" s="151">
        <f>AA$131*1.5</f>
        <v>92.25</v>
      </c>
      <c r="AB1" s="152">
        <f>AB$131</f>
        <v>73.5</v>
      </c>
      <c r="AC1" s="152">
        <f t="shared" ref="AC1:AD1" si="2">AC$131</f>
        <v>48</v>
      </c>
      <c r="AD1" s="152">
        <f t="shared" si="2"/>
        <v>34.5</v>
      </c>
      <c r="AE1" s="153">
        <f>AE$131*1.5</f>
        <v>36</v>
      </c>
      <c r="AF1" s="73"/>
      <c r="AG1" s="73"/>
      <c r="AH1" s="73"/>
      <c r="AI1" s="73"/>
      <c r="AJ1" s="93"/>
      <c r="AK1" s="73"/>
      <c r="AL1" s="73"/>
    </row>
    <row r="2" spans="1:80" x14ac:dyDescent="0.3">
      <c r="A2" s="64"/>
      <c r="B2" s="64"/>
      <c r="C2" s="64"/>
      <c r="D2" s="64"/>
      <c r="E2" s="149" t="s">
        <v>153</v>
      </c>
      <c r="F2" s="149"/>
      <c r="G2" s="155"/>
      <c r="H2" s="161"/>
      <c r="I2" s="161"/>
      <c r="J2" s="155"/>
      <c r="K2" s="155"/>
      <c r="L2" s="155">
        <f>L11</f>
        <v>37</v>
      </c>
      <c r="M2" s="155">
        <f>M11</f>
        <v>51</v>
      </c>
      <c r="N2" s="155">
        <f>N11</f>
        <v>107</v>
      </c>
      <c r="O2" s="149"/>
      <c r="P2" s="149"/>
      <c r="Q2" s="154"/>
      <c r="R2" s="155"/>
      <c r="S2" s="161">
        <f>(T1+U1+-R1-Q1)/SUM(Q1:U1)</f>
        <v>-1.4778325123152709E-2</v>
      </c>
      <c r="T2" s="155"/>
      <c r="U2" s="156"/>
      <c r="V2" s="154"/>
      <c r="W2" s="155"/>
      <c r="X2" s="161">
        <f>(Y1+Z1+-W1-V1)/SUM(V1:Z1)</f>
        <v>-0.52112676056338025</v>
      </c>
      <c r="Y2" s="155"/>
      <c r="Z2" s="156"/>
      <c r="AA2" s="154"/>
      <c r="AB2" s="155"/>
      <c r="AC2" s="161">
        <f>(AD1+AE1+-AB1-AA1)/SUM(AA1:AE1)</f>
        <v>-0.33509234828496043</v>
      </c>
      <c r="AD2" s="155"/>
      <c r="AE2" s="156"/>
      <c r="AF2" s="73"/>
      <c r="AG2" s="73"/>
      <c r="AH2" s="73"/>
      <c r="AI2" s="73"/>
      <c r="AJ2" s="93"/>
      <c r="AK2" s="73"/>
      <c r="AL2" s="73"/>
    </row>
    <row r="3" spans="1:80" hidden="1" x14ac:dyDescent="0.3">
      <c r="A3" s="64"/>
      <c r="B3" s="64"/>
      <c r="C3" s="64"/>
      <c r="D3" s="64"/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Q147*1.5</f>
        <v>7.5</v>
      </c>
      <c r="R3" s="155">
        <f>R147</f>
        <v>8.5</v>
      </c>
      <c r="S3" s="155">
        <f t="shared" ref="S3:T3" si="3">S147</f>
        <v>7.5</v>
      </c>
      <c r="T3" s="155">
        <f t="shared" si="3"/>
        <v>10</v>
      </c>
      <c r="U3" s="156">
        <f>U147*1.5</f>
        <v>9</v>
      </c>
      <c r="V3" s="154">
        <f>V147*1.5</f>
        <v>32.25</v>
      </c>
      <c r="W3" s="155">
        <f>W147</f>
        <v>24</v>
      </c>
      <c r="X3" s="155">
        <f t="shared" ref="X3:Y3" si="4">X147</f>
        <v>12</v>
      </c>
      <c r="Y3" s="155">
        <f t="shared" si="4"/>
        <v>7</v>
      </c>
      <c r="Z3" s="156">
        <f>Z147*1.5</f>
        <v>4.5</v>
      </c>
      <c r="AA3" s="154">
        <f>AA147*1.5</f>
        <v>46.5</v>
      </c>
      <c r="AB3" s="155">
        <f>AB147</f>
        <v>40</v>
      </c>
      <c r="AC3" s="155">
        <f t="shared" ref="AC3:AD3" si="5">AC147</f>
        <v>22</v>
      </c>
      <c r="AD3" s="155">
        <f t="shared" si="5"/>
        <v>14</v>
      </c>
      <c r="AE3" s="156">
        <f>AE147*1.5</f>
        <v>12</v>
      </c>
      <c r="AF3" s="73"/>
      <c r="AG3" s="73"/>
      <c r="AH3" s="73"/>
      <c r="AI3" s="73"/>
      <c r="AJ3" s="93"/>
      <c r="AK3" s="73"/>
      <c r="AL3" s="73"/>
    </row>
    <row r="4" spans="1:80" x14ac:dyDescent="0.3">
      <c r="A4" s="64"/>
      <c r="B4" s="64"/>
      <c r="C4" s="64"/>
      <c r="D4" s="64"/>
      <c r="E4" s="149" t="s">
        <v>156</v>
      </c>
      <c r="F4" s="149"/>
      <c r="G4" s="155"/>
      <c r="H4" s="161"/>
      <c r="I4" s="161"/>
      <c r="J4" s="155"/>
      <c r="K4" s="155"/>
      <c r="L4" s="155">
        <f>L12</f>
        <v>16</v>
      </c>
      <c r="M4" s="155">
        <f t="shared" ref="M4:N4" si="6">M12</f>
        <v>29</v>
      </c>
      <c r="N4" s="155">
        <f t="shared" si="6"/>
        <v>51</v>
      </c>
      <c r="O4" s="149"/>
      <c r="P4" s="149"/>
      <c r="Q4" s="154"/>
      <c r="R4" s="155"/>
      <c r="S4" s="161">
        <f>(T3+U3+-R3-Q3)/SUM(Q3:U3)</f>
        <v>7.0588235294117646E-2</v>
      </c>
      <c r="T4" s="155"/>
      <c r="U4" s="156"/>
      <c r="V4" s="154"/>
      <c r="W4" s="155"/>
      <c r="X4" s="161">
        <f>(Y3+Z3+-W3-V3)/SUM(V3:Z3)</f>
        <v>-0.56112852664576807</v>
      </c>
      <c r="Y4" s="155"/>
      <c r="Z4" s="156"/>
      <c r="AA4" s="154"/>
      <c r="AB4" s="155"/>
      <c r="AC4" s="161">
        <f>(AD3+AE3+-AB3-AA3)/SUM(AA3:AE3)</f>
        <v>-0.44981412639405205</v>
      </c>
      <c r="AD4" s="155"/>
      <c r="AE4" s="156"/>
      <c r="AF4" s="73"/>
      <c r="AG4" s="73"/>
      <c r="AH4" s="73"/>
      <c r="AI4" s="73"/>
      <c r="AJ4" s="93"/>
      <c r="AK4" s="73"/>
      <c r="AL4" s="73"/>
    </row>
    <row r="5" spans="1:80" hidden="1" x14ac:dyDescent="0.3">
      <c r="A5" s="64"/>
      <c r="B5" s="64"/>
      <c r="C5" s="64"/>
      <c r="D5" s="64"/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Q151*1.5</f>
        <v>16.5</v>
      </c>
      <c r="R5" s="152">
        <f>R151</f>
        <v>10</v>
      </c>
      <c r="S5" s="152">
        <f t="shared" ref="S5:T5" si="7">S151</f>
        <v>10.5</v>
      </c>
      <c r="T5" s="152">
        <f t="shared" si="7"/>
        <v>11.5</v>
      </c>
      <c r="U5" s="153">
        <f>U151*1.5</f>
        <v>10.5</v>
      </c>
      <c r="V5" s="151">
        <f>V151*1.5</f>
        <v>20.25</v>
      </c>
      <c r="W5" s="152">
        <f>W151</f>
        <v>18.5</v>
      </c>
      <c r="X5" s="152">
        <f t="shared" ref="X5:Y5" si="8">X151</f>
        <v>14</v>
      </c>
      <c r="Y5" s="152">
        <f t="shared" si="8"/>
        <v>5</v>
      </c>
      <c r="Z5" s="153">
        <f>Z151*1.5</f>
        <v>4.5</v>
      </c>
      <c r="AA5" s="151">
        <f>AA151*1.5</f>
        <v>48.75</v>
      </c>
      <c r="AB5" s="152">
        <f>AB151</f>
        <v>33.5</v>
      </c>
      <c r="AC5" s="152">
        <f t="shared" ref="AC5:AD5" si="9">AC151</f>
        <v>26</v>
      </c>
      <c r="AD5" s="152">
        <f t="shared" si="9"/>
        <v>20.5</v>
      </c>
      <c r="AE5" s="153">
        <f>AE151*1.5</f>
        <v>24</v>
      </c>
      <c r="AF5" s="73"/>
      <c r="AG5" s="73"/>
      <c r="AH5" s="73"/>
      <c r="AI5" s="73"/>
      <c r="AJ5" s="93"/>
      <c r="AK5" s="73"/>
      <c r="AL5" s="73"/>
    </row>
    <row r="6" spans="1:80" x14ac:dyDescent="0.3">
      <c r="A6" s="64"/>
      <c r="B6" s="64"/>
      <c r="C6" s="64"/>
      <c r="D6" s="64"/>
      <c r="E6" s="149" t="s">
        <v>155</v>
      </c>
      <c r="F6" s="149"/>
      <c r="G6" s="155"/>
      <c r="H6" s="161"/>
      <c r="I6" s="155"/>
      <c r="J6" s="155"/>
      <c r="K6" s="155"/>
      <c r="L6" s="162">
        <f>L13</f>
        <v>21</v>
      </c>
      <c r="M6" s="162">
        <f t="shared" ref="M6:N6" si="10">M13</f>
        <v>22</v>
      </c>
      <c r="N6" s="162">
        <f t="shared" si="10"/>
        <v>56</v>
      </c>
      <c r="O6" s="163"/>
      <c r="P6" s="164"/>
      <c r="Q6" s="154"/>
      <c r="R6" s="155"/>
      <c r="S6" s="161">
        <f>(T5+U5+-R5-Q5)/SUM(Q5:U5)</f>
        <v>-7.6271186440677971E-2</v>
      </c>
      <c r="T6" s="155"/>
      <c r="U6" s="156"/>
      <c r="V6" s="154"/>
      <c r="W6" s="155"/>
      <c r="X6" s="161">
        <f>(Y5+Z5+-W5-V5)/SUM(V5:Z5)</f>
        <v>-0.46987951807228917</v>
      </c>
      <c r="Y6" s="155"/>
      <c r="Z6" s="156"/>
      <c r="AA6" s="154"/>
      <c r="AB6" s="155"/>
      <c r="AC6" s="161">
        <f>(AD5+AE5+-AB5-AA5)/SUM(AA5:AE5)</f>
        <v>-0.24713584288052373</v>
      </c>
      <c r="AD6" s="155"/>
      <c r="AE6" s="156"/>
      <c r="AF6" s="73"/>
      <c r="AG6" s="73"/>
      <c r="AH6" s="73"/>
      <c r="AI6" s="73"/>
      <c r="AJ6" s="93"/>
      <c r="AK6" s="73"/>
      <c r="AL6" s="73"/>
    </row>
    <row r="7" spans="1:80" hidden="1" x14ac:dyDescent="0.3">
      <c r="A7" s="64"/>
      <c r="B7" s="64"/>
      <c r="C7" s="64"/>
      <c r="D7" s="64"/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Q155*1.5</f>
        <v>9</v>
      </c>
      <c r="R7" s="152">
        <f>R155</f>
        <v>3.5</v>
      </c>
      <c r="S7" s="152">
        <f t="shared" ref="S7:T7" si="11">S155</f>
        <v>1</v>
      </c>
      <c r="T7" s="152">
        <f t="shared" si="11"/>
        <v>5</v>
      </c>
      <c r="U7" s="153">
        <f>U155*1.5</f>
        <v>1.5</v>
      </c>
      <c r="V7" s="151">
        <f>V155*1.5</f>
        <v>2.25</v>
      </c>
      <c r="W7" s="152">
        <f>W155</f>
        <v>2</v>
      </c>
      <c r="X7" s="152">
        <f t="shared" ref="X7:Y7" si="12">X155</f>
        <v>1</v>
      </c>
      <c r="Y7" s="152">
        <f t="shared" si="12"/>
        <v>5.5</v>
      </c>
      <c r="Z7" s="153">
        <f>Z155*1.5</f>
        <v>6</v>
      </c>
      <c r="AA7" s="151">
        <f>AA155*1.5</f>
        <v>6.75</v>
      </c>
      <c r="AB7" s="152">
        <f>AB155</f>
        <v>3.5</v>
      </c>
      <c r="AC7" s="152">
        <f t="shared" ref="AC7:AD7" si="13">AC155</f>
        <v>1.5</v>
      </c>
      <c r="AD7" s="152">
        <f t="shared" si="13"/>
        <v>11.5</v>
      </c>
      <c r="AE7" s="153">
        <f>AE155*1.5</f>
        <v>10.5</v>
      </c>
      <c r="AF7" s="73"/>
      <c r="AG7" s="73"/>
      <c r="AH7" s="73"/>
      <c r="AI7" s="73"/>
      <c r="AJ7" s="93"/>
      <c r="AK7" s="73"/>
      <c r="AL7" s="73"/>
    </row>
    <row r="8" spans="1:80" x14ac:dyDescent="0.3">
      <c r="A8" s="64"/>
      <c r="B8" s="64"/>
      <c r="C8" s="64"/>
      <c r="D8" s="64"/>
      <c r="E8" s="149" t="s">
        <v>157</v>
      </c>
      <c r="F8" s="149"/>
      <c r="G8" s="155"/>
      <c r="H8" s="161"/>
      <c r="I8" s="161"/>
      <c r="J8" s="155"/>
      <c r="K8" s="155"/>
      <c r="L8" s="155">
        <f>L14</f>
        <v>8</v>
      </c>
      <c r="M8" s="155">
        <f t="shared" ref="M8:N8" si="14">M14</f>
        <v>7</v>
      </c>
      <c r="N8" s="155">
        <f t="shared" si="14"/>
        <v>15</v>
      </c>
      <c r="O8" s="149"/>
      <c r="P8" s="149"/>
      <c r="Q8" s="154"/>
      <c r="R8" s="155"/>
      <c r="S8" s="161">
        <f>(T7+U7+-R7-Q7)/SUM(Q7:U7)</f>
        <v>-0.3</v>
      </c>
      <c r="T8" s="155"/>
      <c r="U8" s="156"/>
      <c r="V8" s="154"/>
      <c r="W8" s="155"/>
      <c r="X8" s="161">
        <f>(Y7+Z7+-W7-V7)/SUM(V7:Z7)</f>
        <v>0.43283582089552236</v>
      </c>
      <c r="Y8" s="155"/>
      <c r="Z8" s="156"/>
      <c r="AA8" s="154"/>
      <c r="AB8" s="155"/>
      <c r="AC8" s="161">
        <f>(AD7+AE7+-AB7-AA7)/SUM(AA7:AE7)</f>
        <v>0.34814814814814815</v>
      </c>
      <c r="AD8" s="155"/>
      <c r="AE8" s="156"/>
      <c r="AF8" s="73"/>
      <c r="AG8" s="73"/>
      <c r="AH8" s="73"/>
      <c r="AI8" s="73"/>
      <c r="AJ8" s="93"/>
      <c r="AK8" s="73"/>
      <c r="AL8" s="73"/>
    </row>
    <row r="9" spans="1:80" hidden="1" x14ac:dyDescent="0.3">
      <c r="A9" s="64"/>
      <c r="B9" s="64"/>
      <c r="C9" s="64"/>
      <c r="D9" s="64"/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Q170*1.5</f>
        <v>3</v>
      </c>
      <c r="R9" s="152">
        <f>R170</f>
        <v>0</v>
      </c>
      <c r="S9" s="152">
        <f t="shared" ref="S9:T9" si="15">S170</f>
        <v>0</v>
      </c>
      <c r="T9" s="152">
        <f t="shared" si="15"/>
        <v>4</v>
      </c>
      <c r="U9" s="153">
        <f>U170*1.5</f>
        <v>0</v>
      </c>
      <c r="V9" s="151">
        <f>V170*1.5</f>
        <v>0</v>
      </c>
      <c r="W9" s="152">
        <f>W170</f>
        <v>0</v>
      </c>
      <c r="X9" s="152">
        <f t="shared" ref="X9:Y9" si="16">X170</f>
        <v>0</v>
      </c>
      <c r="Y9" s="152">
        <f t="shared" si="16"/>
        <v>2</v>
      </c>
      <c r="Z9" s="153">
        <f>Z170*1.5</f>
        <v>0</v>
      </c>
      <c r="AA9" s="151">
        <f>AA170*1.5</f>
        <v>6</v>
      </c>
      <c r="AB9" s="152">
        <f>AB170</f>
        <v>2</v>
      </c>
      <c r="AC9" s="152">
        <f t="shared" ref="AC9:AD9" si="17">AC170</f>
        <v>0</v>
      </c>
      <c r="AD9" s="152">
        <f t="shared" si="17"/>
        <v>6</v>
      </c>
      <c r="AE9" s="153">
        <f>AE170*1.5</f>
        <v>0</v>
      </c>
      <c r="AF9" s="73"/>
      <c r="AG9" s="73"/>
      <c r="AH9" s="73"/>
      <c r="AI9" s="73"/>
      <c r="AJ9" s="93"/>
      <c r="AK9" s="73"/>
      <c r="AL9" s="73"/>
    </row>
    <row r="10" spans="1:80" ht="15" thickBot="1" x14ac:dyDescent="0.35">
      <c r="A10" s="64"/>
      <c r="B10" s="64"/>
      <c r="C10" s="64"/>
      <c r="D10" s="64"/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3</v>
      </c>
      <c r="M10" s="157">
        <f t="shared" ref="M10:N10" si="18">M15</f>
        <v>1</v>
      </c>
      <c r="N10" s="157">
        <f t="shared" si="18"/>
        <v>6</v>
      </c>
      <c r="O10" s="150"/>
      <c r="P10" s="150"/>
      <c r="Q10" s="159"/>
      <c r="R10" s="157"/>
      <c r="S10" s="158">
        <f>(T9+U9+-R9-Q9)/SUM(Q9:U9)</f>
        <v>0.14285714285714285</v>
      </c>
      <c r="T10" s="157"/>
      <c r="U10" s="160"/>
      <c r="V10" s="159"/>
      <c r="W10" s="157"/>
      <c r="X10" s="158">
        <f>(Y9+Z9+-W9-V9)/SUM(V9:Z9)</f>
        <v>1</v>
      </c>
      <c r="Y10" s="157"/>
      <c r="Z10" s="160"/>
      <c r="AA10" s="159"/>
      <c r="AB10" s="157"/>
      <c r="AC10" s="165">
        <f>(AD9+AE9+-AB9-AA9)/SUM(AA9:AE9)</f>
        <v>-0.14285714285714285</v>
      </c>
      <c r="AD10" s="157"/>
      <c r="AE10" s="160"/>
      <c r="AF10" s="73"/>
      <c r="AG10" s="73"/>
      <c r="AH10" s="73"/>
      <c r="AI10" s="73"/>
      <c r="AJ10" s="93"/>
      <c r="AK10" s="73"/>
      <c r="AL10" s="73"/>
    </row>
    <row r="11" spans="1:80" x14ac:dyDescent="0.3">
      <c r="A11" s="64"/>
      <c r="B11" s="64"/>
      <c r="C11" s="64"/>
      <c r="D11" s="64"/>
      <c r="E11" s="67" t="s">
        <v>26</v>
      </c>
      <c r="F11" s="83"/>
      <c r="G11" s="71"/>
      <c r="H11" s="88"/>
      <c r="I11" s="88"/>
      <c r="J11" s="71"/>
      <c r="K11" s="71"/>
      <c r="L11" s="71">
        <f>L131</f>
        <v>37</v>
      </c>
      <c r="M11" s="71">
        <f t="shared" ref="M11:N11" si="19">M131</f>
        <v>51</v>
      </c>
      <c r="N11" s="71">
        <f t="shared" si="19"/>
        <v>107</v>
      </c>
      <c r="O11" s="83"/>
      <c r="P11" s="83"/>
      <c r="Q11" s="93"/>
      <c r="R11" s="71"/>
      <c r="S11" s="88">
        <f>S133</f>
        <v>2.9655172413793105</v>
      </c>
      <c r="T11" s="71"/>
      <c r="U11" s="132"/>
      <c r="V11" s="93"/>
      <c r="W11" s="71"/>
      <c r="X11" s="88">
        <f>X133</f>
        <v>2.2716049382716048</v>
      </c>
      <c r="Y11" s="71"/>
      <c r="Z11" s="132"/>
      <c r="AA11" s="93"/>
      <c r="AB11" s="71"/>
      <c r="AC11" s="88">
        <f>AC133</f>
        <v>2.5279503105590062</v>
      </c>
      <c r="AD11" s="71"/>
      <c r="AE11" s="132"/>
      <c r="AF11" s="71"/>
      <c r="AG11" s="71"/>
      <c r="AH11" s="71"/>
      <c r="AI11" s="71"/>
      <c r="AJ11" s="93"/>
      <c r="AK11" s="71"/>
      <c r="AL11" s="71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64"/>
      <c r="B12" s="64"/>
      <c r="C12" s="64"/>
      <c r="D12" s="64"/>
      <c r="E12" s="67" t="s">
        <v>67</v>
      </c>
      <c r="F12" s="83"/>
      <c r="G12" s="71"/>
      <c r="H12" s="88"/>
      <c r="I12" s="88"/>
      <c r="J12" s="71"/>
      <c r="K12" s="71"/>
      <c r="L12" s="71">
        <f>L147</f>
        <v>16</v>
      </c>
      <c r="M12" s="71">
        <f t="shared" ref="M12:N12" si="20">M147</f>
        <v>29</v>
      </c>
      <c r="N12" s="71">
        <f t="shared" si="20"/>
        <v>51</v>
      </c>
      <c r="O12" s="83"/>
      <c r="P12" s="83"/>
      <c r="Q12" s="93"/>
      <c r="R12" s="71"/>
      <c r="S12" s="124">
        <f>S149</f>
        <v>3.0945945945945947</v>
      </c>
      <c r="T12" s="71"/>
      <c r="U12" s="132"/>
      <c r="V12" s="93"/>
      <c r="W12" s="71"/>
      <c r="X12" s="124">
        <f>X149</f>
        <v>2.2000000000000002</v>
      </c>
      <c r="Y12" s="71"/>
      <c r="Z12" s="132"/>
      <c r="AA12" s="93"/>
      <c r="AB12" s="71"/>
      <c r="AC12" s="124">
        <f>AC149</f>
        <v>2.3739130434782609</v>
      </c>
      <c r="AD12" s="71"/>
      <c r="AE12" s="132"/>
      <c r="AF12" s="71"/>
      <c r="AG12" s="71"/>
      <c r="AH12" s="71"/>
      <c r="AI12" s="71"/>
      <c r="AJ12" s="93"/>
      <c r="AK12" s="71"/>
      <c r="AL12" s="71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64"/>
      <c r="B13" s="64"/>
      <c r="C13" s="64"/>
      <c r="D13" s="64"/>
      <c r="E13" s="67" t="s">
        <v>66</v>
      </c>
      <c r="F13" s="83"/>
      <c r="G13" s="71"/>
      <c r="H13" s="88"/>
      <c r="I13" s="88"/>
      <c r="J13" s="71"/>
      <c r="K13" s="71"/>
      <c r="L13" s="71">
        <f>L151</f>
        <v>21</v>
      </c>
      <c r="M13" s="71">
        <f t="shared" ref="M13:N13" si="21">M151</f>
        <v>22</v>
      </c>
      <c r="N13" s="71">
        <f t="shared" si="21"/>
        <v>56</v>
      </c>
      <c r="O13" s="83"/>
      <c r="P13" s="83"/>
      <c r="Q13" s="93"/>
      <c r="R13" s="71"/>
      <c r="S13" s="124">
        <f>S153</f>
        <v>2.87</v>
      </c>
      <c r="T13" s="71"/>
      <c r="U13" s="132"/>
      <c r="V13" s="93"/>
      <c r="W13" s="71"/>
      <c r="X13" s="124">
        <f>X153</f>
        <v>2.3611111111111112</v>
      </c>
      <c r="Y13" s="71"/>
      <c r="Z13" s="132"/>
      <c r="AA13" s="93"/>
      <c r="AB13" s="71"/>
      <c r="AC13" s="124">
        <f>AC153</f>
        <v>2.6420233463035019</v>
      </c>
      <c r="AD13" s="71"/>
      <c r="AE13" s="132"/>
      <c r="AF13" s="71"/>
      <c r="AG13" s="71"/>
      <c r="AH13" s="71"/>
      <c r="AI13" s="71"/>
      <c r="AJ13" s="93"/>
      <c r="AK13" s="71"/>
      <c r="AL13" s="71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64"/>
      <c r="B14" s="64"/>
      <c r="C14" s="64"/>
      <c r="D14" s="64"/>
      <c r="E14" s="83" t="s">
        <v>70</v>
      </c>
      <c r="F14" s="83"/>
      <c r="G14" s="71"/>
      <c r="H14" s="88"/>
      <c r="I14" s="88"/>
      <c r="J14" s="71"/>
      <c r="K14" s="71"/>
      <c r="L14" s="71">
        <f>+L155</f>
        <v>8</v>
      </c>
      <c r="M14" s="71">
        <f t="shared" ref="M14:N14" si="22">+M155</f>
        <v>7</v>
      </c>
      <c r="N14" s="71">
        <f t="shared" si="22"/>
        <v>15</v>
      </c>
      <c r="O14" s="83"/>
      <c r="P14" s="83"/>
      <c r="Q14" s="93"/>
      <c r="R14" s="71"/>
      <c r="S14" s="124">
        <f>S157</f>
        <v>2.4848484848484849</v>
      </c>
      <c r="T14" s="71"/>
      <c r="U14" s="132"/>
      <c r="V14" s="93"/>
      <c r="W14" s="71"/>
      <c r="X14" s="124">
        <f>X157</f>
        <v>3.6071428571428572</v>
      </c>
      <c r="Y14" s="71"/>
      <c r="Z14" s="132"/>
      <c r="AA14" s="93"/>
      <c r="AB14" s="71"/>
      <c r="AC14" s="124">
        <f>AC157</f>
        <v>3.4642857142857144</v>
      </c>
      <c r="AD14" s="71"/>
      <c r="AE14" s="132"/>
      <c r="AF14" s="71"/>
      <c r="AG14" s="71"/>
      <c r="AH14" s="71"/>
      <c r="AI14" s="71"/>
      <c r="AJ14" s="93"/>
      <c r="AK14" s="71"/>
      <c r="AL14" s="71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91"/>
      <c r="B15" s="91"/>
      <c r="C15" s="91"/>
      <c r="D15" s="91"/>
      <c r="E15" s="91" t="s">
        <v>159</v>
      </c>
      <c r="F15" s="91"/>
      <c r="G15" s="134"/>
      <c r="H15" s="135"/>
      <c r="I15" s="135"/>
      <c r="J15" s="134"/>
      <c r="K15" s="134"/>
      <c r="L15" s="134">
        <f>L170</f>
        <v>3</v>
      </c>
      <c r="M15" s="134">
        <f>M170</f>
        <v>1</v>
      </c>
      <c r="N15" s="134">
        <f>N170</f>
        <v>6</v>
      </c>
      <c r="O15" s="91"/>
      <c r="P15" s="91"/>
      <c r="Q15" s="136"/>
      <c r="R15" s="134"/>
      <c r="S15" s="135">
        <f>S172</f>
        <v>3</v>
      </c>
      <c r="T15" s="135"/>
      <c r="U15" s="138"/>
      <c r="V15" s="139"/>
      <c r="W15" s="135"/>
      <c r="X15" s="125">
        <f>X172</f>
        <v>4</v>
      </c>
      <c r="Y15" s="135"/>
      <c r="Z15" s="138"/>
      <c r="AA15" s="139"/>
      <c r="AB15" s="135"/>
      <c r="AC15" s="135">
        <f>AC172</f>
        <v>2.6666666666666665</v>
      </c>
      <c r="AD15" s="134"/>
      <c r="AE15" s="137"/>
      <c r="AF15" s="134"/>
      <c r="AG15" s="134"/>
      <c r="AH15" s="134"/>
      <c r="AI15" s="134"/>
      <c r="AJ15" s="136"/>
      <c r="AK15" s="134"/>
      <c r="AL15" s="134"/>
      <c r="AM15" s="36"/>
      <c r="AN15" s="1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3" t="s">
        <v>3</v>
      </c>
      <c r="R16" s="236"/>
      <c r="S16" s="236"/>
      <c r="T16" s="236"/>
      <c r="U16" s="235"/>
      <c r="V16" s="233" t="s">
        <v>4</v>
      </c>
      <c r="W16" s="236"/>
      <c r="X16" s="236"/>
      <c r="Y16" s="236"/>
      <c r="Z16" s="235"/>
      <c r="AA16" s="233" t="s">
        <v>5</v>
      </c>
      <c r="AB16" s="236"/>
      <c r="AC16" s="236"/>
      <c r="AD16" s="236"/>
      <c r="AE16" s="235"/>
      <c r="AF16" s="233" t="s">
        <v>6</v>
      </c>
      <c r="AG16" s="236"/>
      <c r="AH16" s="236"/>
      <c r="AI16" s="235"/>
      <c r="AJ16" s="233" t="s">
        <v>7</v>
      </c>
      <c r="AK16" s="236"/>
      <c r="AL16" s="236"/>
      <c r="AM16" s="23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59" t="s">
        <v>23</v>
      </c>
      <c r="D17" s="59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92</v>
      </c>
      <c r="B18" s="189">
        <v>2001</v>
      </c>
      <c r="C18" s="189">
        <v>28</v>
      </c>
      <c r="D18" s="189">
        <v>6</v>
      </c>
      <c r="E18" s="189" t="s">
        <v>200</v>
      </c>
      <c r="F18" s="200">
        <v>2</v>
      </c>
      <c r="G18" s="200">
        <v>0</v>
      </c>
      <c r="H18" s="200">
        <v>1</v>
      </c>
      <c r="I18" s="16">
        <f>IF(G18=1,1,IF(H18=1,1,0))</f>
        <v>1</v>
      </c>
      <c r="J18" s="1">
        <v>-1</v>
      </c>
      <c r="K18" s="1">
        <f t="shared" ref="K18:K81" si="23">IF(F18=2,-1,IF(F18=3,-1,IF((F18+G18)=2,-1,IF((F18+H18)=2,-1,1))))</f>
        <v>-1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>
        <f t="shared" ref="N18:N81" si="26">IF(SUM(AA18:AE18)=0,"",(AA18*1+AB18*2+AC18*3+AD18*4+AE18*5)/SUM(AA18:AE18))</f>
        <v>1</v>
      </c>
      <c r="O18" s="1" t="str">
        <f t="shared" ref="O18:O81" si="27">IF(AF18=1,1,(IF(AG18=1,2,(IF(AH18=1,3,(IF(AI18=1,4,"")))))))</f>
        <v/>
      </c>
      <c r="P18" s="1" t="str">
        <f t="shared" ref="P18:P81" si="28">IF(AJ18=1,1,(IF(AK18=1,2,(IF(AL18=1,3,(IF(AM18=1,4,"")))))))</f>
        <v/>
      </c>
      <c r="Q18" s="154"/>
      <c r="R18" s="155"/>
      <c r="S18" s="155"/>
      <c r="T18" s="155"/>
      <c r="U18" s="156"/>
      <c r="V18" s="192"/>
      <c r="W18" s="192"/>
      <c r="X18" s="192"/>
      <c r="Y18" s="192"/>
      <c r="Z18" s="192"/>
      <c r="AA18" s="154">
        <v>2</v>
      </c>
      <c r="AB18" s="155"/>
      <c r="AC18" s="155"/>
      <c r="AD18" s="155"/>
      <c r="AE18" s="156"/>
      <c r="AF18" s="192"/>
      <c r="AG18" s="192"/>
      <c r="AH18" s="192"/>
      <c r="AI18" s="192"/>
      <c r="AJ18" s="204"/>
      <c r="AK18" s="205"/>
      <c r="AL18" s="205"/>
      <c r="AM18" s="156"/>
    </row>
    <row r="19" spans="1:40" ht="14.4" customHeight="1" x14ac:dyDescent="0.3">
      <c r="A19" s="190">
        <v>92</v>
      </c>
      <c r="B19" s="189">
        <v>2002</v>
      </c>
      <c r="C19" s="189">
        <v>10</v>
      </c>
      <c r="D19" s="189">
        <v>1</v>
      </c>
      <c r="E19" s="189" t="s">
        <v>201</v>
      </c>
      <c r="F19" s="200">
        <v>1</v>
      </c>
      <c r="G19" s="200">
        <v>0</v>
      </c>
      <c r="H19" s="200">
        <v>0</v>
      </c>
      <c r="I19" s="16">
        <f t="shared" ref="I19:I82" si="29">IF(G19=1,1,IF(H19=1,1,0))</f>
        <v>0</v>
      </c>
      <c r="J19" s="1">
        <v>-1</v>
      </c>
      <c r="K19" s="1">
        <f t="shared" si="23"/>
        <v>1</v>
      </c>
      <c r="L19" s="1" t="str">
        <f t="shared" si="24"/>
        <v/>
      </c>
      <c r="M19" s="1" t="str">
        <f t="shared" si="25"/>
        <v/>
      </c>
      <c r="N19" s="1">
        <f t="shared" si="26"/>
        <v>2.8</v>
      </c>
      <c r="O19" s="1">
        <f t="shared" si="27"/>
        <v>1</v>
      </c>
      <c r="P19" s="1">
        <f t="shared" si="28"/>
        <v>1</v>
      </c>
      <c r="Q19" s="154"/>
      <c r="R19" s="155"/>
      <c r="S19" s="155"/>
      <c r="T19" s="155"/>
      <c r="U19" s="156"/>
      <c r="V19" s="192"/>
      <c r="W19" s="192"/>
      <c r="X19" s="192"/>
      <c r="Y19" s="192"/>
      <c r="Z19" s="192"/>
      <c r="AA19" s="154"/>
      <c r="AB19" s="155">
        <v>1</v>
      </c>
      <c r="AC19" s="155">
        <v>1</v>
      </c>
      <c r="AD19" s="155">
        <v>0.5</v>
      </c>
      <c r="AE19" s="156"/>
      <c r="AF19" s="192">
        <v>1</v>
      </c>
      <c r="AG19" s="192"/>
      <c r="AH19" s="192"/>
      <c r="AI19" s="192"/>
      <c r="AJ19" s="154">
        <v>1</v>
      </c>
      <c r="AK19" s="155"/>
      <c r="AL19" s="155"/>
      <c r="AM19" s="156"/>
      <c r="AN19" s="60"/>
    </row>
    <row r="20" spans="1:40" ht="14.4" customHeight="1" x14ac:dyDescent="0.3">
      <c r="A20" s="190">
        <v>92</v>
      </c>
      <c r="B20" s="189">
        <v>2002</v>
      </c>
      <c r="C20" s="189">
        <v>14</v>
      </c>
      <c r="D20" s="189">
        <v>2</v>
      </c>
      <c r="E20" s="189" t="s">
        <v>202</v>
      </c>
      <c r="F20" s="200">
        <v>1</v>
      </c>
      <c r="G20" s="200">
        <v>0</v>
      </c>
      <c r="H20" s="200">
        <v>0</v>
      </c>
      <c r="I20" s="16">
        <f t="shared" si="29"/>
        <v>0</v>
      </c>
      <c r="J20" s="1">
        <v>-1</v>
      </c>
      <c r="K20" s="1">
        <f t="shared" si="23"/>
        <v>1</v>
      </c>
      <c r="L20" s="1">
        <f t="shared" si="24"/>
        <v>3.2</v>
      </c>
      <c r="M20" s="1" t="str">
        <f t="shared" si="25"/>
        <v/>
      </c>
      <c r="N20" s="1">
        <f t="shared" si="26"/>
        <v>1.8</v>
      </c>
      <c r="O20" s="1">
        <f t="shared" si="27"/>
        <v>1</v>
      </c>
      <c r="P20" s="1">
        <f t="shared" si="28"/>
        <v>2</v>
      </c>
      <c r="Q20" s="154"/>
      <c r="R20" s="155">
        <v>0.5</v>
      </c>
      <c r="S20" s="155">
        <v>1</v>
      </c>
      <c r="T20" s="155">
        <v>1</v>
      </c>
      <c r="U20" s="156"/>
      <c r="V20" s="192"/>
      <c r="W20" s="192"/>
      <c r="X20" s="192"/>
      <c r="Y20" s="192"/>
      <c r="Z20" s="192"/>
      <c r="AA20" s="154">
        <v>1</v>
      </c>
      <c r="AB20" s="155">
        <v>1</v>
      </c>
      <c r="AC20" s="155">
        <v>0.5</v>
      </c>
      <c r="AD20" s="155"/>
      <c r="AE20" s="156"/>
      <c r="AF20" s="192">
        <v>1</v>
      </c>
      <c r="AG20" s="192"/>
      <c r="AH20" s="192"/>
      <c r="AI20" s="192"/>
      <c r="AJ20" s="154"/>
      <c r="AK20" s="155">
        <v>1</v>
      </c>
      <c r="AL20" s="155"/>
      <c r="AM20" s="156"/>
      <c r="AN20" s="17" t="s">
        <v>57</v>
      </c>
    </row>
    <row r="21" spans="1:40" x14ac:dyDescent="0.3">
      <c r="A21" s="190">
        <v>92</v>
      </c>
      <c r="B21" s="189">
        <v>2002</v>
      </c>
      <c r="C21" s="189">
        <v>28</v>
      </c>
      <c r="D21" s="189">
        <v>2</v>
      </c>
      <c r="E21" s="189" t="s">
        <v>203</v>
      </c>
      <c r="F21" s="200">
        <v>1</v>
      </c>
      <c r="G21" s="200">
        <v>0</v>
      </c>
      <c r="H21" s="200">
        <v>0</v>
      </c>
      <c r="I21" s="16">
        <f t="shared" si="29"/>
        <v>0</v>
      </c>
      <c r="J21" s="1">
        <v>1</v>
      </c>
      <c r="K21" s="1">
        <f t="shared" si="23"/>
        <v>1</v>
      </c>
      <c r="L21" s="1" t="str">
        <f t="shared" si="24"/>
        <v/>
      </c>
      <c r="M21" s="1" t="str">
        <f t="shared" si="25"/>
        <v/>
      </c>
      <c r="N21" s="1">
        <f t="shared" si="26"/>
        <v>4.2</v>
      </c>
      <c r="O21" s="1">
        <f t="shared" si="27"/>
        <v>3</v>
      </c>
      <c r="P21" s="1">
        <f t="shared" si="28"/>
        <v>4</v>
      </c>
      <c r="Q21" s="154"/>
      <c r="R21" s="155"/>
      <c r="S21" s="155"/>
      <c r="T21" s="155"/>
      <c r="U21" s="156"/>
      <c r="V21" s="155"/>
      <c r="W21" s="155"/>
      <c r="X21" s="155"/>
      <c r="Y21" s="192"/>
      <c r="Z21" s="192"/>
      <c r="AA21" s="154"/>
      <c r="AB21" s="155"/>
      <c r="AC21" s="155">
        <v>0.5</v>
      </c>
      <c r="AD21" s="155">
        <v>1</v>
      </c>
      <c r="AE21" s="156">
        <v>1</v>
      </c>
      <c r="AF21" s="192"/>
      <c r="AG21" s="155"/>
      <c r="AH21" s="192">
        <v>1</v>
      </c>
      <c r="AI21" s="155"/>
      <c r="AJ21" s="154"/>
      <c r="AK21" s="155"/>
      <c r="AL21" s="155"/>
      <c r="AM21" s="156">
        <v>1</v>
      </c>
      <c r="AN21" s="17" t="s">
        <v>57</v>
      </c>
    </row>
    <row r="22" spans="1:40" x14ac:dyDescent="0.3">
      <c r="A22" s="190">
        <v>92</v>
      </c>
      <c r="B22" s="189">
        <v>2002</v>
      </c>
      <c r="C22" s="189">
        <v>28</v>
      </c>
      <c r="D22" s="189">
        <v>2</v>
      </c>
      <c r="E22" s="189" t="s">
        <v>204</v>
      </c>
      <c r="F22" s="200">
        <v>1</v>
      </c>
      <c r="G22" s="200">
        <v>0</v>
      </c>
      <c r="H22" s="200">
        <v>0</v>
      </c>
      <c r="I22" s="16">
        <f t="shared" si="29"/>
        <v>0</v>
      </c>
      <c r="J22" s="1">
        <v>-1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3.2</v>
      </c>
      <c r="O22" s="1">
        <f t="shared" si="27"/>
        <v>1</v>
      </c>
      <c r="P22" s="1">
        <f t="shared" si="28"/>
        <v>3</v>
      </c>
      <c r="Q22" s="154"/>
      <c r="R22" s="155"/>
      <c r="S22" s="155"/>
      <c r="T22" s="155"/>
      <c r="U22" s="156"/>
      <c r="V22" s="155"/>
      <c r="W22" s="155"/>
      <c r="X22" s="155"/>
      <c r="Y22" s="192"/>
      <c r="Z22" s="192"/>
      <c r="AA22" s="154"/>
      <c r="AB22" s="155">
        <v>0.5</v>
      </c>
      <c r="AC22" s="155">
        <v>1</v>
      </c>
      <c r="AD22" s="155">
        <v>1</v>
      </c>
      <c r="AE22" s="156"/>
      <c r="AF22" s="192">
        <v>1</v>
      </c>
      <c r="AG22" s="155"/>
      <c r="AH22" s="192"/>
      <c r="AI22" s="155"/>
      <c r="AJ22" s="154"/>
      <c r="AK22" s="155"/>
      <c r="AL22" s="155">
        <v>1</v>
      </c>
      <c r="AM22" s="156"/>
      <c r="AN22" s="17" t="s">
        <v>57</v>
      </c>
    </row>
    <row r="23" spans="1:40" x14ac:dyDescent="0.3">
      <c r="A23" s="190">
        <v>92</v>
      </c>
      <c r="B23" s="189">
        <v>2002</v>
      </c>
      <c r="C23" s="215">
        <v>28</v>
      </c>
      <c r="D23" s="215">
        <v>2</v>
      </c>
      <c r="E23" s="189" t="s">
        <v>205</v>
      </c>
      <c r="F23" s="200">
        <v>2</v>
      </c>
      <c r="G23" s="200">
        <v>0</v>
      </c>
      <c r="H23" s="200">
        <v>1</v>
      </c>
      <c r="I23" s="16">
        <f t="shared" si="29"/>
        <v>1</v>
      </c>
      <c r="J23" s="1">
        <v>1</v>
      </c>
      <c r="K23" s="1">
        <f t="shared" si="23"/>
        <v>-1</v>
      </c>
      <c r="L23" s="1" t="str">
        <f t="shared" si="24"/>
        <v/>
      </c>
      <c r="M23" s="1" t="str">
        <f t="shared" si="25"/>
        <v/>
      </c>
      <c r="N23" s="1">
        <f t="shared" si="26"/>
        <v>4</v>
      </c>
      <c r="O23" s="1">
        <f t="shared" si="27"/>
        <v>1</v>
      </c>
      <c r="P23" s="1">
        <f t="shared" si="28"/>
        <v>3</v>
      </c>
      <c r="Q23" s="154"/>
      <c r="R23" s="155"/>
      <c r="S23" s="155"/>
      <c r="T23" s="155"/>
      <c r="U23" s="156"/>
      <c r="V23" s="155"/>
      <c r="W23" s="155"/>
      <c r="X23" s="155"/>
      <c r="Y23" s="192"/>
      <c r="Z23" s="192"/>
      <c r="AA23" s="154"/>
      <c r="AB23" s="155"/>
      <c r="AC23" s="155"/>
      <c r="AD23" s="155">
        <v>2</v>
      </c>
      <c r="AE23" s="156"/>
      <c r="AF23" s="192">
        <v>1</v>
      </c>
      <c r="AG23" s="155"/>
      <c r="AH23" s="192"/>
      <c r="AI23" s="155"/>
      <c r="AJ23" s="154"/>
      <c r="AK23" s="155"/>
      <c r="AL23" s="155">
        <v>1</v>
      </c>
      <c r="AM23" s="156"/>
      <c r="AN23" s="17" t="s">
        <v>57</v>
      </c>
    </row>
    <row r="24" spans="1:40" x14ac:dyDescent="0.3">
      <c r="A24" s="190">
        <v>92</v>
      </c>
      <c r="B24" s="189">
        <v>2002</v>
      </c>
      <c r="C24" s="189">
        <v>11</v>
      </c>
      <c r="D24" s="189">
        <v>3</v>
      </c>
      <c r="E24" s="189" t="s">
        <v>206</v>
      </c>
      <c r="F24" s="200">
        <v>2</v>
      </c>
      <c r="G24" s="200">
        <v>0</v>
      </c>
      <c r="H24" s="200">
        <v>0</v>
      </c>
      <c r="I24" s="16">
        <f t="shared" si="29"/>
        <v>0</v>
      </c>
      <c r="J24" s="1">
        <v>1</v>
      </c>
      <c r="K24" s="1">
        <f t="shared" si="23"/>
        <v>-1</v>
      </c>
      <c r="L24" s="1">
        <f t="shared" si="24"/>
        <v>1.5</v>
      </c>
      <c r="M24" s="1" t="str">
        <f t="shared" si="25"/>
        <v/>
      </c>
      <c r="N24" s="1">
        <f t="shared" si="26"/>
        <v>4.666666666666667</v>
      </c>
      <c r="O24" s="1" t="str">
        <f t="shared" si="27"/>
        <v/>
      </c>
      <c r="P24" s="1" t="str">
        <f t="shared" si="28"/>
        <v/>
      </c>
      <c r="Q24" s="154">
        <v>1</v>
      </c>
      <c r="R24" s="155">
        <v>1</v>
      </c>
      <c r="S24" s="155"/>
      <c r="T24" s="155"/>
      <c r="U24" s="156"/>
      <c r="V24" s="192"/>
      <c r="W24" s="192"/>
      <c r="X24" s="192"/>
      <c r="Y24" s="192"/>
      <c r="Z24" s="192"/>
      <c r="AA24" s="154"/>
      <c r="AB24" s="155"/>
      <c r="AC24" s="155"/>
      <c r="AD24" s="155">
        <v>0.5</v>
      </c>
      <c r="AE24" s="156">
        <v>1</v>
      </c>
      <c r="AF24" s="192"/>
      <c r="AG24" s="192"/>
      <c r="AH24" s="192"/>
      <c r="AI24" s="192"/>
      <c r="AJ24" s="154"/>
      <c r="AK24" s="155"/>
      <c r="AL24" s="155"/>
      <c r="AM24" s="156"/>
      <c r="AN24" s="17" t="s">
        <v>57</v>
      </c>
    </row>
    <row r="25" spans="1:40" x14ac:dyDescent="0.3">
      <c r="A25" s="190">
        <v>92</v>
      </c>
      <c r="B25" s="189">
        <v>2002</v>
      </c>
      <c r="C25" s="189">
        <v>14</v>
      </c>
      <c r="D25" s="189">
        <v>3</v>
      </c>
      <c r="E25" s="189" t="s">
        <v>207</v>
      </c>
      <c r="F25" s="200">
        <v>1</v>
      </c>
      <c r="G25" s="200">
        <v>0</v>
      </c>
      <c r="H25" s="200">
        <v>0</v>
      </c>
      <c r="I25" s="16">
        <f t="shared" si="29"/>
        <v>0</v>
      </c>
      <c r="J25" s="1">
        <v>-1</v>
      </c>
      <c r="K25" s="1">
        <f t="shared" si="23"/>
        <v>1</v>
      </c>
      <c r="L25" s="1" t="str">
        <f t="shared" si="24"/>
        <v/>
      </c>
      <c r="M25" s="1" t="str">
        <f t="shared" si="25"/>
        <v/>
      </c>
      <c r="N25" s="1">
        <f t="shared" si="26"/>
        <v>1.3333333333333333</v>
      </c>
      <c r="O25" s="1">
        <f t="shared" si="27"/>
        <v>2</v>
      </c>
      <c r="P25" s="1" t="str">
        <f t="shared" si="28"/>
        <v/>
      </c>
      <c r="Q25" s="154"/>
      <c r="R25" s="155"/>
      <c r="S25" s="155"/>
      <c r="T25" s="155"/>
      <c r="U25" s="156"/>
      <c r="V25" s="192"/>
      <c r="W25" s="192"/>
      <c r="X25" s="192"/>
      <c r="Y25" s="192"/>
      <c r="Z25" s="192"/>
      <c r="AA25" s="154">
        <v>1</v>
      </c>
      <c r="AB25" s="155">
        <v>0.5</v>
      </c>
      <c r="AC25" s="155"/>
      <c r="AD25" s="155"/>
      <c r="AE25" s="156"/>
      <c r="AF25" s="192"/>
      <c r="AG25" s="192">
        <v>1</v>
      </c>
      <c r="AH25" s="192"/>
      <c r="AI25" s="192"/>
      <c r="AJ25" s="154"/>
      <c r="AK25" s="155"/>
      <c r="AL25" s="155"/>
      <c r="AM25" s="156"/>
    </row>
    <row r="26" spans="1:40" x14ac:dyDescent="0.3">
      <c r="A26" s="190">
        <v>92</v>
      </c>
      <c r="B26" s="189">
        <v>2002</v>
      </c>
      <c r="C26" s="189">
        <v>21</v>
      </c>
      <c r="D26" s="189">
        <v>3</v>
      </c>
      <c r="E26" s="189" t="s">
        <v>208</v>
      </c>
      <c r="F26" s="200">
        <v>1</v>
      </c>
      <c r="G26" s="200">
        <v>0</v>
      </c>
      <c r="H26" s="200">
        <v>0</v>
      </c>
      <c r="I26" s="16">
        <f t="shared" si="29"/>
        <v>0</v>
      </c>
      <c r="J26" s="1">
        <v>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2</v>
      </c>
      <c r="O26" s="1">
        <f t="shared" si="27"/>
        <v>2</v>
      </c>
      <c r="P26" s="1">
        <f t="shared" si="28"/>
        <v>1</v>
      </c>
      <c r="Q26" s="154"/>
      <c r="R26" s="155"/>
      <c r="S26" s="155"/>
      <c r="T26" s="155"/>
      <c r="U26" s="156"/>
      <c r="V26" s="155"/>
      <c r="W26" s="155"/>
      <c r="X26" s="155"/>
      <c r="Y26" s="192"/>
      <c r="Z26" s="192"/>
      <c r="AA26" s="154">
        <v>1</v>
      </c>
      <c r="AB26" s="155">
        <v>1</v>
      </c>
      <c r="AC26" s="155">
        <v>1</v>
      </c>
      <c r="AD26" s="155"/>
      <c r="AE26" s="156"/>
      <c r="AF26" s="192"/>
      <c r="AG26" s="155">
        <v>1</v>
      </c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92</v>
      </c>
      <c r="B27" s="189">
        <v>2002</v>
      </c>
      <c r="C27" s="189">
        <v>9</v>
      </c>
      <c r="D27" s="189">
        <v>5</v>
      </c>
      <c r="E27" s="189" t="s">
        <v>209</v>
      </c>
      <c r="F27" s="200">
        <v>1</v>
      </c>
      <c r="G27" s="200">
        <v>0</v>
      </c>
      <c r="H27" s="200">
        <v>0</v>
      </c>
      <c r="I27" s="16">
        <f t="shared" si="29"/>
        <v>0</v>
      </c>
      <c r="J27" s="1">
        <v>-1</v>
      </c>
      <c r="K27" s="1">
        <f t="shared" si="23"/>
        <v>1</v>
      </c>
      <c r="L27" s="1" t="str">
        <f t="shared" si="24"/>
        <v/>
      </c>
      <c r="M27" s="1">
        <f t="shared" si="25"/>
        <v>1.5</v>
      </c>
      <c r="N27" s="1">
        <f t="shared" si="26"/>
        <v>2</v>
      </c>
      <c r="O27" s="1">
        <f t="shared" si="27"/>
        <v>1</v>
      </c>
      <c r="P27" s="1">
        <f t="shared" si="28"/>
        <v>1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/>
      <c r="Y27" s="192"/>
      <c r="Z27" s="192"/>
      <c r="AA27" s="154">
        <v>1</v>
      </c>
      <c r="AB27" s="155">
        <v>1</v>
      </c>
      <c r="AC27" s="155">
        <v>1</v>
      </c>
      <c r="AD27" s="155"/>
      <c r="AE27" s="156"/>
      <c r="AF27" s="192">
        <v>1</v>
      </c>
      <c r="AG27" s="155"/>
      <c r="AH27" s="192"/>
      <c r="AI27" s="155"/>
      <c r="AJ27" s="154">
        <v>1</v>
      </c>
      <c r="AK27" s="155"/>
      <c r="AL27" s="155"/>
      <c r="AM27" s="156"/>
      <c r="AN27" s="17" t="s">
        <v>57</v>
      </c>
    </row>
    <row r="28" spans="1:40" x14ac:dyDescent="0.3">
      <c r="A28" s="190">
        <v>92</v>
      </c>
      <c r="B28" s="189">
        <v>2002</v>
      </c>
      <c r="C28" s="189">
        <v>9</v>
      </c>
      <c r="D28" s="189">
        <v>5</v>
      </c>
      <c r="E28" s="189" t="s">
        <v>210</v>
      </c>
      <c r="F28" s="200">
        <v>1</v>
      </c>
      <c r="G28" s="200">
        <v>0</v>
      </c>
      <c r="H28" s="200">
        <v>0</v>
      </c>
      <c r="I28" s="16">
        <f t="shared" si="29"/>
        <v>0</v>
      </c>
      <c r="J28" s="1">
        <v>-1</v>
      </c>
      <c r="K28" s="1">
        <f t="shared" si="23"/>
        <v>1</v>
      </c>
      <c r="L28" s="1">
        <f t="shared" si="24"/>
        <v>4</v>
      </c>
      <c r="M28" s="1" t="str">
        <f t="shared" si="25"/>
        <v/>
      </c>
      <c r="N28" s="1">
        <f t="shared" si="26"/>
        <v>2</v>
      </c>
      <c r="O28" s="1">
        <f t="shared" si="27"/>
        <v>1</v>
      </c>
      <c r="P28" s="1">
        <f t="shared" si="28"/>
        <v>2</v>
      </c>
      <c r="Q28" s="154"/>
      <c r="R28" s="155"/>
      <c r="S28" s="155">
        <v>1</v>
      </c>
      <c r="T28" s="155">
        <v>1</v>
      </c>
      <c r="U28" s="156">
        <v>1</v>
      </c>
      <c r="V28" s="155"/>
      <c r="W28" s="155"/>
      <c r="X28" s="155"/>
      <c r="Y28" s="192"/>
      <c r="Z28" s="192"/>
      <c r="AA28" s="154">
        <v>1</v>
      </c>
      <c r="AB28" s="155">
        <v>1</v>
      </c>
      <c r="AC28" s="155">
        <v>1</v>
      </c>
      <c r="AD28" s="155"/>
      <c r="AE28" s="156"/>
      <c r="AF28" s="192">
        <v>1</v>
      </c>
      <c r="AG28" s="155"/>
      <c r="AH28" s="192"/>
      <c r="AI28" s="155"/>
      <c r="AJ28" s="154"/>
      <c r="AK28" s="155">
        <v>1</v>
      </c>
      <c r="AL28" s="155"/>
      <c r="AM28" s="156"/>
    </row>
    <row r="29" spans="1:40" x14ac:dyDescent="0.3">
      <c r="A29" s="190">
        <v>92</v>
      </c>
      <c r="B29" s="189">
        <v>2002</v>
      </c>
      <c r="C29" s="189">
        <v>23</v>
      </c>
      <c r="D29" s="189">
        <v>5</v>
      </c>
      <c r="E29" s="189" t="s">
        <v>211</v>
      </c>
      <c r="F29" s="200">
        <v>1</v>
      </c>
      <c r="G29" s="200">
        <v>0</v>
      </c>
      <c r="H29" s="200">
        <v>0</v>
      </c>
      <c r="I29" s="16">
        <f t="shared" si="29"/>
        <v>0</v>
      </c>
      <c r="J29" s="1">
        <v>1</v>
      </c>
      <c r="K29" s="1">
        <f t="shared" si="23"/>
        <v>1</v>
      </c>
      <c r="L29" s="1" t="str">
        <f t="shared" si="24"/>
        <v/>
      </c>
      <c r="M29" s="1">
        <f t="shared" si="25"/>
        <v>2</v>
      </c>
      <c r="N29" s="1">
        <f t="shared" si="26"/>
        <v>3</v>
      </c>
      <c r="O29" s="1">
        <f t="shared" si="27"/>
        <v>2</v>
      </c>
      <c r="P29" s="1">
        <f t="shared" si="28"/>
        <v>2</v>
      </c>
      <c r="Q29" s="154"/>
      <c r="R29" s="155"/>
      <c r="S29" s="155"/>
      <c r="T29" s="155"/>
      <c r="U29" s="156"/>
      <c r="V29" s="155">
        <v>0.5</v>
      </c>
      <c r="W29" s="155">
        <v>1</v>
      </c>
      <c r="X29" s="155">
        <v>0.5</v>
      </c>
      <c r="Y29" s="192"/>
      <c r="Z29" s="192"/>
      <c r="AA29" s="154"/>
      <c r="AB29" s="155">
        <v>0.5</v>
      </c>
      <c r="AC29" s="155">
        <v>1</v>
      </c>
      <c r="AD29" s="155">
        <v>0.5</v>
      </c>
      <c r="AE29" s="156"/>
      <c r="AF29" s="192"/>
      <c r="AG29" s="155">
        <v>1</v>
      </c>
      <c r="AH29" s="192"/>
      <c r="AI29" s="155"/>
      <c r="AJ29" s="154"/>
      <c r="AK29" s="155">
        <v>1</v>
      </c>
      <c r="AL29" s="155"/>
      <c r="AM29" s="156"/>
      <c r="AN29" s="17" t="s">
        <v>57</v>
      </c>
    </row>
    <row r="30" spans="1:40" x14ac:dyDescent="0.3">
      <c r="A30">
        <v>92</v>
      </c>
      <c r="B30" s="64">
        <v>2002</v>
      </c>
      <c r="C30" s="189">
        <v>23</v>
      </c>
      <c r="D30" s="189">
        <v>5</v>
      </c>
      <c r="E30" s="64" t="s">
        <v>212</v>
      </c>
      <c r="F30" s="200">
        <v>2</v>
      </c>
      <c r="G30" s="200">
        <v>0</v>
      </c>
      <c r="H30" s="200">
        <v>0</v>
      </c>
      <c r="I30" s="16">
        <f t="shared" si="29"/>
        <v>0</v>
      </c>
      <c r="J30" s="1">
        <v>-1</v>
      </c>
      <c r="K30" s="1">
        <f t="shared" si="23"/>
        <v>-1</v>
      </c>
      <c r="L30" s="1">
        <f t="shared" si="24"/>
        <v>1.5</v>
      </c>
      <c r="M30" s="1">
        <f t="shared" si="25"/>
        <v>4.666666666666667</v>
      </c>
      <c r="N30" s="1">
        <f t="shared" si="26"/>
        <v>4.5</v>
      </c>
      <c r="O30" s="1" t="str">
        <f t="shared" si="27"/>
        <v/>
      </c>
      <c r="P30" s="1" t="str">
        <f t="shared" si="28"/>
        <v/>
      </c>
      <c r="Q30" s="154">
        <v>1</v>
      </c>
      <c r="R30" s="155">
        <v>1</v>
      </c>
      <c r="S30" s="155"/>
      <c r="T30" s="155"/>
      <c r="U30" s="156"/>
      <c r="V30" s="155"/>
      <c r="W30" s="155"/>
      <c r="X30" s="155"/>
      <c r="Y30" s="192">
        <v>0.5</v>
      </c>
      <c r="Z30" s="192">
        <v>1</v>
      </c>
      <c r="AA30" s="154"/>
      <c r="AB30" s="155"/>
      <c r="AC30" s="155"/>
      <c r="AD30" s="155">
        <v>1</v>
      </c>
      <c r="AE30" s="156">
        <v>1</v>
      </c>
      <c r="AF30" s="192"/>
      <c r="AG30" s="155"/>
      <c r="AH30" s="192"/>
      <c r="AI30" s="155"/>
      <c r="AJ30" s="154"/>
      <c r="AK30" s="155"/>
      <c r="AL30" s="155"/>
      <c r="AM30" s="156"/>
      <c r="AN30" s="206"/>
    </row>
    <row r="31" spans="1:40" x14ac:dyDescent="0.3">
      <c r="A31" s="190">
        <v>92</v>
      </c>
      <c r="B31" s="189">
        <v>2002</v>
      </c>
      <c r="C31" s="189">
        <v>23</v>
      </c>
      <c r="D31" s="189">
        <v>5</v>
      </c>
      <c r="E31" s="189" t="s">
        <v>213</v>
      </c>
      <c r="F31" s="200">
        <v>1</v>
      </c>
      <c r="G31" s="200">
        <v>0</v>
      </c>
      <c r="H31" s="200">
        <v>0</v>
      </c>
      <c r="I31" s="16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 t="str">
        <f t="shared" si="25"/>
        <v/>
      </c>
      <c r="N31" s="1">
        <f t="shared" si="26"/>
        <v>4</v>
      </c>
      <c r="O31" s="1">
        <f t="shared" si="27"/>
        <v>2</v>
      </c>
      <c r="P31" s="1">
        <f t="shared" si="28"/>
        <v>4</v>
      </c>
      <c r="Q31" s="154"/>
      <c r="R31" s="155"/>
      <c r="S31" s="155"/>
      <c r="T31" s="155"/>
      <c r="U31" s="156"/>
      <c r="V31" s="155"/>
      <c r="W31" s="155"/>
      <c r="X31" s="155"/>
      <c r="Y31" s="192"/>
      <c r="Z31" s="192"/>
      <c r="AA31" s="154"/>
      <c r="AB31" s="155"/>
      <c r="AC31" s="155">
        <v>1</v>
      </c>
      <c r="AD31" s="155">
        <v>1</v>
      </c>
      <c r="AE31" s="156">
        <v>1</v>
      </c>
      <c r="AF31" s="192"/>
      <c r="AG31" s="155">
        <v>1</v>
      </c>
      <c r="AH31" s="192"/>
      <c r="AI31" s="155"/>
      <c r="AJ31" s="154"/>
      <c r="AK31" s="155"/>
      <c r="AL31" s="155"/>
      <c r="AM31" s="156">
        <v>1</v>
      </c>
      <c r="AN31" s="17" t="s">
        <v>57</v>
      </c>
    </row>
    <row r="32" spans="1:40" x14ac:dyDescent="0.3">
      <c r="A32" s="190">
        <v>101</v>
      </c>
      <c r="B32" s="189">
        <v>2002</v>
      </c>
      <c r="C32" s="189">
        <v>10</v>
      </c>
      <c r="D32" s="189">
        <v>7</v>
      </c>
      <c r="E32" s="189" t="s">
        <v>214</v>
      </c>
      <c r="F32" s="200">
        <v>0</v>
      </c>
      <c r="G32" s="201"/>
      <c r="H32" s="201"/>
      <c r="I32" s="16">
        <f t="shared" si="29"/>
        <v>0</v>
      </c>
      <c r="J32" s="1">
        <v>-1</v>
      </c>
      <c r="K32" s="1">
        <f t="shared" si="23"/>
        <v>1</v>
      </c>
      <c r="L32" s="1" t="str">
        <f t="shared" si="24"/>
        <v/>
      </c>
      <c r="M32" s="1" t="str">
        <f t="shared" si="25"/>
        <v/>
      </c>
      <c r="N32" s="1" t="str">
        <f t="shared" si="26"/>
        <v/>
      </c>
      <c r="O32" s="1" t="str">
        <f t="shared" si="27"/>
        <v/>
      </c>
      <c r="P32" s="1" t="str">
        <f t="shared" si="28"/>
        <v/>
      </c>
      <c r="Q32" s="154"/>
      <c r="R32" s="155"/>
      <c r="S32" s="155"/>
      <c r="T32" s="155"/>
      <c r="U32" s="156"/>
      <c r="V32" s="192"/>
      <c r="W32" s="192"/>
      <c r="X32" s="192"/>
      <c r="Y32" s="192"/>
      <c r="Z32" s="192"/>
      <c r="AA32" s="154"/>
      <c r="AB32" s="155"/>
      <c r="AC32" s="155"/>
      <c r="AD32" s="155"/>
      <c r="AE32" s="156"/>
      <c r="AF32" s="192"/>
      <c r="AG32" s="192"/>
      <c r="AH32" s="192"/>
      <c r="AI32" s="192"/>
      <c r="AJ32" s="154"/>
      <c r="AK32" s="155"/>
      <c r="AL32" s="155"/>
      <c r="AM32" s="156"/>
    </row>
    <row r="33" spans="1:89" x14ac:dyDescent="0.3">
      <c r="A33">
        <v>101</v>
      </c>
      <c r="B33" s="64">
        <v>2002</v>
      </c>
      <c r="C33" s="189">
        <v>3</v>
      </c>
      <c r="D33" s="189">
        <v>10</v>
      </c>
      <c r="E33" s="64" t="s">
        <v>215</v>
      </c>
      <c r="F33" s="200">
        <v>1</v>
      </c>
      <c r="G33" s="200">
        <v>0</v>
      </c>
      <c r="H33" s="200">
        <v>0</v>
      </c>
      <c r="I33" s="16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1.5</v>
      </c>
      <c r="N33" s="1">
        <f t="shared" si="26"/>
        <v>1.5</v>
      </c>
      <c r="O33" s="1">
        <f t="shared" si="27"/>
        <v>1</v>
      </c>
      <c r="P33" s="1">
        <f t="shared" si="28"/>
        <v>4</v>
      </c>
      <c r="Q33" s="154"/>
      <c r="R33" s="155"/>
      <c r="S33" s="155"/>
      <c r="T33" s="155"/>
      <c r="U33" s="156"/>
      <c r="V33" s="155">
        <v>1</v>
      </c>
      <c r="W33" s="155">
        <v>1</v>
      </c>
      <c r="X33" s="155"/>
      <c r="Y33" s="155"/>
      <c r="Z33" s="155"/>
      <c r="AA33" s="154">
        <v>1</v>
      </c>
      <c r="AB33" s="155">
        <v>1</v>
      </c>
      <c r="AC33" s="155"/>
      <c r="AD33" s="155"/>
      <c r="AE33" s="156"/>
      <c r="AF33" s="155">
        <v>1</v>
      </c>
      <c r="AG33" s="155"/>
      <c r="AH33" s="155"/>
      <c r="AI33" s="155"/>
      <c r="AJ33" s="154"/>
      <c r="AK33" s="155"/>
      <c r="AL33" s="155"/>
      <c r="AM33" s="156">
        <v>1</v>
      </c>
      <c r="AN33" s="17" t="s">
        <v>58</v>
      </c>
    </row>
    <row r="34" spans="1:89" x14ac:dyDescent="0.3">
      <c r="A34" s="190">
        <v>101</v>
      </c>
      <c r="B34" s="189">
        <v>2002</v>
      </c>
      <c r="C34" s="189">
        <v>9</v>
      </c>
      <c r="D34" s="189">
        <v>10</v>
      </c>
      <c r="E34" s="189" t="s">
        <v>216</v>
      </c>
      <c r="F34" s="200">
        <v>1</v>
      </c>
      <c r="G34" s="200">
        <v>0</v>
      </c>
      <c r="H34" s="200">
        <v>0</v>
      </c>
      <c r="I34" s="16">
        <f t="shared" si="29"/>
        <v>0</v>
      </c>
      <c r="J34" s="1">
        <v>-1</v>
      </c>
      <c r="K34" s="1">
        <f t="shared" si="23"/>
        <v>1</v>
      </c>
      <c r="L34" s="1">
        <f t="shared" si="24"/>
        <v>1.5</v>
      </c>
      <c r="M34" s="1">
        <f t="shared" si="25"/>
        <v>2.8</v>
      </c>
      <c r="N34" s="1">
        <f t="shared" si="26"/>
        <v>4</v>
      </c>
      <c r="O34" s="1">
        <f t="shared" si="27"/>
        <v>2</v>
      </c>
      <c r="P34" s="1">
        <f t="shared" si="28"/>
        <v>2</v>
      </c>
      <c r="Q34" s="154">
        <v>1</v>
      </c>
      <c r="R34" s="155">
        <v>1</v>
      </c>
      <c r="S34" s="155"/>
      <c r="T34" s="155"/>
      <c r="U34" s="156"/>
      <c r="V34" s="155"/>
      <c r="W34" s="155">
        <v>1</v>
      </c>
      <c r="X34" s="155">
        <v>1</v>
      </c>
      <c r="Y34" s="155">
        <v>0.5</v>
      </c>
      <c r="Z34" s="155"/>
      <c r="AA34" s="154"/>
      <c r="AB34" s="155"/>
      <c r="AC34" s="155">
        <v>1</v>
      </c>
      <c r="AD34" s="155">
        <v>1</v>
      </c>
      <c r="AE34" s="156">
        <v>1</v>
      </c>
      <c r="AF34" s="155"/>
      <c r="AG34" s="155">
        <v>1</v>
      </c>
      <c r="AH34" s="155"/>
      <c r="AI34" s="155"/>
      <c r="AJ34" s="154"/>
      <c r="AK34" s="155">
        <v>1</v>
      </c>
      <c r="AL34" s="155"/>
      <c r="AM34" s="156"/>
      <c r="AN34" s="17" t="s">
        <v>57</v>
      </c>
    </row>
    <row r="35" spans="1:89" x14ac:dyDescent="0.3">
      <c r="A35" s="190">
        <v>101</v>
      </c>
      <c r="B35" s="189">
        <v>2002</v>
      </c>
      <c r="C35" s="189">
        <v>24</v>
      </c>
      <c r="D35" s="189">
        <v>10</v>
      </c>
      <c r="E35" s="189" t="s">
        <v>217</v>
      </c>
      <c r="F35" s="200">
        <v>3</v>
      </c>
      <c r="G35" s="200">
        <v>0</v>
      </c>
      <c r="H35" s="200">
        <v>0</v>
      </c>
      <c r="I35" s="16">
        <f t="shared" si="29"/>
        <v>0</v>
      </c>
      <c r="J35" s="1">
        <v>-1</v>
      </c>
      <c r="K35" s="1">
        <f t="shared" si="23"/>
        <v>-1</v>
      </c>
      <c r="L35" s="1">
        <f t="shared" si="24"/>
        <v>1.3333333333333333</v>
      </c>
      <c r="M35" s="1">
        <f t="shared" si="25"/>
        <v>4.5</v>
      </c>
      <c r="N35" s="1">
        <f t="shared" si="26"/>
        <v>4.666666666666667</v>
      </c>
      <c r="O35" s="1" t="str">
        <f t="shared" si="27"/>
        <v/>
      </c>
      <c r="P35" s="1">
        <f t="shared" si="28"/>
        <v>3</v>
      </c>
      <c r="Q35" s="154">
        <v>1</v>
      </c>
      <c r="R35" s="155">
        <v>0.5</v>
      </c>
      <c r="S35" s="155"/>
      <c r="T35" s="155"/>
      <c r="U35" s="156"/>
      <c r="V35" s="155"/>
      <c r="W35" s="155"/>
      <c r="X35" s="155"/>
      <c r="Y35" s="192">
        <v>1</v>
      </c>
      <c r="Z35" s="192">
        <v>1</v>
      </c>
      <c r="AA35" s="154"/>
      <c r="AB35" s="155"/>
      <c r="AC35" s="155"/>
      <c r="AD35" s="155">
        <v>0.5</v>
      </c>
      <c r="AE35" s="156">
        <v>1</v>
      </c>
      <c r="AF35" s="192"/>
      <c r="AG35" s="155"/>
      <c r="AH35" s="192"/>
      <c r="AI35" s="155"/>
      <c r="AJ35" s="154"/>
      <c r="AK35" s="155"/>
      <c r="AL35" s="155">
        <v>1</v>
      </c>
      <c r="AM35" s="156"/>
      <c r="AN35" s="17" t="s">
        <v>57</v>
      </c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x14ac:dyDescent="0.3">
      <c r="A36" s="190">
        <v>101</v>
      </c>
      <c r="B36" s="189">
        <v>2002</v>
      </c>
      <c r="C36" s="189">
        <v>24</v>
      </c>
      <c r="D36" s="189">
        <v>10</v>
      </c>
      <c r="E36" s="189" t="s">
        <v>218</v>
      </c>
      <c r="F36" s="200">
        <v>1</v>
      </c>
      <c r="G36" s="200">
        <v>0</v>
      </c>
      <c r="H36" s="200">
        <v>0</v>
      </c>
      <c r="I36" s="16">
        <f t="shared" si="29"/>
        <v>0</v>
      </c>
      <c r="J36" s="1">
        <v>-1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>
        <f t="shared" si="26"/>
        <v>2</v>
      </c>
      <c r="O36" s="1" t="str">
        <f t="shared" si="27"/>
        <v/>
      </c>
      <c r="P36" s="1" t="str">
        <f t="shared" si="28"/>
        <v/>
      </c>
      <c r="Q36" s="154"/>
      <c r="R36" s="155"/>
      <c r="S36" s="155"/>
      <c r="T36" s="155"/>
      <c r="U36" s="156"/>
      <c r="V36" s="155"/>
      <c r="W36" s="155"/>
      <c r="X36" s="155"/>
      <c r="Y36" s="155"/>
      <c r="Z36" s="155"/>
      <c r="AA36" s="154">
        <v>0.5</v>
      </c>
      <c r="AB36" s="155">
        <v>1</v>
      </c>
      <c r="AC36" s="155">
        <v>0.5</v>
      </c>
      <c r="AD36" s="155"/>
      <c r="AE36" s="156"/>
      <c r="AF36" s="155"/>
      <c r="AG36" s="155"/>
      <c r="AH36" s="155"/>
      <c r="AI36" s="155"/>
      <c r="AJ36" s="154"/>
      <c r="AK36" s="155"/>
      <c r="AL36" s="155"/>
      <c r="AM36" s="156"/>
    </row>
    <row r="37" spans="1:89" x14ac:dyDescent="0.3">
      <c r="A37" s="190">
        <v>101</v>
      </c>
      <c r="B37" s="189">
        <v>2002</v>
      </c>
      <c r="C37" s="189">
        <v>24</v>
      </c>
      <c r="D37" s="189">
        <v>10</v>
      </c>
      <c r="E37" s="189" t="s">
        <v>219</v>
      </c>
      <c r="F37" s="200">
        <v>1</v>
      </c>
      <c r="G37" s="200">
        <v>0</v>
      </c>
      <c r="H37" s="200">
        <v>0</v>
      </c>
      <c r="I37" s="16">
        <f t="shared" si="29"/>
        <v>0</v>
      </c>
      <c r="J37" s="1">
        <v>-1</v>
      </c>
      <c r="K37" s="1">
        <f t="shared" si="23"/>
        <v>1</v>
      </c>
      <c r="L37" s="1">
        <f t="shared" si="24"/>
        <v>4.5</v>
      </c>
      <c r="M37" s="1" t="str">
        <f t="shared" si="25"/>
        <v/>
      </c>
      <c r="N37" s="1">
        <f t="shared" si="26"/>
        <v>2</v>
      </c>
      <c r="O37" s="1">
        <f t="shared" si="27"/>
        <v>1</v>
      </c>
      <c r="P37" s="1">
        <f t="shared" si="28"/>
        <v>1</v>
      </c>
      <c r="Q37" s="154"/>
      <c r="R37" s="155"/>
      <c r="S37" s="155"/>
      <c r="T37" s="155">
        <v>1</v>
      </c>
      <c r="U37" s="156">
        <v>1</v>
      </c>
      <c r="V37" s="155"/>
      <c r="W37" s="155"/>
      <c r="X37" s="155"/>
      <c r="Y37" s="192"/>
      <c r="Z37" s="192"/>
      <c r="AA37" s="154">
        <v>1</v>
      </c>
      <c r="AB37" s="155">
        <v>1</v>
      </c>
      <c r="AC37" s="155">
        <v>1</v>
      </c>
      <c r="AD37" s="155"/>
      <c r="AE37" s="156"/>
      <c r="AF37" s="192">
        <v>1</v>
      </c>
      <c r="AG37" s="155"/>
      <c r="AH37" s="192"/>
      <c r="AI37" s="155"/>
      <c r="AJ37" s="154">
        <v>1</v>
      </c>
      <c r="AK37" s="155"/>
      <c r="AL37" s="155"/>
      <c r="AM37" s="156"/>
    </row>
    <row r="38" spans="1:89" x14ac:dyDescent="0.3">
      <c r="A38" s="190">
        <v>101</v>
      </c>
      <c r="B38" s="189">
        <v>2002</v>
      </c>
      <c r="C38" s="189">
        <v>28</v>
      </c>
      <c r="D38" s="189">
        <v>10</v>
      </c>
      <c r="E38" s="189" t="s">
        <v>220</v>
      </c>
      <c r="F38" s="200">
        <v>1</v>
      </c>
      <c r="G38" s="200">
        <v>0</v>
      </c>
      <c r="H38" s="200">
        <v>0</v>
      </c>
      <c r="I38" s="16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 t="str">
        <f t="shared" si="25"/>
        <v/>
      </c>
      <c r="N38" s="1">
        <f t="shared" si="26"/>
        <v>1.5</v>
      </c>
      <c r="O38" s="1">
        <f t="shared" si="27"/>
        <v>1</v>
      </c>
      <c r="P38" s="1" t="str">
        <f t="shared" si="28"/>
        <v/>
      </c>
      <c r="Q38" s="154"/>
      <c r="R38" s="155"/>
      <c r="S38" s="155"/>
      <c r="T38" s="155"/>
      <c r="U38" s="156"/>
      <c r="V38" s="155"/>
      <c r="W38" s="155"/>
      <c r="X38" s="155"/>
      <c r="Y38" s="192"/>
      <c r="Z38" s="192"/>
      <c r="AA38" s="154">
        <v>1</v>
      </c>
      <c r="AB38" s="155">
        <v>1</v>
      </c>
      <c r="AC38" s="155"/>
      <c r="AD38" s="155"/>
      <c r="AE38" s="156"/>
      <c r="AF38" s="192">
        <v>1</v>
      </c>
      <c r="AG38" s="155"/>
      <c r="AH38" s="192"/>
      <c r="AI38" s="155"/>
      <c r="AJ38" s="154"/>
      <c r="AK38" s="155"/>
      <c r="AL38" s="155"/>
      <c r="AM38" s="156"/>
    </row>
    <row r="39" spans="1:89" x14ac:dyDescent="0.3">
      <c r="A39" s="190">
        <v>101</v>
      </c>
      <c r="B39" s="189">
        <v>2002</v>
      </c>
      <c r="C39" s="189">
        <v>28</v>
      </c>
      <c r="D39" s="189">
        <v>10</v>
      </c>
      <c r="E39" s="189" t="s">
        <v>221</v>
      </c>
      <c r="F39" s="200">
        <v>1</v>
      </c>
      <c r="G39" s="200">
        <v>0</v>
      </c>
      <c r="H39" s="200">
        <v>0</v>
      </c>
      <c r="I39" s="16">
        <f t="shared" si="29"/>
        <v>0</v>
      </c>
      <c r="J39" s="1">
        <v>-1</v>
      </c>
      <c r="K39" s="1">
        <f t="shared" si="23"/>
        <v>1</v>
      </c>
      <c r="L39" s="1" t="str">
        <f t="shared" si="24"/>
        <v/>
      </c>
      <c r="M39" s="1" t="str">
        <f t="shared" si="25"/>
        <v/>
      </c>
      <c r="N39" s="1">
        <f t="shared" si="26"/>
        <v>1.3333333333333333</v>
      </c>
      <c r="O39" s="1">
        <f t="shared" si="27"/>
        <v>1</v>
      </c>
      <c r="P39" s="1" t="str">
        <f t="shared" si="28"/>
        <v/>
      </c>
      <c r="Q39" s="154"/>
      <c r="R39" s="155"/>
      <c r="S39" s="155"/>
      <c r="T39" s="155"/>
      <c r="U39" s="156"/>
      <c r="V39" s="192"/>
      <c r="W39" s="192"/>
      <c r="X39" s="192"/>
      <c r="Y39" s="192"/>
      <c r="Z39" s="192"/>
      <c r="AA39" s="154">
        <v>1</v>
      </c>
      <c r="AB39" s="155">
        <v>0.5</v>
      </c>
      <c r="AC39" s="155"/>
      <c r="AD39" s="155"/>
      <c r="AE39" s="156"/>
      <c r="AF39" s="192">
        <v>1</v>
      </c>
      <c r="AG39" s="192"/>
      <c r="AH39" s="192"/>
      <c r="AI39" s="192"/>
      <c r="AJ39" s="154"/>
      <c r="AK39" s="155"/>
      <c r="AL39" s="155"/>
      <c r="AM39" s="156"/>
    </row>
    <row r="40" spans="1:89" x14ac:dyDescent="0.3">
      <c r="A40" s="190">
        <v>101</v>
      </c>
      <c r="B40" s="189">
        <v>2002</v>
      </c>
      <c r="C40" s="189">
        <v>7</v>
      </c>
      <c r="D40" s="189">
        <v>11</v>
      </c>
      <c r="E40" s="189" t="s">
        <v>222</v>
      </c>
      <c r="F40" s="200">
        <v>1</v>
      </c>
      <c r="G40" s="200">
        <v>0</v>
      </c>
      <c r="H40" s="200">
        <v>0</v>
      </c>
      <c r="I40" s="16">
        <f t="shared" si="29"/>
        <v>0</v>
      </c>
      <c r="J40" s="1">
        <v>1</v>
      </c>
      <c r="K40" s="1">
        <f t="shared" si="23"/>
        <v>1</v>
      </c>
      <c r="L40" s="1">
        <f t="shared" si="24"/>
        <v>4</v>
      </c>
      <c r="M40" s="1">
        <f t="shared" si="25"/>
        <v>4.5</v>
      </c>
      <c r="N40" s="1">
        <f t="shared" si="26"/>
        <v>1.5</v>
      </c>
      <c r="O40" s="1">
        <f t="shared" si="27"/>
        <v>1</v>
      </c>
      <c r="P40" s="1">
        <f t="shared" si="28"/>
        <v>1</v>
      </c>
      <c r="Q40" s="154"/>
      <c r="R40" s="155"/>
      <c r="S40" s="155">
        <v>1</v>
      </c>
      <c r="T40" s="155">
        <v>1</v>
      </c>
      <c r="U40" s="156">
        <v>1</v>
      </c>
      <c r="V40" s="155"/>
      <c r="W40" s="155"/>
      <c r="X40" s="155"/>
      <c r="Y40" s="192">
        <v>1</v>
      </c>
      <c r="Z40" s="192">
        <v>1</v>
      </c>
      <c r="AA40" s="154">
        <v>1</v>
      </c>
      <c r="AB40" s="155">
        <v>1</v>
      </c>
      <c r="AC40" s="155"/>
      <c r="AD40" s="155"/>
      <c r="AE40" s="156"/>
      <c r="AF40" s="192">
        <v>1</v>
      </c>
      <c r="AG40" s="155"/>
      <c r="AH40" s="192"/>
      <c r="AI40" s="155"/>
      <c r="AJ40" s="154">
        <v>1</v>
      </c>
      <c r="AK40" s="155"/>
      <c r="AL40" s="155"/>
      <c r="AM40" s="156"/>
      <c r="AN40" s="17" t="s">
        <v>57</v>
      </c>
    </row>
    <row r="41" spans="1:89" x14ac:dyDescent="0.3">
      <c r="A41" s="190">
        <v>101</v>
      </c>
      <c r="B41" s="189">
        <v>2002</v>
      </c>
      <c r="C41" s="189">
        <v>14</v>
      </c>
      <c r="D41" s="189">
        <v>11</v>
      </c>
      <c r="E41" s="189" t="s">
        <v>223</v>
      </c>
      <c r="F41" s="200">
        <v>1</v>
      </c>
      <c r="G41" s="200">
        <v>0</v>
      </c>
      <c r="H41" s="200">
        <v>0</v>
      </c>
      <c r="I41" s="16">
        <f t="shared" si="29"/>
        <v>0</v>
      </c>
      <c r="J41" s="1">
        <v>-1</v>
      </c>
      <c r="K41" s="1">
        <f t="shared" si="23"/>
        <v>1</v>
      </c>
      <c r="L41" s="1" t="str">
        <f t="shared" si="24"/>
        <v/>
      </c>
      <c r="M41" s="1">
        <f t="shared" si="25"/>
        <v>2</v>
      </c>
      <c r="N41" s="1">
        <f t="shared" si="26"/>
        <v>1.5</v>
      </c>
      <c r="O41" s="1">
        <f t="shared" si="27"/>
        <v>1</v>
      </c>
      <c r="P41" s="1">
        <f t="shared" si="28"/>
        <v>4</v>
      </c>
      <c r="Q41" s="154"/>
      <c r="R41" s="155"/>
      <c r="S41" s="155"/>
      <c r="T41" s="155"/>
      <c r="U41" s="156"/>
      <c r="V41" s="155">
        <v>1</v>
      </c>
      <c r="W41" s="155">
        <v>1</v>
      </c>
      <c r="X41" s="155">
        <v>1</v>
      </c>
      <c r="Y41" s="155"/>
      <c r="Z41" s="155"/>
      <c r="AA41" s="154">
        <v>1</v>
      </c>
      <c r="AB41" s="155">
        <v>1</v>
      </c>
      <c r="AC41" s="155"/>
      <c r="AD41" s="155"/>
      <c r="AE41" s="156"/>
      <c r="AF41" s="155">
        <v>1</v>
      </c>
      <c r="AG41" s="155"/>
      <c r="AH41" s="155"/>
      <c r="AI41" s="155"/>
      <c r="AJ41" s="154"/>
      <c r="AK41" s="155"/>
      <c r="AL41" s="155"/>
      <c r="AM41" s="156">
        <v>1</v>
      </c>
    </row>
    <row r="42" spans="1:89" x14ac:dyDescent="0.3">
      <c r="A42" s="190">
        <v>101</v>
      </c>
      <c r="B42" s="189">
        <v>2003</v>
      </c>
      <c r="C42" s="189">
        <v>16</v>
      </c>
      <c r="D42" s="189">
        <v>1</v>
      </c>
      <c r="E42" s="189" t="s">
        <v>224</v>
      </c>
      <c r="F42" s="200">
        <v>1</v>
      </c>
      <c r="G42" s="200">
        <v>0</v>
      </c>
      <c r="H42" s="200">
        <v>0</v>
      </c>
      <c r="I42" s="16">
        <f t="shared" si="29"/>
        <v>0</v>
      </c>
      <c r="J42" s="1">
        <v>-1</v>
      </c>
      <c r="K42" s="1">
        <f t="shared" si="23"/>
        <v>1</v>
      </c>
      <c r="L42" s="1" t="str">
        <f t="shared" si="24"/>
        <v/>
      </c>
      <c r="M42" s="1" t="str">
        <f t="shared" si="25"/>
        <v/>
      </c>
      <c r="N42" s="1">
        <f t="shared" si="26"/>
        <v>1.5</v>
      </c>
      <c r="O42" s="1" t="str">
        <f t="shared" si="27"/>
        <v/>
      </c>
      <c r="P42" s="1" t="str">
        <f t="shared" si="28"/>
        <v/>
      </c>
      <c r="Q42" s="154"/>
      <c r="R42" s="155"/>
      <c r="S42" s="155"/>
      <c r="T42" s="155"/>
      <c r="U42" s="156"/>
      <c r="V42" s="155"/>
      <c r="W42" s="155"/>
      <c r="X42" s="155"/>
      <c r="Y42" s="155"/>
      <c r="Z42" s="155"/>
      <c r="AA42" s="154">
        <v>1</v>
      </c>
      <c r="AB42" s="155">
        <v>1</v>
      </c>
      <c r="AC42" s="155"/>
      <c r="AD42" s="155"/>
      <c r="AE42" s="156"/>
      <c r="AF42" s="155"/>
      <c r="AG42" s="155"/>
      <c r="AH42" s="155"/>
      <c r="AI42" s="155"/>
      <c r="AJ42" s="154"/>
      <c r="AK42" s="155"/>
      <c r="AL42" s="155"/>
      <c r="AM42" s="156"/>
    </row>
    <row r="43" spans="1:89" x14ac:dyDescent="0.3">
      <c r="A43" s="190">
        <v>101</v>
      </c>
      <c r="B43" s="189">
        <v>2003</v>
      </c>
      <c r="C43" s="189">
        <v>22</v>
      </c>
      <c r="D43" s="189">
        <v>1</v>
      </c>
      <c r="E43" s="189" t="s">
        <v>225</v>
      </c>
      <c r="F43" s="200">
        <v>1</v>
      </c>
      <c r="G43" s="200">
        <v>0</v>
      </c>
      <c r="H43" s="200">
        <v>0</v>
      </c>
      <c r="I43" s="16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>
        <f t="shared" si="25"/>
        <v>1.5</v>
      </c>
      <c r="N43" s="1">
        <f t="shared" si="26"/>
        <v>1.5</v>
      </c>
      <c r="O43" s="1">
        <f t="shared" si="27"/>
        <v>1</v>
      </c>
      <c r="P43" s="1">
        <f t="shared" si="28"/>
        <v>1</v>
      </c>
      <c r="Q43" s="154"/>
      <c r="R43" s="155"/>
      <c r="S43" s="155"/>
      <c r="T43" s="155"/>
      <c r="U43" s="156"/>
      <c r="V43" s="155">
        <v>1</v>
      </c>
      <c r="W43" s="155">
        <v>1</v>
      </c>
      <c r="X43" s="155"/>
      <c r="Y43" s="155"/>
      <c r="Z43" s="155"/>
      <c r="AA43" s="154">
        <v>1</v>
      </c>
      <c r="AB43" s="155">
        <v>1</v>
      </c>
      <c r="AC43" s="155"/>
      <c r="AD43" s="155"/>
      <c r="AE43" s="156"/>
      <c r="AF43" s="155">
        <v>1</v>
      </c>
      <c r="AG43" s="155"/>
      <c r="AH43" s="155"/>
      <c r="AI43" s="155"/>
      <c r="AJ43" s="154">
        <v>1</v>
      </c>
      <c r="AK43" s="155"/>
      <c r="AL43" s="155"/>
      <c r="AM43" s="156"/>
    </row>
    <row r="44" spans="1:89" x14ac:dyDescent="0.3">
      <c r="A44" s="190">
        <v>101</v>
      </c>
      <c r="B44" s="189">
        <v>2003</v>
      </c>
      <c r="C44" s="189">
        <v>31</v>
      </c>
      <c r="D44" s="189">
        <v>1</v>
      </c>
      <c r="E44" s="189" t="s">
        <v>226</v>
      </c>
      <c r="F44" s="200">
        <v>1</v>
      </c>
      <c r="G44" s="200">
        <v>0</v>
      </c>
      <c r="H44" s="200">
        <v>0</v>
      </c>
      <c r="I44" s="16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 t="str">
        <f t="shared" si="25"/>
        <v/>
      </c>
      <c r="N44" s="1">
        <f t="shared" si="26"/>
        <v>1.5</v>
      </c>
      <c r="O44" s="1">
        <f t="shared" si="27"/>
        <v>1</v>
      </c>
      <c r="P44" s="1" t="str">
        <f t="shared" si="28"/>
        <v/>
      </c>
      <c r="Q44" s="154"/>
      <c r="R44" s="155"/>
      <c r="S44" s="155"/>
      <c r="T44" s="155"/>
      <c r="U44" s="156"/>
      <c r="V44" s="192"/>
      <c r="W44" s="192"/>
      <c r="X44" s="192"/>
      <c r="Y44" s="192"/>
      <c r="Z44" s="192"/>
      <c r="AA44" s="154">
        <v>1</v>
      </c>
      <c r="AB44" s="155">
        <v>1</v>
      </c>
      <c r="AC44" s="155"/>
      <c r="AD44" s="155"/>
      <c r="AE44" s="156"/>
      <c r="AF44" s="192">
        <v>1</v>
      </c>
      <c r="AG44" s="192"/>
      <c r="AH44" s="192"/>
      <c r="AI44" s="192"/>
      <c r="AJ44" s="154"/>
      <c r="AK44" s="155"/>
      <c r="AL44" s="155"/>
      <c r="AM44" s="156"/>
    </row>
    <row r="45" spans="1:89" x14ac:dyDescent="0.3">
      <c r="A45" s="190">
        <v>101</v>
      </c>
      <c r="B45" s="189">
        <v>2003</v>
      </c>
      <c r="C45" s="189">
        <v>6</v>
      </c>
      <c r="D45" s="189">
        <v>3</v>
      </c>
      <c r="E45" s="189" t="s">
        <v>227</v>
      </c>
      <c r="F45" s="200">
        <v>1</v>
      </c>
      <c r="G45" s="200">
        <v>0</v>
      </c>
      <c r="H45" s="200">
        <v>0</v>
      </c>
      <c r="I45" s="16">
        <f t="shared" si="29"/>
        <v>0</v>
      </c>
      <c r="J45" s="1">
        <v>-1</v>
      </c>
      <c r="K45" s="1">
        <f t="shared" si="23"/>
        <v>1</v>
      </c>
      <c r="L45" s="1">
        <f t="shared" si="24"/>
        <v>1.8</v>
      </c>
      <c r="M45" s="1" t="str">
        <f t="shared" si="25"/>
        <v/>
      </c>
      <c r="N45" s="1">
        <f t="shared" si="26"/>
        <v>3.2</v>
      </c>
      <c r="O45" s="1">
        <f t="shared" si="27"/>
        <v>1</v>
      </c>
      <c r="P45" s="1">
        <f t="shared" si="28"/>
        <v>2</v>
      </c>
      <c r="Q45" s="154">
        <v>1</v>
      </c>
      <c r="R45" s="155">
        <v>1</v>
      </c>
      <c r="S45" s="155">
        <v>0.5</v>
      </c>
      <c r="T45" s="155"/>
      <c r="U45" s="156"/>
      <c r="V45" s="192"/>
      <c r="W45" s="192"/>
      <c r="X45" s="192"/>
      <c r="Y45" s="192"/>
      <c r="Z45" s="192"/>
      <c r="AA45" s="154"/>
      <c r="AB45" s="155">
        <v>0.5</v>
      </c>
      <c r="AC45" s="155">
        <v>1</v>
      </c>
      <c r="AD45" s="155">
        <v>1</v>
      </c>
      <c r="AE45" s="156"/>
      <c r="AF45" s="192">
        <v>1</v>
      </c>
      <c r="AG45" s="192"/>
      <c r="AH45" s="192"/>
      <c r="AI45" s="192"/>
      <c r="AJ45" s="154"/>
      <c r="AK45" s="155">
        <v>1</v>
      </c>
      <c r="AL45" s="155"/>
      <c r="AM45" s="156"/>
      <c r="AN45" s="17" t="s">
        <v>59</v>
      </c>
    </row>
    <row r="46" spans="1:89" x14ac:dyDescent="0.3">
      <c r="A46" s="190">
        <v>101</v>
      </c>
      <c r="B46" s="189">
        <v>2003</v>
      </c>
      <c r="C46" s="189">
        <v>24</v>
      </c>
      <c r="D46" s="189">
        <v>3</v>
      </c>
      <c r="E46" s="189" t="s">
        <v>228</v>
      </c>
      <c r="F46" s="200">
        <v>1</v>
      </c>
      <c r="G46" s="200">
        <v>0</v>
      </c>
      <c r="H46" s="200">
        <v>0</v>
      </c>
      <c r="I46" s="16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>
        <f t="shared" si="25"/>
        <v>1.8</v>
      </c>
      <c r="N46" s="1">
        <f t="shared" si="26"/>
        <v>1.8</v>
      </c>
      <c r="O46" s="1">
        <f t="shared" si="27"/>
        <v>4</v>
      </c>
      <c r="P46" s="1">
        <f t="shared" si="28"/>
        <v>2</v>
      </c>
      <c r="Q46" s="154"/>
      <c r="R46" s="155"/>
      <c r="S46" s="155"/>
      <c r="T46" s="155"/>
      <c r="U46" s="156"/>
      <c r="V46" s="192">
        <v>1</v>
      </c>
      <c r="W46" s="192">
        <v>1</v>
      </c>
      <c r="X46" s="192">
        <v>0.5</v>
      </c>
      <c r="Y46" s="192"/>
      <c r="Z46" s="192"/>
      <c r="AA46" s="154">
        <v>1</v>
      </c>
      <c r="AB46" s="155">
        <v>1</v>
      </c>
      <c r="AC46" s="155">
        <v>0.5</v>
      </c>
      <c r="AD46" s="155"/>
      <c r="AE46" s="156"/>
      <c r="AF46" s="192"/>
      <c r="AG46" s="192"/>
      <c r="AH46" s="192"/>
      <c r="AI46" s="192">
        <v>1</v>
      </c>
      <c r="AJ46" s="154"/>
      <c r="AK46" s="155">
        <v>1</v>
      </c>
      <c r="AL46" s="155"/>
      <c r="AM46" s="156"/>
    </row>
    <row r="47" spans="1:89" x14ac:dyDescent="0.3">
      <c r="A47" s="190">
        <v>101</v>
      </c>
      <c r="B47" s="189">
        <v>2003</v>
      </c>
      <c r="C47" s="189">
        <v>3</v>
      </c>
      <c r="D47" s="189">
        <v>4</v>
      </c>
      <c r="E47" s="189" t="s">
        <v>229</v>
      </c>
      <c r="F47" s="200">
        <v>1</v>
      </c>
      <c r="G47" s="200">
        <v>0</v>
      </c>
      <c r="H47" s="200">
        <v>0</v>
      </c>
      <c r="I47" s="16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>
        <f t="shared" si="26"/>
        <v>2</v>
      </c>
      <c r="O47" s="1">
        <f t="shared" si="27"/>
        <v>3</v>
      </c>
      <c r="P47" s="1">
        <f t="shared" si="28"/>
        <v>1</v>
      </c>
      <c r="Q47" s="154"/>
      <c r="R47" s="155"/>
      <c r="S47" s="155"/>
      <c r="T47" s="155"/>
      <c r="U47" s="156"/>
      <c r="V47" s="192"/>
      <c r="W47" s="192"/>
      <c r="X47" s="192"/>
      <c r="Y47" s="192"/>
      <c r="Z47" s="192"/>
      <c r="AA47" s="154">
        <v>0.5</v>
      </c>
      <c r="AB47" s="155">
        <v>1</v>
      </c>
      <c r="AC47" s="155">
        <v>0.5</v>
      </c>
      <c r="AD47" s="155"/>
      <c r="AE47" s="156"/>
      <c r="AF47" s="192"/>
      <c r="AG47" s="192"/>
      <c r="AH47" s="192">
        <v>1</v>
      </c>
      <c r="AI47" s="192"/>
      <c r="AJ47" s="154">
        <v>1</v>
      </c>
      <c r="AK47" s="155"/>
      <c r="AL47" s="155"/>
      <c r="AM47" s="156"/>
      <c r="AN47" s="17" t="s">
        <v>57</v>
      </c>
    </row>
    <row r="48" spans="1:89" x14ac:dyDescent="0.3">
      <c r="A48">
        <v>101</v>
      </c>
      <c r="B48" s="64">
        <v>2003</v>
      </c>
      <c r="C48" s="189">
        <v>3</v>
      </c>
      <c r="D48" s="189">
        <v>4</v>
      </c>
      <c r="E48" s="64" t="s">
        <v>230</v>
      </c>
      <c r="F48" s="200">
        <v>1</v>
      </c>
      <c r="G48" s="200">
        <v>0</v>
      </c>
      <c r="H48" s="200">
        <v>0</v>
      </c>
      <c r="I48" s="16">
        <f t="shared" si="29"/>
        <v>0</v>
      </c>
      <c r="J48" s="1">
        <v>1</v>
      </c>
      <c r="K48" s="1">
        <f t="shared" si="23"/>
        <v>1</v>
      </c>
      <c r="L48" s="1" t="str">
        <f t="shared" si="24"/>
        <v/>
      </c>
      <c r="M48" s="1">
        <f t="shared" si="25"/>
        <v>1.5</v>
      </c>
      <c r="N48" s="1">
        <f t="shared" si="26"/>
        <v>1.3333333333333333</v>
      </c>
      <c r="O48" s="1">
        <f t="shared" si="27"/>
        <v>1</v>
      </c>
      <c r="P48" s="1">
        <f t="shared" si="28"/>
        <v>1</v>
      </c>
      <c r="Q48" s="154"/>
      <c r="R48" s="155"/>
      <c r="S48" s="155"/>
      <c r="T48" s="155"/>
      <c r="U48" s="156"/>
      <c r="V48" s="155">
        <v>1</v>
      </c>
      <c r="W48" s="155">
        <v>1</v>
      </c>
      <c r="X48" s="155"/>
      <c r="Y48" s="155"/>
      <c r="Z48" s="155"/>
      <c r="AA48" s="154">
        <v>1</v>
      </c>
      <c r="AB48" s="155">
        <v>0.5</v>
      </c>
      <c r="AC48" s="155"/>
      <c r="AD48" s="155"/>
      <c r="AE48" s="156"/>
      <c r="AF48" s="155">
        <v>1</v>
      </c>
      <c r="AG48" s="155"/>
      <c r="AH48" s="155"/>
      <c r="AI48" s="155"/>
      <c r="AJ48" s="154">
        <v>1</v>
      </c>
      <c r="AK48" s="155"/>
      <c r="AL48" s="155"/>
      <c r="AM48" s="156"/>
      <c r="AN48" s="17" t="s">
        <v>57</v>
      </c>
    </row>
    <row r="49" spans="1:40" x14ac:dyDescent="0.3">
      <c r="A49" s="190">
        <v>101</v>
      </c>
      <c r="B49" s="189">
        <v>2003</v>
      </c>
      <c r="C49" s="189">
        <v>10</v>
      </c>
      <c r="D49" s="189">
        <v>4</v>
      </c>
      <c r="E49" s="216" t="s">
        <v>231</v>
      </c>
      <c r="F49" s="200">
        <v>2</v>
      </c>
      <c r="G49" s="200">
        <v>0</v>
      </c>
      <c r="H49" s="200">
        <v>1</v>
      </c>
      <c r="I49" s="16">
        <f t="shared" si="29"/>
        <v>1</v>
      </c>
      <c r="J49" s="1">
        <v>1</v>
      </c>
      <c r="K49" s="1">
        <f t="shared" si="23"/>
        <v>-1</v>
      </c>
      <c r="L49" s="1" t="str">
        <f t="shared" si="24"/>
        <v/>
      </c>
      <c r="M49" s="1">
        <f t="shared" si="25"/>
        <v>4</v>
      </c>
      <c r="N49" s="1">
        <f t="shared" si="26"/>
        <v>4</v>
      </c>
      <c r="O49" s="1">
        <f t="shared" si="27"/>
        <v>1</v>
      </c>
      <c r="P49" s="1" t="str">
        <f t="shared" si="28"/>
        <v/>
      </c>
      <c r="Q49" s="154"/>
      <c r="R49" s="155"/>
      <c r="S49" s="155"/>
      <c r="T49" s="155"/>
      <c r="U49" s="156"/>
      <c r="V49" s="192"/>
      <c r="W49" s="192"/>
      <c r="X49" s="192"/>
      <c r="Y49" s="192">
        <v>2</v>
      </c>
      <c r="Z49" s="192"/>
      <c r="AA49" s="154"/>
      <c r="AB49" s="155"/>
      <c r="AC49" s="155"/>
      <c r="AD49" s="155">
        <v>2</v>
      </c>
      <c r="AE49" s="156"/>
      <c r="AF49" s="192">
        <v>1</v>
      </c>
      <c r="AG49" s="192"/>
      <c r="AH49" s="192"/>
      <c r="AI49" s="192"/>
      <c r="AJ49" s="154"/>
      <c r="AK49" s="155"/>
      <c r="AL49" s="155"/>
      <c r="AM49" s="156"/>
    </row>
    <row r="50" spans="1:40" x14ac:dyDescent="0.3">
      <c r="A50" s="190">
        <v>101</v>
      </c>
      <c r="B50" s="189">
        <v>2003</v>
      </c>
      <c r="C50" s="189">
        <v>8</v>
      </c>
      <c r="D50" s="189">
        <v>5</v>
      </c>
      <c r="E50" s="189" t="s">
        <v>232</v>
      </c>
      <c r="F50" s="200">
        <v>1</v>
      </c>
      <c r="G50" s="200">
        <v>0</v>
      </c>
      <c r="H50" s="200">
        <v>0</v>
      </c>
      <c r="I50" s="16">
        <f t="shared" si="29"/>
        <v>0</v>
      </c>
      <c r="J50" s="1">
        <v>1</v>
      </c>
      <c r="K50" s="1">
        <f t="shared" si="23"/>
        <v>1</v>
      </c>
      <c r="L50" s="1" t="str">
        <f t="shared" si="24"/>
        <v/>
      </c>
      <c r="M50" s="1" t="str">
        <f t="shared" si="25"/>
        <v/>
      </c>
      <c r="N50" s="1">
        <f t="shared" si="26"/>
        <v>3</v>
      </c>
      <c r="O50" s="1">
        <f t="shared" si="27"/>
        <v>2</v>
      </c>
      <c r="P50" s="1">
        <f t="shared" si="28"/>
        <v>1</v>
      </c>
      <c r="Q50" s="154"/>
      <c r="R50" s="155"/>
      <c r="S50" s="155"/>
      <c r="T50" s="155"/>
      <c r="U50" s="156"/>
      <c r="V50" s="192"/>
      <c r="W50" s="192"/>
      <c r="X50" s="192"/>
      <c r="Y50" s="192"/>
      <c r="Z50" s="192"/>
      <c r="AA50" s="154"/>
      <c r="AB50" s="155">
        <v>0.5</v>
      </c>
      <c r="AC50" s="155">
        <v>1</v>
      </c>
      <c r="AD50" s="155">
        <v>0.5</v>
      </c>
      <c r="AE50" s="156"/>
      <c r="AF50" s="192"/>
      <c r="AG50" s="192">
        <v>1</v>
      </c>
      <c r="AH50" s="192"/>
      <c r="AI50" s="192"/>
      <c r="AJ50" s="154">
        <v>1</v>
      </c>
      <c r="AK50" s="155"/>
      <c r="AL50" s="155"/>
      <c r="AM50" s="156"/>
      <c r="AN50" s="17" t="s">
        <v>57</v>
      </c>
    </row>
    <row r="51" spans="1:40" x14ac:dyDescent="0.3">
      <c r="A51" s="190">
        <v>101</v>
      </c>
      <c r="B51" s="189">
        <v>2003</v>
      </c>
      <c r="C51" s="189">
        <v>8</v>
      </c>
      <c r="D51" s="189">
        <v>5</v>
      </c>
      <c r="E51" s="189" t="s">
        <v>233</v>
      </c>
      <c r="F51" s="200">
        <v>1</v>
      </c>
      <c r="G51" s="200">
        <v>0</v>
      </c>
      <c r="H51" s="200">
        <v>0</v>
      </c>
      <c r="I51" s="16">
        <f t="shared" si="29"/>
        <v>0</v>
      </c>
      <c r="J51" s="1">
        <v>1</v>
      </c>
      <c r="K51" s="1">
        <f t="shared" si="23"/>
        <v>1</v>
      </c>
      <c r="L51" s="1" t="str">
        <f t="shared" si="24"/>
        <v/>
      </c>
      <c r="M51" s="1" t="str">
        <f t="shared" si="25"/>
        <v/>
      </c>
      <c r="N51" s="1">
        <f t="shared" si="26"/>
        <v>1.5</v>
      </c>
      <c r="O51" s="1">
        <f t="shared" si="27"/>
        <v>1</v>
      </c>
      <c r="P51" s="1">
        <f t="shared" si="28"/>
        <v>4</v>
      </c>
      <c r="Q51" s="154"/>
      <c r="R51" s="155"/>
      <c r="S51" s="155"/>
      <c r="T51" s="155"/>
      <c r="U51" s="156"/>
      <c r="V51" s="192"/>
      <c r="W51" s="192"/>
      <c r="X51" s="192"/>
      <c r="Y51" s="192"/>
      <c r="Z51" s="192"/>
      <c r="AA51" s="154">
        <v>1</v>
      </c>
      <c r="AB51" s="155">
        <v>1</v>
      </c>
      <c r="AC51" s="155"/>
      <c r="AD51" s="155"/>
      <c r="AE51" s="156"/>
      <c r="AF51" s="192">
        <v>1</v>
      </c>
      <c r="AG51" s="192"/>
      <c r="AH51" s="192"/>
      <c r="AI51" s="192"/>
      <c r="AJ51" s="154"/>
      <c r="AK51" s="155"/>
      <c r="AL51" s="155"/>
      <c r="AM51" s="156">
        <v>1</v>
      </c>
      <c r="AN51" s="17" t="s">
        <v>57</v>
      </c>
    </row>
    <row r="52" spans="1:40" x14ac:dyDescent="0.3">
      <c r="A52" s="190">
        <v>101</v>
      </c>
      <c r="B52" s="189">
        <v>2003</v>
      </c>
      <c r="C52" s="189">
        <v>15</v>
      </c>
      <c r="D52" s="189">
        <v>5</v>
      </c>
      <c r="E52" s="202" t="s">
        <v>234</v>
      </c>
      <c r="F52" s="200">
        <v>2</v>
      </c>
      <c r="G52" s="200">
        <v>0</v>
      </c>
      <c r="H52" s="200">
        <v>1</v>
      </c>
      <c r="I52" s="16">
        <f t="shared" si="29"/>
        <v>1</v>
      </c>
      <c r="J52" s="1">
        <v>-1</v>
      </c>
      <c r="K52" s="1">
        <f t="shared" si="23"/>
        <v>-1</v>
      </c>
      <c r="L52" s="1">
        <f t="shared" si="24"/>
        <v>4</v>
      </c>
      <c r="M52" s="1" t="str">
        <f t="shared" si="25"/>
        <v/>
      </c>
      <c r="N52" s="1">
        <f t="shared" si="26"/>
        <v>1</v>
      </c>
      <c r="O52" s="1">
        <f t="shared" si="27"/>
        <v>1</v>
      </c>
      <c r="P52" s="1" t="str">
        <f t="shared" si="28"/>
        <v/>
      </c>
      <c r="Q52" s="154"/>
      <c r="R52" s="155"/>
      <c r="S52" s="155"/>
      <c r="T52" s="155">
        <v>2</v>
      </c>
      <c r="U52" s="156"/>
      <c r="V52" s="192"/>
      <c r="W52" s="192"/>
      <c r="X52" s="192"/>
      <c r="Y52" s="192"/>
      <c r="Z52" s="192"/>
      <c r="AA52" s="154">
        <v>2</v>
      </c>
      <c r="AB52" s="155"/>
      <c r="AC52" s="155"/>
      <c r="AD52" s="155"/>
      <c r="AE52" s="156"/>
      <c r="AF52" s="192">
        <v>1</v>
      </c>
      <c r="AG52" s="192"/>
      <c r="AH52" s="192"/>
      <c r="AI52" s="192"/>
      <c r="AJ52" s="154"/>
      <c r="AK52" s="155"/>
      <c r="AL52" s="155"/>
      <c r="AM52" s="156"/>
    </row>
    <row r="53" spans="1:40" x14ac:dyDescent="0.3">
      <c r="A53" s="190">
        <v>101</v>
      </c>
      <c r="B53" s="189">
        <v>2003</v>
      </c>
      <c r="C53" s="189">
        <v>22</v>
      </c>
      <c r="D53" s="189">
        <v>5</v>
      </c>
      <c r="E53" s="189" t="s">
        <v>235</v>
      </c>
      <c r="F53" s="200">
        <v>2</v>
      </c>
      <c r="G53" s="200">
        <v>0</v>
      </c>
      <c r="H53" s="200">
        <v>0</v>
      </c>
      <c r="I53" s="16">
        <f t="shared" si="29"/>
        <v>0</v>
      </c>
      <c r="J53" s="1">
        <v>1</v>
      </c>
      <c r="K53" s="1">
        <f t="shared" si="23"/>
        <v>-1</v>
      </c>
      <c r="L53" s="1">
        <f t="shared" si="24"/>
        <v>4.5</v>
      </c>
      <c r="M53" s="1">
        <f t="shared" si="25"/>
        <v>4.5</v>
      </c>
      <c r="N53" s="1">
        <f t="shared" si="26"/>
        <v>4.5</v>
      </c>
      <c r="O53" s="1" t="str">
        <f t="shared" si="27"/>
        <v/>
      </c>
      <c r="P53" s="1" t="str">
        <f t="shared" si="28"/>
        <v/>
      </c>
      <c r="Q53" s="154"/>
      <c r="R53" s="155"/>
      <c r="S53" s="155"/>
      <c r="T53" s="155">
        <v>1</v>
      </c>
      <c r="U53" s="156">
        <v>1</v>
      </c>
      <c r="V53" s="192"/>
      <c r="W53" s="192"/>
      <c r="X53" s="192"/>
      <c r="Y53" s="192">
        <v>1</v>
      </c>
      <c r="Z53" s="192">
        <v>1</v>
      </c>
      <c r="AA53" s="154"/>
      <c r="AB53" s="155"/>
      <c r="AC53" s="155"/>
      <c r="AD53" s="155">
        <v>1</v>
      </c>
      <c r="AE53" s="156">
        <v>1</v>
      </c>
      <c r="AF53" s="192"/>
      <c r="AG53" s="192"/>
      <c r="AH53" s="192"/>
      <c r="AI53" s="192"/>
      <c r="AJ53" s="154"/>
      <c r="AK53" s="155"/>
      <c r="AL53" s="155"/>
      <c r="AM53" s="156"/>
      <c r="AN53" s="17" t="s">
        <v>57</v>
      </c>
    </row>
    <row r="54" spans="1:40" x14ac:dyDescent="0.3">
      <c r="A54" s="190">
        <v>101</v>
      </c>
      <c r="B54" s="189">
        <v>2003</v>
      </c>
      <c r="C54" s="189">
        <v>5</v>
      </c>
      <c r="D54" s="189">
        <v>6</v>
      </c>
      <c r="E54" s="189" t="s">
        <v>236</v>
      </c>
      <c r="F54" s="200">
        <v>1</v>
      </c>
      <c r="G54" s="200">
        <v>0</v>
      </c>
      <c r="H54" s="200">
        <v>0</v>
      </c>
      <c r="I54" s="16">
        <f t="shared" si="29"/>
        <v>0</v>
      </c>
      <c r="J54" s="1">
        <v>-1</v>
      </c>
      <c r="K54" s="1">
        <f t="shared" si="23"/>
        <v>1</v>
      </c>
      <c r="L54" s="1" t="str">
        <f t="shared" si="24"/>
        <v/>
      </c>
      <c r="M54" s="1">
        <f t="shared" si="25"/>
        <v>2</v>
      </c>
      <c r="N54" s="1">
        <f t="shared" si="26"/>
        <v>1.5</v>
      </c>
      <c r="O54" s="1">
        <f t="shared" si="27"/>
        <v>1</v>
      </c>
      <c r="P54" s="1" t="str">
        <f t="shared" si="28"/>
        <v/>
      </c>
      <c r="Q54" s="154"/>
      <c r="R54" s="155"/>
      <c r="S54" s="155"/>
      <c r="T54" s="155"/>
      <c r="U54" s="156"/>
      <c r="V54" s="192">
        <v>1</v>
      </c>
      <c r="W54" s="192">
        <v>1</v>
      </c>
      <c r="X54" s="192">
        <v>1</v>
      </c>
      <c r="Y54" s="192"/>
      <c r="Z54" s="192"/>
      <c r="AA54" s="154">
        <v>1</v>
      </c>
      <c r="AB54" s="155">
        <v>1</v>
      </c>
      <c r="AC54" s="155"/>
      <c r="AD54" s="155"/>
      <c r="AE54" s="156"/>
      <c r="AF54" s="192">
        <v>1</v>
      </c>
      <c r="AG54" s="192"/>
      <c r="AH54" s="192"/>
      <c r="AI54" s="192"/>
      <c r="AJ54" s="154"/>
      <c r="AK54" s="155"/>
      <c r="AL54" s="155"/>
      <c r="AM54" s="156"/>
    </row>
    <row r="55" spans="1:40" x14ac:dyDescent="0.3">
      <c r="A55">
        <v>101</v>
      </c>
      <c r="B55" s="64">
        <v>2003</v>
      </c>
      <c r="C55" s="189">
        <v>12</v>
      </c>
      <c r="D55" s="189">
        <v>6</v>
      </c>
      <c r="E55" s="64" t="s">
        <v>237</v>
      </c>
      <c r="F55" s="200">
        <v>1</v>
      </c>
      <c r="G55" s="200">
        <v>0</v>
      </c>
      <c r="H55" s="200">
        <v>0</v>
      </c>
      <c r="I55" s="16">
        <f t="shared" si="29"/>
        <v>0</v>
      </c>
      <c r="J55" s="1">
        <v>-1</v>
      </c>
      <c r="K55" s="1">
        <f t="shared" si="23"/>
        <v>1</v>
      </c>
      <c r="L55" s="1">
        <f t="shared" si="24"/>
        <v>2.8</v>
      </c>
      <c r="M55" s="1">
        <f t="shared" si="25"/>
        <v>1.5</v>
      </c>
      <c r="N55" s="1">
        <f t="shared" si="26"/>
        <v>1.5</v>
      </c>
      <c r="O55" s="1">
        <f t="shared" si="27"/>
        <v>1</v>
      </c>
      <c r="P55" s="1">
        <f t="shared" si="28"/>
        <v>1</v>
      </c>
      <c r="Q55" s="154"/>
      <c r="R55" s="155">
        <v>1</v>
      </c>
      <c r="S55" s="155">
        <v>1</v>
      </c>
      <c r="T55" s="155">
        <v>0.5</v>
      </c>
      <c r="U55" s="156"/>
      <c r="V55" s="155">
        <v>1</v>
      </c>
      <c r="W55" s="155">
        <v>1</v>
      </c>
      <c r="X55" s="155"/>
      <c r="Y55" s="155"/>
      <c r="Z55" s="155"/>
      <c r="AA55" s="154">
        <v>1</v>
      </c>
      <c r="AB55" s="155">
        <v>1</v>
      </c>
      <c r="AC55" s="155"/>
      <c r="AD55" s="155"/>
      <c r="AE55" s="156"/>
      <c r="AF55" s="155">
        <v>1</v>
      </c>
      <c r="AG55" s="155"/>
      <c r="AH55" s="155"/>
      <c r="AI55" s="155"/>
      <c r="AJ55" s="154">
        <v>1</v>
      </c>
      <c r="AK55" s="155"/>
      <c r="AL55" s="155"/>
      <c r="AM55" s="156"/>
      <c r="AN55" s="17" t="s">
        <v>57</v>
      </c>
    </row>
    <row r="56" spans="1:40" x14ac:dyDescent="0.3">
      <c r="A56" s="190">
        <v>101</v>
      </c>
      <c r="B56" s="189">
        <v>2003</v>
      </c>
      <c r="C56" s="189">
        <v>10</v>
      </c>
      <c r="D56" s="189">
        <v>7</v>
      </c>
      <c r="E56" s="189" t="s">
        <v>238</v>
      </c>
      <c r="F56" s="200">
        <v>1</v>
      </c>
      <c r="G56" s="200">
        <v>0</v>
      </c>
      <c r="H56" s="200">
        <v>0</v>
      </c>
      <c r="I56" s="16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 t="str">
        <f t="shared" si="25"/>
        <v/>
      </c>
      <c r="N56" s="1">
        <f t="shared" si="26"/>
        <v>1.8</v>
      </c>
      <c r="O56" s="1">
        <f t="shared" si="27"/>
        <v>2</v>
      </c>
      <c r="P56" s="1">
        <f t="shared" si="28"/>
        <v>1</v>
      </c>
      <c r="Q56" s="154"/>
      <c r="R56" s="155"/>
      <c r="S56" s="155"/>
      <c r="T56" s="155"/>
      <c r="U56" s="156"/>
      <c r="V56" s="155"/>
      <c r="W56" s="155"/>
      <c r="X56" s="155"/>
      <c r="Y56" s="155"/>
      <c r="Z56" s="155"/>
      <c r="AA56" s="154">
        <v>1</v>
      </c>
      <c r="AB56" s="155">
        <v>1</v>
      </c>
      <c r="AC56" s="155">
        <v>0.5</v>
      </c>
      <c r="AD56" s="155"/>
      <c r="AE56" s="156"/>
      <c r="AF56" s="155"/>
      <c r="AG56" s="155">
        <v>1</v>
      </c>
      <c r="AH56" s="155"/>
      <c r="AI56" s="155"/>
      <c r="AJ56" s="154">
        <v>1</v>
      </c>
      <c r="AK56" s="155"/>
      <c r="AL56" s="155"/>
      <c r="AM56" s="156"/>
      <c r="AN56" s="17" t="s">
        <v>58</v>
      </c>
    </row>
    <row r="57" spans="1:40" x14ac:dyDescent="0.3">
      <c r="A57" s="190">
        <v>101</v>
      </c>
      <c r="B57" s="189">
        <v>2003</v>
      </c>
      <c r="C57" s="189">
        <v>10</v>
      </c>
      <c r="D57" s="189">
        <v>7</v>
      </c>
      <c r="E57" s="189" t="s">
        <v>239</v>
      </c>
      <c r="F57" s="200">
        <v>1</v>
      </c>
      <c r="G57" s="200">
        <v>0</v>
      </c>
      <c r="H57" s="200">
        <v>0</v>
      </c>
      <c r="I57" s="16">
        <f t="shared" si="29"/>
        <v>0</v>
      </c>
      <c r="J57" s="1">
        <v>-1</v>
      </c>
      <c r="K57" s="1">
        <f t="shared" si="23"/>
        <v>1</v>
      </c>
      <c r="L57" s="1" t="str">
        <f t="shared" si="24"/>
        <v/>
      </c>
      <c r="M57" s="1" t="str">
        <f t="shared" si="25"/>
        <v/>
      </c>
      <c r="N57" s="1">
        <f t="shared" si="26"/>
        <v>2</v>
      </c>
      <c r="O57" s="1">
        <f t="shared" si="27"/>
        <v>1</v>
      </c>
      <c r="P57" s="1" t="str">
        <f t="shared" si="28"/>
        <v/>
      </c>
      <c r="Q57" s="154"/>
      <c r="R57" s="155"/>
      <c r="S57" s="155"/>
      <c r="T57" s="155"/>
      <c r="U57" s="156"/>
      <c r="V57" s="192"/>
      <c r="W57" s="192"/>
      <c r="X57" s="192"/>
      <c r="Y57" s="192"/>
      <c r="Z57" s="192"/>
      <c r="AA57" s="154">
        <v>1</v>
      </c>
      <c r="AB57" s="155">
        <v>1</v>
      </c>
      <c r="AC57" s="155">
        <v>1</v>
      </c>
      <c r="AD57" s="155"/>
      <c r="AE57" s="156"/>
      <c r="AF57" s="192">
        <v>1</v>
      </c>
      <c r="AG57" s="192"/>
      <c r="AH57" s="192"/>
      <c r="AI57" s="192"/>
      <c r="AJ57" s="154"/>
      <c r="AK57" s="155"/>
      <c r="AL57" s="155"/>
      <c r="AM57" s="156"/>
    </row>
    <row r="58" spans="1:40" x14ac:dyDescent="0.3">
      <c r="A58" s="190">
        <v>101</v>
      </c>
      <c r="B58" s="189">
        <v>2003</v>
      </c>
      <c r="C58" s="189">
        <v>8</v>
      </c>
      <c r="D58" s="189">
        <v>10</v>
      </c>
      <c r="E58" s="189" t="s">
        <v>240</v>
      </c>
      <c r="F58" s="200">
        <v>1</v>
      </c>
      <c r="G58" s="200">
        <v>0</v>
      </c>
      <c r="H58" s="200">
        <v>0</v>
      </c>
      <c r="I58" s="16">
        <f t="shared" si="29"/>
        <v>0</v>
      </c>
      <c r="J58" s="1">
        <v>1</v>
      </c>
      <c r="K58" s="1">
        <f t="shared" si="23"/>
        <v>1</v>
      </c>
      <c r="L58" s="1">
        <f t="shared" si="24"/>
        <v>4</v>
      </c>
      <c r="M58" s="1">
        <f t="shared" si="25"/>
        <v>2</v>
      </c>
      <c r="N58" s="1">
        <f t="shared" si="26"/>
        <v>2.2000000000000002</v>
      </c>
      <c r="O58" s="1">
        <f t="shared" si="27"/>
        <v>4</v>
      </c>
      <c r="P58" s="1" t="str">
        <f t="shared" si="28"/>
        <v/>
      </c>
      <c r="Q58" s="154"/>
      <c r="R58" s="155"/>
      <c r="S58" s="155">
        <v>1</v>
      </c>
      <c r="T58" s="155">
        <v>1</v>
      </c>
      <c r="U58" s="156">
        <v>1</v>
      </c>
      <c r="V58" s="155">
        <v>1</v>
      </c>
      <c r="W58" s="155">
        <v>1</v>
      </c>
      <c r="X58" s="155">
        <v>1</v>
      </c>
      <c r="Y58" s="192"/>
      <c r="Z58" s="192"/>
      <c r="AA58" s="154">
        <v>0.5</v>
      </c>
      <c r="AB58" s="155">
        <v>1</v>
      </c>
      <c r="AC58" s="155">
        <v>1</v>
      </c>
      <c r="AD58" s="155"/>
      <c r="AE58" s="156"/>
      <c r="AF58" s="192"/>
      <c r="AG58" s="155"/>
      <c r="AH58" s="192"/>
      <c r="AI58" s="155">
        <v>1</v>
      </c>
      <c r="AJ58" s="154"/>
      <c r="AK58" s="155"/>
      <c r="AL58" s="155"/>
      <c r="AM58" s="156"/>
    </row>
    <row r="59" spans="1:40" x14ac:dyDescent="0.3">
      <c r="A59" s="190">
        <v>101</v>
      </c>
      <c r="B59" s="189">
        <v>2003</v>
      </c>
      <c r="C59" s="189">
        <v>24</v>
      </c>
      <c r="D59" s="189">
        <v>10</v>
      </c>
      <c r="E59" s="189" t="s">
        <v>241</v>
      </c>
      <c r="F59" s="200">
        <v>1</v>
      </c>
      <c r="G59" s="200">
        <v>0</v>
      </c>
      <c r="H59" s="200">
        <v>0</v>
      </c>
      <c r="I59" s="16">
        <f t="shared" si="29"/>
        <v>0</v>
      </c>
      <c r="J59" s="1">
        <v>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2.8</v>
      </c>
      <c r="O59" s="1">
        <f t="shared" si="27"/>
        <v>4</v>
      </c>
      <c r="P59" s="1">
        <f t="shared" si="28"/>
        <v>2</v>
      </c>
      <c r="Q59" s="154"/>
      <c r="R59" s="155"/>
      <c r="S59" s="155"/>
      <c r="T59" s="155"/>
      <c r="U59" s="156"/>
      <c r="V59" s="155"/>
      <c r="W59" s="155"/>
      <c r="X59" s="155"/>
      <c r="Y59" s="192"/>
      <c r="Z59" s="192"/>
      <c r="AA59" s="154"/>
      <c r="AB59" s="155">
        <v>1</v>
      </c>
      <c r="AC59" s="155">
        <v>1</v>
      </c>
      <c r="AD59" s="155">
        <v>0.5</v>
      </c>
      <c r="AE59" s="156"/>
      <c r="AF59" s="192"/>
      <c r="AG59" s="155"/>
      <c r="AH59" s="192"/>
      <c r="AI59" s="155">
        <v>1</v>
      </c>
      <c r="AJ59" s="154"/>
      <c r="AK59" s="155">
        <v>1</v>
      </c>
      <c r="AL59" s="155"/>
      <c r="AM59" s="156"/>
      <c r="AN59" s="69"/>
    </row>
    <row r="60" spans="1:40" x14ac:dyDescent="0.3">
      <c r="A60" s="190">
        <v>101</v>
      </c>
      <c r="B60" s="189">
        <v>2003</v>
      </c>
      <c r="C60" s="190">
        <v>20</v>
      </c>
      <c r="D60" s="190">
        <v>11</v>
      </c>
      <c r="E60" s="190" t="s">
        <v>242</v>
      </c>
      <c r="F60" s="200">
        <v>1</v>
      </c>
      <c r="G60" s="200">
        <v>0</v>
      </c>
      <c r="H60" s="200">
        <v>0</v>
      </c>
      <c r="I60" s="16">
        <f t="shared" si="29"/>
        <v>0</v>
      </c>
      <c r="J60" s="1">
        <v>1</v>
      </c>
      <c r="K60" s="1">
        <f t="shared" si="23"/>
        <v>1</v>
      </c>
      <c r="L60" s="1" t="str">
        <f t="shared" si="24"/>
        <v/>
      </c>
      <c r="M60" s="1" t="str">
        <f t="shared" si="25"/>
        <v/>
      </c>
      <c r="N60" s="1">
        <f t="shared" si="26"/>
        <v>2.8</v>
      </c>
      <c r="O60" s="1" t="str">
        <f t="shared" si="27"/>
        <v/>
      </c>
      <c r="P60" s="1" t="str">
        <f t="shared" si="28"/>
        <v/>
      </c>
      <c r="Q60" s="154"/>
      <c r="R60" s="155"/>
      <c r="S60" s="155"/>
      <c r="T60" s="155"/>
      <c r="U60" s="156"/>
      <c r="V60" s="155"/>
      <c r="W60" s="155"/>
      <c r="X60" s="155"/>
      <c r="Y60" s="192"/>
      <c r="Z60" s="192"/>
      <c r="AA60" s="154"/>
      <c r="AB60" s="155">
        <v>1</v>
      </c>
      <c r="AC60" s="155">
        <v>1</v>
      </c>
      <c r="AD60" s="155">
        <v>0.5</v>
      </c>
      <c r="AE60" s="156"/>
      <c r="AF60" s="192"/>
      <c r="AG60" s="155"/>
      <c r="AH60" s="192"/>
      <c r="AI60" s="155"/>
      <c r="AJ60" s="154"/>
      <c r="AK60" s="155"/>
      <c r="AL60" s="155"/>
      <c r="AM60" s="156"/>
    </row>
    <row r="61" spans="1:40" x14ac:dyDescent="0.3">
      <c r="A61" s="190">
        <v>101</v>
      </c>
      <c r="B61" s="189">
        <v>2003</v>
      </c>
      <c r="C61" s="189">
        <v>4</v>
      </c>
      <c r="D61" s="189">
        <v>12</v>
      </c>
      <c r="E61" s="189" t="s">
        <v>243</v>
      </c>
      <c r="F61" s="200">
        <v>1</v>
      </c>
      <c r="G61" s="200">
        <v>0</v>
      </c>
      <c r="H61" s="200">
        <v>0</v>
      </c>
      <c r="I61" s="16">
        <f t="shared" si="29"/>
        <v>0</v>
      </c>
      <c r="J61" s="1">
        <v>-1</v>
      </c>
      <c r="K61" s="1">
        <f t="shared" si="23"/>
        <v>1</v>
      </c>
      <c r="L61" s="1" t="str">
        <f t="shared" si="24"/>
        <v/>
      </c>
      <c r="M61" s="1" t="str">
        <f t="shared" si="25"/>
        <v/>
      </c>
      <c r="N61" s="1">
        <f t="shared" si="26"/>
        <v>2</v>
      </c>
      <c r="O61" s="1">
        <f t="shared" si="27"/>
        <v>4</v>
      </c>
      <c r="P61" s="1">
        <f t="shared" si="28"/>
        <v>2</v>
      </c>
      <c r="Q61" s="154"/>
      <c r="R61" s="155"/>
      <c r="S61" s="155"/>
      <c r="T61" s="155"/>
      <c r="U61" s="156"/>
      <c r="V61" s="192"/>
      <c r="W61" s="192"/>
      <c r="X61" s="192"/>
      <c r="Y61" s="192"/>
      <c r="Z61" s="192"/>
      <c r="AA61" s="154">
        <v>1</v>
      </c>
      <c r="AB61" s="155">
        <v>1</v>
      </c>
      <c r="AC61" s="155">
        <v>1</v>
      </c>
      <c r="AD61" s="155"/>
      <c r="AE61" s="156"/>
      <c r="AF61" s="192"/>
      <c r="AG61" s="192"/>
      <c r="AH61" s="192"/>
      <c r="AI61" s="192">
        <v>1</v>
      </c>
      <c r="AJ61" s="154"/>
      <c r="AK61" s="155">
        <v>1</v>
      </c>
      <c r="AL61" s="155"/>
      <c r="AM61" s="156"/>
    </row>
    <row r="62" spans="1:40" x14ac:dyDescent="0.3">
      <c r="A62" s="190">
        <v>101</v>
      </c>
      <c r="B62" s="189">
        <v>2003</v>
      </c>
      <c r="C62" s="189">
        <v>11</v>
      </c>
      <c r="D62" s="189">
        <v>12</v>
      </c>
      <c r="E62" s="189" t="s">
        <v>244</v>
      </c>
      <c r="F62" s="200">
        <v>2</v>
      </c>
      <c r="G62" s="200">
        <v>0</v>
      </c>
      <c r="H62" s="200">
        <v>0</v>
      </c>
      <c r="I62" s="16">
        <f t="shared" si="29"/>
        <v>0</v>
      </c>
      <c r="J62" s="1">
        <v>1</v>
      </c>
      <c r="K62" s="1">
        <f t="shared" si="23"/>
        <v>-1</v>
      </c>
      <c r="L62" s="1" t="str">
        <f t="shared" si="24"/>
        <v/>
      </c>
      <c r="M62" s="1" t="str">
        <f t="shared" si="25"/>
        <v/>
      </c>
      <c r="N62" s="1">
        <f t="shared" si="26"/>
        <v>4.5</v>
      </c>
      <c r="O62" s="1" t="str">
        <f t="shared" si="27"/>
        <v/>
      </c>
      <c r="P62" s="1" t="str">
        <f t="shared" si="28"/>
        <v/>
      </c>
      <c r="Q62" s="154"/>
      <c r="R62" s="155"/>
      <c r="S62" s="155"/>
      <c r="T62" s="155"/>
      <c r="U62" s="156"/>
      <c r="V62" s="192"/>
      <c r="W62" s="192"/>
      <c r="X62" s="192"/>
      <c r="Y62" s="192"/>
      <c r="Z62" s="192"/>
      <c r="AA62" s="154"/>
      <c r="AB62" s="155"/>
      <c r="AC62" s="155"/>
      <c r="AD62" s="155">
        <v>1</v>
      </c>
      <c r="AE62" s="156">
        <v>1</v>
      </c>
      <c r="AF62" s="192"/>
      <c r="AG62" s="192"/>
      <c r="AH62" s="192"/>
      <c r="AI62" s="192"/>
      <c r="AJ62" s="154"/>
      <c r="AK62" s="155"/>
      <c r="AL62" s="155"/>
      <c r="AM62" s="156"/>
      <c r="AN62" s="17" t="s">
        <v>57</v>
      </c>
    </row>
    <row r="63" spans="1:40" x14ac:dyDescent="0.3">
      <c r="A63" s="190">
        <v>101</v>
      </c>
      <c r="B63" s="189">
        <v>2003</v>
      </c>
      <c r="C63" s="189">
        <v>11</v>
      </c>
      <c r="D63" s="189">
        <v>12</v>
      </c>
      <c r="E63" s="202" t="s">
        <v>245</v>
      </c>
      <c r="F63" s="200">
        <v>1</v>
      </c>
      <c r="G63" s="200">
        <v>0</v>
      </c>
      <c r="H63" s="200">
        <v>0</v>
      </c>
      <c r="I63" s="16">
        <f t="shared" si="29"/>
        <v>0</v>
      </c>
      <c r="J63" s="1">
        <v>-1</v>
      </c>
      <c r="K63" s="1">
        <f t="shared" si="23"/>
        <v>1</v>
      </c>
      <c r="L63" s="1" t="str">
        <f t="shared" si="24"/>
        <v/>
      </c>
      <c r="M63" s="1">
        <f t="shared" si="25"/>
        <v>2.8</v>
      </c>
      <c r="N63" s="1">
        <f t="shared" si="26"/>
        <v>4.5</v>
      </c>
      <c r="O63" s="1">
        <f t="shared" si="27"/>
        <v>2</v>
      </c>
      <c r="P63" s="1" t="str">
        <f t="shared" si="28"/>
        <v/>
      </c>
      <c r="Q63" s="154"/>
      <c r="R63" s="155"/>
      <c r="S63" s="155"/>
      <c r="T63" s="155"/>
      <c r="U63" s="156"/>
      <c r="V63" s="192"/>
      <c r="W63" s="192">
        <v>1</v>
      </c>
      <c r="X63" s="192">
        <v>1</v>
      </c>
      <c r="Y63" s="192">
        <v>0.5</v>
      </c>
      <c r="Z63" s="192"/>
      <c r="AA63" s="154"/>
      <c r="AB63" s="155"/>
      <c r="AC63" s="155"/>
      <c r="AD63" s="155">
        <v>1</v>
      </c>
      <c r="AE63" s="156">
        <v>1</v>
      </c>
      <c r="AF63" s="192"/>
      <c r="AG63" s="192">
        <v>1</v>
      </c>
      <c r="AH63" s="192"/>
      <c r="AI63" s="192"/>
      <c r="AJ63" s="154"/>
      <c r="AK63" s="155"/>
      <c r="AL63" s="155"/>
      <c r="AM63" s="156"/>
    </row>
    <row r="64" spans="1:40" x14ac:dyDescent="0.3">
      <c r="A64" s="190">
        <v>101</v>
      </c>
      <c r="B64" s="189">
        <v>2003</v>
      </c>
      <c r="C64" s="190">
        <v>11</v>
      </c>
      <c r="D64" s="190">
        <v>12</v>
      </c>
      <c r="E64" s="190" t="s">
        <v>246</v>
      </c>
      <c r="F64" s="200">
        <v>1</v>
      </c>
      <c r="G64" s="200">
        <v>0</v>
      </c>
      <c r="H64" s="200">
        <v>0</v>
      </c>
      <c r="I64" s="16">
        <f t="shared" si="29"/>
        <v>0</v>
      </c>
      <c r="J64" s="1">
        <v>-1</v>
      </c>
      <c r="K64" s="1">
        <f t="shared" si="23"/>
        <v>1</v>
      </c>
      <c r="L64" s="1" t="str">
        <f t="shared" si="24"/>
        <v/>
      </c>
      <c r="M64" s="1" t="str">
        <f t="shared" si="25"/>
        <v/>
      </c>
      <c r="N64" s="1">
        <f t="shared" si="26"/>
        <v>4</v>
      </c>
      <c r="O64" s="1" t="str">
        <f t="shared" si="27"/>
        <v/>
      </c>
      <c r="P64" s="1" t="str">
        <f t="shared" si="28"/>
        <v/>
      </c>
      <c r="Q64" s="154"/>
      <c r="R64" s="155"/>
      <c r="S64" s="155"/>
      <c r="T64" s="155"/>
      <c r="U64" s="156"/>
      <c r="V64" s="155"/>
      <c r="W64" s="155"/>
      <c r="X64" s="155"/>
      <c r="Y64" s="192"/>
      <c r="Z64" s="192"/>
      <c r="AA64" s="154"/>
      <c r="AB64" s="155"/>
      <c r="AC64" s="155">
        <v>1</v>
      </c>
      <c r="AD64" s="155">
        <v>1</v>
      </c>
      <c r="AE64" s="156">
        <v>1</v>
      </c>
      <c r="AF64" s="192"/>
      <c r="AG64" s="155"/>
      <c r="AH64" s="192"/>
      <c r="AI64" s="155"/>
      <c r="AJ64" s="154"/>
      <c r="AK64" s="155"/>
      <c r="AL64" s="155"/>
      <c r="AM64" s="156"/>
    </row>
    <row r="65" spans="1:40" x14ac:dyDescent="0.3">
      <c r="A65" s="190">
        <v>101</v>
      </c>
      <c r="B65" s="189">
        <v>2004</v>
      </c>
      <c r="C65" s="189">
        <v>12</v>
      </c>
      <c r="D65" s="189">
        <v>2</v>
      </c>
      <c r="E65" s="190" t="s">
        <v>247</v>
      </c>
      <c r="F65" s="200">
        <v>3</v>
      </c>
      <c r="G65" s="200">
        <v>0</v>
      </c>
      <c r="H65" s="200">
        <v>0</v>
      </c>
      <c r="I65" s="16">
        <f t="shared" si="29"/>
        <v>0</v>
      </c>
      <c r="J65" s="1">
        <v>-1</v>
      </c>
      <c r="K65" s="1">
        <f t="shared" si="23"/>
        <v>-1</v>
      </c>
      <c r="L65" s="1" t="str">
        <f t="shared" si="24"/>
        <v/>
      </c>
      <c r="M65" s="1">
        <f t="shared" si="25"/>
        <v>2</v>
      </c>
      <c r="N65" s="1">
        <f t="shared" si="26"/>
        <v>2</v>
      </c>
      <c r="O65" s="1" t="str">
        <f t="shared" si="27"/>
        <v/>
      </c>
      <c r="P65" s="1">
        <f t="shared" si="28"/>
        <v>1</v>
      </c>
      <c r="Q65" s="154"/>
      <c r="R65" s="155"/>
      <c r="S65" s="155"/>
      <c r="T65" s="155"/>
      <c r="U65" s="156"/>
      <c r="V65" s="155">
        <v>0.5</v>
      </c>
      <c r="W65" s="155">
        <v>1</v>
      </c>
      <c r="X65" s="155">
        <v>0.5</v>
      </c>
      <c r="Y65" s="192"/>
      <c r="Z65" s="192"/>
      <c r="AA65" s="154">
        <v>0.5</v>
      </c>
      <c r="AB65" s="155">
        <v>1</v>
      </c>
      <c r="AC65" s="155">
        <v>0.5</v>
      </c>
      <c r="AD65" s="155"/>
      <c r="AE65" s="156"/>
      <c r="AF65" s="192"/>
      <c r="AG65" s="155"/>
      <c r="AH65" s="192"/>
      <c r="AI65" s="155"/>
      <c r="AJ65" s="154">
        <v>1</v>
      </c>
      <c r="AK65" s="155"/>
      <c r="AL65" s="155"/>
      <c r="AM65" s="156"/>
      <c r="AN65" s="17" t="s">
        <v>57</v>
      </c>
    </row>
    <row r="66" spans="1:40" x14ac:dyDescent="0.3">
      <c r="A66" s="190">
        <v>101</v>
      </c>
      <c r="B66" s="189">
        <v>2004</v>
      </c>
      <c r="C66" s="189">
        <v>19</v>
      </c>
      <c r="D66" s="189">
        <v>2</v>
      </c>
      <c r="E66" s="189" t="s">
        <v>248</v>
      </c>
      <c r="F66" s="200">
        <v>1</v>
      </c>
      <c r="G66" s="200">
        <v>0</v>
      </c>
      <c r="H66" s="200">
        <v>0</v>
      </c>
      <c r="I66" s="16">
        <f t="shared" si="29"/>
        <v>0</v>
      </c>
      <c r="J66" s="1">
        <v>1</v>
      </c>
      <c r="K66" s="1">
        <f t="shared" si="23"/>
        <v>1</v>
      </c>
      <c r="L66" s="1" t="str">
        <f t="shared" si="24"/>
        <v/>
      </c>
      <c r="M66" s="1" t="str">
        <f t="shared" si="25"/>
        <v/>
      </c>
      <c r="N66" s="1">
        <f t="shared" si="26"/>
        <v>1.5</v>
      </c>
      <c r="O66" s="1">
        <f t="shared" si="27"/>
        <v>1</v>
      </c>
      <c r="P66" s="1" t="str">
        <f t="shared" si="28"/>
        <v/>
      </c>
      <c r="Q66" s="154"/>
      <c r="R66" s="155"/>
      <c r="S66" s="155"/>
      <c r="T66" s="155"/>
      <c r="U66" s="156"/>
      <c r="V66" s="155"/>
      <c r="W66" s="155"/>
      <c r="X66" s="155"/>
      <c r="Y66" s="155"/>
      <c r="Z66" s="155"/>
      <c r="AA66" s="154">
        <v>1</v>
      </c>
      <c r="AB66" s="155">
        <v>1</v>
      </c>
      <c r="AC66" s="155"/>
      <c r="AD66" s="155"/>
      <c r="AE66" s="156"/>
      <c r="AF66" s="155">
        <v>1</v>
      </c>
      <c r="AG66" s="155"/>
      <c r="AH66" s="155"/>
      <c r="AI66" s="155"/>
      <c r="AJ66" s="154"/>
      <c r="AK66" s="155"/>
      <c r="AL66" s="155"/>
      <c r="AM66" s="156"/>
    </row>
    <row r="67" spans="1:40" x14ac:dyDescent="0.3">
      <c r="A67" s="190">
        <v>101</v>
      </c>
      <c r="B67" s="189">
        <v>2004</v>
      </c>
      <c r="C67" s="189">
        <v>26</v>
      </c>
      <c r="D67" s="189">
        <v>2</v>
      </c>
      <c r="E67" s="149" t="s">
        <v>249</v>
      </c>
      <c r="F67" s="200">
        <v>1</v>
      </c>
      <c r="G67" s="200">
        <v>0</v>
      </c>
      <c r="H67" s="200">
        <v>0</v>
      </c>
      <c r="I67" s="16">
        <f t="shared" si="29"/>
        <v>0</v>
      </c>
      <c r="J67" s="1">
        <v>-1</v>
      </c>
      <c r="K67" s="1">
        <f t="shared" si="23"/>
        <v>1</v>
      </c>
      <c r="L67" s="1" t="str">
        <f t="shared" si="24"/>
        <v/>
      </c>
      <c r="M67" s="1">
        <f t="shared" si="25"/>
        <v>2</v>
      </c>
      <c r="N67" s="1">
        <f t="shared" si="26"/>
        <v>4</v>
      </c>
      <c r="O67" s="1">
        <f t="shared" si="27"/>
        <v>1</v>
      </c>
      <c r="P67" s="1">
        <f t="shared" si="28"/>
        <v>3</v>
      </c>
      <c r="Q67" s="154"/>
      <c r="R67" s="155"/>
      <c r="S67" s="155"/>
      <c r="T67" s="155"/>
      <c r="U67" s="156"/>
      <c r="V67" s="155">
        <v>1</v>
      </c>
      <c r="W67" s="155">
        <v>1</v>
      </c>
      <c r="X67" s="155">
        <v>1</v>
      </c>
      <c r="Y67" s="192"/>
      <c r="Z67" s="192"/>
      <c r="AA67" s="154"/>
      <c r="AB67" s="154"/>
      <c r="AC67" s="155">
        <v>1</v>
      </c>
      <c r="AD67" s="155">
        <v>1</v>
      </c>
      <c r="AE67" s="156">
        <v>1</v>
      </c>
      <c r="AF67" s="192">
        <v>1</v>
      </c>
      <c r="AG67" s="155"/>
      <c r="AH67" s="192"/>
      <c r="AI67" s="155"/>
      <c r="AJ67" s="154"/>
      <c r="AK67" s="155"/>
      <c r="AL67" s="155">
        <v>1</v>
      </c>
      <c r="AM67" s="156"/>
      <c r="AN67" s="17" t="s">
        <v>58</v>
      </c>
    </row>
    <row r="68" spans="1:40" x14ac:dyDescent="0.3">
      <c r="A68" s="190">
        <v>101</v>
      </c>
      <c r="B68" s="189">
        <v>2004</v>
      </c>
      <c r="C68" s="189">
        <v>8</v>
      </c>
      <c r="D68" s="189">
        <v>4</v>
      </c>
      <c r="E68" s="190" t="s">
        <v>250</v>
      </c>
      <c r="F68" s="200">
        <v>1</v>
      </c>
      <c r="G68" s="200">
        <v>0</v>
      </c>
      <c r="H68" s="200">
        <v>0</v>
      </c>
      <c r="I68" s="16">
        <f t="shared" si="29"/>
        <v>0</v>
      </c>
      <c r="J68" s="1">
        <v>-1</v>
      </c>
      <c r="K68" s="1">
        <f t="shared" si="23"/>
        <v>1</v>
      </c>
      <c r="L68" s="1">
        <f t="shared" si="24"/>
        <v>4.2</v>
      </c>
      <c r="M68" s="1">
        <f t="shared" si="25"/>
        <v>2.8</v>
      </c>
      <c r="N68" s="1">
        <f t="shared" si="26"/>
        <v>2</v>
      </c>
      <c r="O68" s="1">
        <f t="shared" si="27"/>
        <v>1</v>
      </c>
      <c r="P68" s="1">
        <f t="shared" si="28"/>
        <v>1</v>
      </c>
      <c r="Q68" s="154"/>
      <c r="R68" s="155"/>
      <c r="S68" s="155">
        <v>0.5</v>
      </c>
      <c r="T68" s="155">
        <v>1</v>
      </c>
      <c r="U68" s="156">
        <v>1</v>
      </c>
      <c r="V68" s="155"/>
      <c r="W68" s="155">
        <v>1</v>
      </c>
      <c r="X68" s="155">
        <v>1</v>
      </c>
      <c r="Y68" s="192">
        <v>0.5</v>
      </c>
      <c r="Z68" s="192"/>
      <c r="AA68" s="154">
        <v>1</v>
      </c>
      <c r="AB68" s="155">
        <v>1</v>
      </c>
      <c r="AC68" s="155">
        <v>1</v>
      </c>
      <c r="AD68" s="155"/>
      <c r="AE68" s="156"/>
      <c r="AF68" s="192">
        <v>1</v>
      </c>
      <c r="AG68" s="155"/>
      <c r="AH68" s="192"/>
      <c r="AI68" s="155"/>
      <c r="AJ68" s="154">
        <v>1</v>
      </c>
      <c r="AK68" s="155"/>
      <c r="AL68" s="155"/>
      <c r="AM68" s="156"/>
      <c r="AN68" s="17" t="s">
        <v>58</v>
      </c>
    </row>
    <row r="69" spans="1:40" x14ac:dyDescent="0.3">
      <c r="A69" s="190">
        <v>101</v>
      </c>
      <c r="B69" s="189">
        <v>2004</v>
      </c>
      <c r="C69" s="189">
        <v>8</v>
      </c>
      <c r="D69" s="189">
        <v>4</v>
      </c>
      <c r="E69" s="190" t="s">
        <v>251</v>
      </c>
      <c r="F69" s="200">
        <v>2</v>
      </c>
      <c r="G69" s="200">
        <v>0</v>
      </c>
      <c r="H69" s="200">
        <v>0</v>
      </c>
      <c r="I69" s="16">
        <f t="shared" si="29"/>
        <v>0</v>
      </c>
      <c r="J69" s="1">
        <v>-1</v>
      </c>
      <c r="K69" s="1">
        <f t="shared" si="23"/>
        <v>-1</v>
      </c>
      <c r="L69" s="1" t="str">
        <f t="shared" si="24"/>
        <v/>
      </c>
      <c r="M69" s="1" t="str">
        <f t="shared" si="25"/>
        <v/>
      </c>
      <c r="N69" s="1">
        <f t="shared" si="26"/>
        <v>5</v>
      </c>
      <c r="O69" s="1" t="str">
        <f t="shared" si="27"/>
        <v/>
      </c>
      <c r="P69" s="1" t="str">
        <f t="shared" si="28"/>
        <v/>
      </c>
      <c r="Q69" s="154"/>
      <c r="R69" s="155"/>
      <c r="S69" s="155"/>
      <c r="T69" s="155"/>
      <c r="U69" s="156"/>
      <c r="V69" s="155"/>
      <c r="W69" s="155"/>
      <c r="X69" s="155"/>
      <c r="Y69" s="192"/>
      <c r="Z69" s="192"/>
      <c r="AA69" s="154"/>
      <c r="AB69" s="155"/>
      <c r="AC69" s="155"/>
      <c r="AD69" s="155"/>
      <c r="AE69" s="156">
        <v>1</v>
      </c>
      <c r="AF69" s="192"/>
      <c r="AG69" s="155"/>
      <c r="AH69" s="192"/>
      <c r="AI69" s="155"/>
      <c r="AJ69" s="154"/>
      <c r="AK69" s="155"/>
      <c r="AL69" s="155"/>
      <c r="AM69" s="156"/>
    </row>
    <row r="70" spans="1:40" x14ac:dyDescent="0.3">
      <c r="A70" s="190">
        <v>101</v>
      </c>
      <c r="B70" s="189">
        <v>2004</v>
      </c>
      <c r="C70" s="189">
        <v>20</v>
      </c>
      <c r="D70" s="189">
        <v>4</v>
      </c>
      <c r="E70" s="149" t="s">
        <v>252</v>
      </c>
      <c r="F70" s="200">
        <v>1</v>
      </c>
      <c r="G70" s="200">
        <v>0</v>
      </c>
      <c r="H70" s="200">
        <v>0</v>
      </c>
      <c r="I70" s="16">
        <f t="shared" si="29"/>
        <v>0</v>
      </c>
      <c r="J70" s="1">
        <v>-1</v>
      </c>
      <c r="K70" s="1">
        <f t="shared" si="23"/>
        <v>1</v>
      </c>
      <c r="L70" s="1" t="str">
        <f t="shared" si="24"/>
        <v/>
      </c>
      <c r="M70" s="1">
        <f t="shared" si="25"/>
        <v>2</v>
      </c>
      <c r="N70" s="1">
        <f t="shared" si="26"/>
        <v>4.5</v>
      </c>
      <c r="O70" s="1">
        <f t="shared" si="27"/>
        <v>1</v>
      </c>
      <c r="P70" s="1">
        <f t="shared" si="28"/>
        <v>3</v>
      </c>
      <c r="Q70" s="154"/>
      <c r="R70" s="155"/>
      <c r="S70" s="155"/>
      <c r="T70" s="155"/>
      <c r="U70" s="156"/>
      <c r="V70" s="155">
        <v>1</v>
      </c>
      <c r="W70" s="155">
        <v>1</v>
      </c>
      <c r="X70" s="155">
        <v>1</v>
      </c>
      <c r="Y70" s="192"/>
      <c r="Z70" s="192"/>
      <c r="AA70" s="154"/>
      <c r="AB70" s="155"/>
      <c r="AC70" s="155"/>
      <c r="AD70" s="155">
        <v>1</v>
      </c>
      <c r="AE70" s="156">
        <v>1</v>
      </c>
      <c r="AF70" s="192">
        <v>1</v>
      </c>
      <c r="AG70" s="155"/>
      <c r="AH70" s="192"/>
      <c r="AI70" s="155"/>
      <c r="AJ70" s="154"/>
      <c r="AK70" s="155"/>
      <c r="AL70" s="155">
        <v>1</v>
      </c>
      <c r="AM70" s="156"/>
      <c r="AN70" s="17" t="s">
        <v>58</v>
      </c>
    </row>
    <row r="71" spans="1:40" x14ac:dyDescent="0.3">
      <c r="A71" s="190">
        <v>101</v>
      </c>
      <c r="B71" s="189">
        <v>2004</v>
      </c>
      <c r="C71" s="189">
        <v>20</v>
      </c>
      <c r="D71" s="189">
        <v>5</v>
      </c>
      <c r="E71" s="189" t="s">
        <v>253</v>
      </c>
      <c r="F71" s="200">
        <v>1</v>
      </c>
      <c r="G71" s="200">
        <v>0</v>
      </c>
      <c r="H71" s="200">
        <v>0</v>
      </c>
      <c r="I71" s="16">
        <f t="shared" si="29"/>
        <v>0</v>
      </c>
      <c r="J71" s="1">
        <v>-1</v>
      </c>
      <c r="K71" s="1">
        <f t="shared" si="23"/>
        <v>1</v>
      </c>
      <c r="L71" s="1">
        <f t="shared" si="24"/>
        <v>2</v>
      </c>
      <c r="M71" s="1" t="str">
        <f t="shared" si="25"/>
        <v/>
      </c>
      <c r="N71" s="1">
        <f t="shared" si="26"/>
        <v>4.5</v>
      </c>
      <c r="O71" s="1">
        <f t="shared" si="27"/>
        <v>1</v>
      </c>
      <c r="P71" s="1">
        <f t="shared" si="28"/>
        <v>4</v>
      </c>
      <c r="Q71" s="154">
        <v>1</v>
      </c>
      <c r="R71" s="155">
        <v>1</v>
      </c>
      <c r="S71" s="155">
        <v>1</v>
      </c>
      <c r="T71" s="155"/>
      <c r="U71" s="156"/>
      <c r="V71" s="192"/>
      <c r="W71" s="192"/>
      <c r="X71" s="192"/>
      <c r="Y71" s="192"/>
      <c r="Z71" s="192"/>
      <c r="AA71" s="154"/>
      <c r="AB71" s="155"/>
      <c r="AC71" s="155"/>
      <c r="AD71" s="155">
        <v>1</v>
      </c>
      <c r="AE71" s="156">
        <v>1</v>
      </c>
      <c r="AF71" s="192">
        <v>1</v>
      </c>
      <c r="AG71" s="192"/>
      <c r="AH71" s="192"/>
      <c r="AI71" s="192"/>
      <c r="AJ71" s="154"/>
      <c r="AK71" s="155"/>
      <c r="AL71" s="155"/>
      <c r="AM71" s="156">
        <v>1</v>
      </c>
      <c r="AN71" s="17" t="s">
        <v>57</v>
      </c>
    </row>
    <row r="72" spans="1:40" x14ac:dyDescent="0.3">
      <c r="A72" s="189">
        <v>101</v>
      </c>
      <c r="B72" s="189">
        <v>2004</v>
      </c>
      <c r="C72" s="189">
        <v>20</v>
      </c>
      <c r="D72" s="189">
        <v>5</v>
      </c>
      <c r="E72" s="189" t="s">
        <v>254</v>
      </c>
      <c r="F72" s="203">
        <v>1</v>
      </c>
      <c r="G72" s="203">
        <v>0</v>
      </c>
      <c r="H72" s="203">
        <v>0</v>
      </c>
      <c r="I72" s="16">
        <f t="shared" si="29"/>
        <v>0</v>
      </c>
      <c r="J72" s="1">
        <v>1</v>
      </c>
      <c r="K72" s="1">
        <f t="shared" si="23"/>
        <v>1</v>
      </c>
      <c r="L72" s="1">
        <f t="shared" si="24"/>
        <v>1.5</v>
      </c>
      <c r="M72" s="1" t="str">
        <f t="shared" si="25"/>
        <v/>
      </c>
      <c r="N72" s="1">
        <f t="shared" si="26"/>
        <v>2.2000000000000002</v>
      </c>
      <c r="O72" s="1">
        <f t="shared" si="27"/>
        <v>2</v>
      </c>
      <c r="P72" s="1">
        <f t="shared" si="28"/>
        <v>2</v>
      </c>
      <c r="Q72" s="207">
        <v>1</v>
      </c>
      <c r="R72" s="208">
        <v>1</v>
      </c>
      <c r="S72" s="208"/>
      <c r="T72" s="208"/>
      <c r="U72" s="209"/>
      <c r="V72" s="208"/>
      <c r="W72" s="208"/>
      <c r="X72" s="208"/>
      <c r="Y72" s="191"/>
      <c r="Z72" s="191"/>
      <c r="AA72" s="207">
        <v>0.5</v>
      </c>
      <c r="AB72" s="208">
        <v>1</v>
      </c>
      <c r="AC72" s="208">
        <v>1</v>
      </c>
      <c r="AD72" s="208"/>
      <c r="AE72" s="209"/>
      <c r="AF72" s="191"/>
      <c r="AG72" s="208">
        <v>1</v>
      </c>
      <c r="AH72" s="191"/>
      <c r="AI72" s="208"/>
      <c r="AJ72" s="207"/>
      <c r="AK72" s="208">
        <v>1</v>
      </c>
      <c r="AL72" s="208"/>
      <c r="AM72" s="209"/>
      <c r="AN72" s="147"/>
    </row>
    <row r="73" spans="1:40" x14ac:dyDescent="0.3">
      <c r="A73" s="190">
        <v>101</v>
      </c>
      <c r="B73" s="189">
        <v>2004</v>
      </c>
      <c r="C73" s="189">
        <v>17</v>
      </c>
      <c r="D73" s="189">
        <v>6</v>
      </c>
      <c r="E73" s="190" t="s">
        <v>255</v>
      </c>
      <c r="F73" s="200">
        <v>1</v>
      </c>
      <c r="G73" s="200">
        <v>0</v>
      </c>
      <c r="H73" s="200">
        <v>0</v>
      </c>
      <c r="I73" s="16">
        <f t="shared" si="29"/>
        <v>0</v>
      </c>
      <c r="J73" s="1">
        <v>-1</v>
      </c>
      <c r="K73" s="1">
        <f t="shared" si="23"/>
        <v>1</v>
      </c>
      <c r="L73" s="1" t="str">
        <f t="shared" si="24"/>
        <v/>
      </c>
      <c r="M73" s="1" t="str">
        <f t="shared" si="25"/>
        <v/>
      </c>
      <c r="N73" s="1">
        <f t="shared" si="26"/>
        <v>4.5</v>
      </c>
      <c r="O73" s="1">
        <f t="shared" si="27"/>
        <v>1</v>
      </c>
      <c r="P73" s="1">
        <f t="shared" si="28"/>
        <v>4</v>
      </c>
      <c r="Q73" s="154"/>
      <c r="R73" s="155"/>
      <c r="S73" s="155"/>
      <c r="T73" s="155"/>
      <c r="U73" s="156"/>
      <c r="V73" s="155"/>
      <c r="W73" s="155"/>
      <c r="X73" s="155"/>
      <c r="Y73" s="192"/>
      <c r="Z73" s="192"/>
      <c r="AA73" s="154"/>
      <c r="AB73" s="155"/>
      <c r="AC73" s="155"/>
      <c r="AD73" s="155">
        <v>1</v>
      </c>
      <c r="AE73" s="156">
        <v>1</v>
      </c>
      <c r="AF73" s="192">
        <v>1</v>
      </c>
      <c r="AG73" s="155"/>
      <c r="AH73" s="192"/>
      <c r="AI73" s="155"/>
      <c r="AJ73" s="154"/>
      <c r="AK73" s="155"/>
      <c r="AL73" s="155"/>
      <c r="AM73" s="156">
        <v>1</v>
      </c>
      <c r="AN73" s="17" t="s">
        <v>58</v>
      </c>
    </row>
    <row r="74" spans="1:40" x14ac:dyDescent="0.3">
      <c r="A74" s="190">
        <v>101</v>
      </c>
      <c r="B74" s="189">
        <v>2004</v>
      </c>
      <c r="C74" s="190">
        <v>1</v>
      </c>
      <c r="D74" s="190">
        <v>7</v>
      </c>
      <c r="E74" s="190" t="s">
        <v>256</v>
      </c>
      <c r="F74" s="200">
        <v>1</v>
      </c>
      <c r="G74" s="200">
        <v>0</v>
      </c>
      <c r="H74" s="200">
        <v>0</v>
      </c>
      <c r="I74" s="16">
        <f t="shared" si="29"/>
        <v>0</v>
      </c>
      <c r="J74" s="1">
        <v>1</v>
      </c>
      <c r="K74" s="1">
        <f t="shared" si="23"/>
        <v>1</v>
      </c>
      <c r="L74" s="1">
        <f t="shared" si="24"/>
        <v>4.5</v>
      </c>
      <c r="M74" s="1">
        <f t="shared" si="25"/>
        <v>1.8</v>
      </c>
      <c r="N74" s="1">
        <f t="shared" si="26"/>
        <v>1.5</v>
      </c>
      <c r="O74" s="1" t="str">
        <f t="shared" si="27"/>
        <v/>
      </c>
      <c r="P74" s="1" t="str">
        <f t="shared" si="28"/>
        <v/>
      </c>
      <c r="Q74" s="154"/>
      <c r="R74" s="155"/>
      <c r="S74" s="155"/>
      <c r="T74" s="155">
        <v>1</v>
      </c>
      <c r="U74" s="156">
        <v>1</v>
      </c>
      <c r="V74" s="155">
        <v>1</v>
      </c>
      <c r="W74" s="155">
        <v>1</v>
      </c>
      <c r="X74" s="155">
        <v>0.5</v>
      </c>
      <c r="Y74" s="192"/>
      <c r="Z74" s="192"/>
      <c r="AA74" s="154">
        <v>1</v>
      </c>
      <c r="AB74" s="155">
        <v>1</v>
      </c>
      <c r="AC74" s="155"/>
      <c r="AD74" s="155"/>
      <c r="AE74" s="156"/>
      <c r="AF74" s="192"/>
      <c r="AG74" s="155"/>
      <c r="AH74" s="192"/>
      <c r="AI74" s="155"/>
      <c r="AJ74" s="154"/>
      <c r="AK74" s="155"/>
      <c r="AL74" s="155"/>
      <c r="AM74" s="156"/>
    </row>
    <row r="75" spans="1:40" x14ac:dyDescent="0.3">
      <c r="A75" s="190">
        <v>101</v>
      </c>
      <c r="B75" s="189">
        <v>2004</v>
      </c>
      <c r="C75" s="189">
        <v>8</v>
      </c>
      <c r="D75" s="189">
        <v>7</v>
      </c>
      <c r="E75" s="190" t="s">
        <v>257</v>
      </c>
      <c r="F75" s="200">
        <v>2</v>
      </c>
      <c r="G75" s="200">
        <v>0</v>
      </c>
      <c r="H75" s="200">
        <v>0</v>
      </c>
      <c r="I75" s="16">
        <f t="shared" si="29"/>
        <v>0</v>
      </c>
      <c r="J75" s="1">
        <v>1</v>
      </c>
      <c r="K75" s="1">
        <f t="shared" si="23"/>
        <v>-1</v>
      </c>
      <c r="L75" s="1" t="str">
        <f t="shared" si="24"/>
        <v/>
      </c>
      <c r="M75" s="1">
        <f t="shared" si="25"/>
        <v>4.5</v>
      </c>
      <c r="N75" s="1">
        <f t="shared" si="26"/>
        <v>4.5</v>
      </c>
      <c r="O75" s="1" t="str">
        <f t="shared" si="27"/>
        <v/>
      </c>
      <c r="P75" s="1" t="str">
        <f t="shared" si="28"/>
        <v/>
      </c>
      <c r="Q75" s="154"/>
      <c r="R75" s="155"/>
      <c r="S75" s="155"/>
      <c r="T75" s="155"/>
      <c r="U75" s="156"/>
      <c r="V75" s="155"/>
      <c r="W75" s="155"/>
      <c r="X75" s="155"/>
      <c r="Y75" s="192">
        <v>1</v>
      </c>
      <c r="Z75" s="192">
        <v>1</v>
      </c>
      <c r="AA75" s="154"/>
      <c r="AB75" s="155"/>
      <c r="AC75" s="155"/>
      <c r="AD75" s="155">
        <v>1</v>
      </c>
      <c r="AE75" s="156">
        <v>1</v>
      </c>
      <c r="AF75" s="191"/>
      <c r="AG75" s="208"/>
      <c r="AH75" s="191"/>
      <c r="AI75" s="208"/>
      <c r="AJ75" s="207"/>
      <c r="AK75" s="208"/>
      <c r="AL75" s="208"/>
      <c r="AM75" s="209"/>
    </row>
    <row r="76" spans="1:40" x14ac:dyDescent="0.3">
      <c r="A76" s="190">
        <v>101</v>
      </c>
      <c r="B76" s="189">
        <v>2004</v>
      </c>
      <c r="C76" s="190">
        <v>8</v>
      </c>
      <c r="D76" s="190">
        <v>7</v>
      </c>
      <c r="E76" s="190" t="s">
        <v>258</v>
      </c>
      <c r="F76" s="200">
        <v>1</v>
      </c>
      <c r="G76" s="200">
        <v>0</v>
      </c>
      <c r="H76" s="200">
        <v>0</v>
      </c>
      <c r="I76" s="16">
        <f t="shared" si="29"/>
        <v>0</v>
      </c>
      <c r="J76" s="1">
        <v>-1</v>
      </c>
      <c r="K76" s="1">
        <f t="shared" si="23"/>
        <v>1</v>
      </c>
      <c r="L76" s="1" t="str">
        <f t="shared" si="24"/>
        <v/>
      </c>
      <c r="M76" s="1" t="str">
        <f t="shared" si="25"/>
        <v/>
      </c>
      <c r="N76" s="1">
        <f t="shared" si="26"/>
        <v>2</v>
      </c>
      <c r="O76" s="1">
        <f t="shared" si="27"/>
        <v>3</v>
      </c>
      <c r="P76" s="1" t="str">
        <f t="shared" si="28"/>
        <v/>
      </c>
      <c r="Q76" s="154"/>
      <c r="R76" s="155"/>
      <c r="S76" s="155"/>
      <c r="T76" s="155"/>
      <c r="U76" s="156"/>
      <c r="V76" s="155"/>
      <c r="W76" s="155"/>
      <c r="X76" s="155"/>
      <c r="Y76" s="192"/>
      <c r="Z76" s="192"/>
      <c r="AA76" s="154">
        <v>1</v>
      </c>
      <c r="AB76" s="155">
        <v>1</v>
      </c>
      <c r="AC76" s="155">
        <v>1</v>
      </c>
      <c r="AD76" s="155"/>
      <c r="AE76" s="156"/>
      <c r="AF76" s="192"/>
      <c r="AG76" s="155"/>
      <c r="AH76" s="192">
        <v>1</v>
      </c>
      <c r="AI76" s="155"/>
      <c r="AJ76" s="154"/>
      <c r="AK76" s="155"/>
      <c r="AL76" s="155"/>
      <c r="AM76" s="156"/>
    </row>
    <row r="77" spans="1:40" x14ac:dyDescent="0.3">
      <c r="A77" s="190">
        <v>101</v>
      </c>
      <c r="B77" s="189">
        <v>2004</v>
      </c>
      <c r="C77" s="189">
        <v>8</v>
      </c>
      <c r="D77" s="189">
        <v>7</v>
      </c>
      <c r="E77" s="190" t="s">
        <v>259</v>
      </c>
      <c r="F77" s="200">
        <v>1</v>
      </c>
      <c r="G77" s="200">
        <v>0</v>
      </c>
      <c r="H77" s="200">
        <v>0</v>
      </c>
      <c r="I77" s="16">
        <f t="shared" si="29"/>
        <v>0</v>
      </c>
      <c r="J77" s="1">
        <v>-1</v>
      </c>
      <c r="K77" s="1">
        <f t="shared" si="23"/>
        <v>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>
        <f t="shared" si="27"/>
        <v>1</v>
      </c>
      <c r="P77" s="1">
        <f t="shared" si="28"/>
        <v>4</v>
      </c>
      <c r="Q77" s="154"/>
      <c r="R77" s="155"/>
      <c r="S77" s="155"/>
      <c r="T77" s="155"/>
      <c r="U77" s="156"/>
      <c r="V77" s="155"/>
      <c r="W77" s="155"/>
      <c r="X77" s="155"/>
      <c r="Y77" s="192"/>
      <c r="Z77" s="192"/>
      <c r="AA77" s="154"/>
      <c r="AB77" s="155"/>
      <c r="AC77" s="155"/>
      <c r="AD77" s="155">
        <v>1</v>
      </c>
      <c r="AE77" s="156">
        <v>1</v>
      </c>
      <c r="AF77" s="192">
        <v>1</v>
      </c>
      <c r="AG77" s="155"/>
      <c r="AH77" s="192"/>
      <c r="AI77" s="155"/>
      <c r="AJ77" s="154"/>
      <c r="AK77" s="155"/>
      <c r="AL77" s="155"/>
      <c r="AM77" s="156">
        <v>1</v>
      </c>
      <c r="AN77" s="17" t="s">
        <v>58</v>
      </c>
    </row>
    <row r="78" spans="1:40" x14ac:dyDescent="0.3">
      <c r="A78" s="190">
        <v>101</v>
      </c>
      <c r="B78" s="189">
        <v>2004</v>
      </c>
      <c r="C78" s="189">
        <v>23</v>
      </c>
      <c r="D78" s="189">
        <v>9</v>
      </c>
      <c r="E78" s="189" t="s">
        <v>260</v>
      </c>
      <c r="F78" s="200">
        <v>1</v>
      </c>
      <c r="G78" s="200">
        <v>0</v>
      </c>
      <c r="H78" s="200">
        <v>0</v>
      </c>
      <c r="I78" s="16">
        <f t="shared" si="29"/>
        <v>0</v>
      </c>
      <c r="J78" s="1">
        <v>-1</v>
      </c>
      <c r="K78" s="1">
        <f t="shared" si="23"/>
        <v>1</v>
      </c>
      <c r="L78" s="1">
        <f t="shared" si="24"/>
        <v>4</v>
      </c>
      <c r="M78" s="1" t="str">
        <f t="shared" si="25"/>
        <v/>
      </c>
      <c r="N78" s="1">
        <f t="shared" si="26"/>
        <v>2</v>
      </c>
      <c r="O78" s="1">
        <f t="shared" si="27"/>
        <v>1</v>
      </c>
      <c r="P78" s="1">
        <f t="shared" si="28"/>
        <v>1</v>
      </c>
      <c r="Q78" s="154"/>
      <c r="R78" s="155"/>
      <c r="S78" s="155">
        <v>1</v>
      </c>
      <c r="T78" s="155">
        <v>1</v>
      </c>
      <c r="U78" s="156">
        <v>1</v>
      </c>
      <c r="V78" s="155"/>
      <c r="W78" s="155"/>
      <c r="X78" s="155"/>
      <c r="Y78" s="192"/>
      <c r="Z78" s="192"/>
      <c r="AA78" s="154">
        <v>1</v>
      </c>
      <c r="AB78" s="155">
        <v>1</v>
      </c>
      <c r="AC78" s="155">
        <v>1</v>
      </c>
      <c r="AD78" s="155"/>
      <c r="AE78" s="156"/>
      <c r="AF78" s="192">
        <v>1</v>
      </c>
      <c r="AG78" s="155"/>
      <c r="AH78" s="192"/>
      <c r="AI78" s="155"/>
      <c r="AJ78" s="154">
        <v>1</v>
      </c>
      <c r="AK78" s="155"/>
      <c r="AL78" s="155"/>
      <c r="AM78" s="156"/>
      <c r="AN78" s="17" t="s">
        <v>57</v>
      </c>
    </row>
    <row r="79" spans="1:40" x14ac:dyDescent="0.3">
      <c r="A79" s="190">
        <v>101</v>
      </c>
      <c r="B79" s="189">
        <v>2004</v>
      </c>
      <c r="C79" s="189">
        <v>7</v>
      </c>
      <c r="D79" s="189">
        <v>10</v>
      </c>
      <c r="E79" s="190" t="s">
        <v>261</v>
      </c>
      <c r="F79" s="200">
        <v>1</v>
      </c>
      <c r="G79" s="200">
        <v>0</v>
      </c>
      <c r="H79" s="200">
        <v>0</v>
      </c>
      <c r="I79" s="16">
        <f t="shared" si="29"/>
        <v>0</v>
      </c>
      <c r="J79" s="1">
        <v>-1</v>
      </c>
      <c r="K79" s="1">
        <f t="shared" si="23"/>
        <v>1</v>
      </c>
      <c r="L79" s="1" t="str">
        <f t="shared" si="24"/>
        <v/>
      </c>
      <c r="M79" s="1">
        <f t="shared" si="25"/>
        <v>1.8</v>
      </c>
      <c r="N79" s="1">
        <f t="shared" si="26"/>
        <v>2</v>
      </c>
      <c r="O79" s="1">
        <f t="shared" si="27"/>
        <v>3</v>
      </c>
      <c r="P79" s="1" t="str">
        <f t="shared" si="28"/>
        <v/>
      </c>
      <c r="Q79" s="154"/>
      <c r="R79" s="155"/>
      <c r="S79" s="155"/>
      <c r="T79" s="155"/>
      <c r="U79" s="156"/>
      <c r="V79" s="155">
        <v>1</v>
      </c>
      <c r="W79" s="155">
        <v>1</v>
      </c>
      <c r="X79" s="155">
        <v>0.5</v>
      </c>
      <c r="Y79" s="192"/>
      <c r="Z79" s="192"/>
      <c r="AA79" s="154">
        <v>1</v>
      </c>
      <c r="AB79" s="155">
        <v>1</v>
      </c>
      <c r="AC79" s="155">
        <v>1</v>
      </c>
      <c r="AD79" s="155"/>
      <c r="AE79" s="156"/>
      <c r="AF79" s="192"/>
      <c r="AG79" s="155"/>
      <c r="AH79" s="192">
        <v>1</v>
      </c>
      <c r="AI79" s="155"/>
      <c r="AJ79" s="154"/>
      <c r="AK79" s="155"/>
      <c r="AL79" s="155"/>
      <c r="AM79" s="156"/>
    </row>
    <row r="80" spans="1:40" x14ac:dyDescent="0.3">
      <c r="A80" s="190">
        <v>101</v>
      </c>
      <c r="B80" s="189">
        <v>2004</v>
      </c>
      <c r="C80" s="189">
        <v>13</v>
      </c>
      <c r="D80" s="189">
        <v>10</v>
      </c>
      <c r="E80" s="189" t="s">
        <v>262</v>
      </c>
      <c r="F80" s="200">
        <v>3</v>
      </c>
      <c r="G80" s="200">
        <v>0</v>
      </c>
      <c r="H80" s="200">
        <v>1</v>
      </c>
      <c r="I80" s="16">
        <f t="shared" si="29"/>
        <v>1</v>
      </c>
      <c r="J80" s="1">
        <v>-1</v>
      </c>
      <c r="K80" s="1">
        <f t="shared" si="23"/>
        <v>-1</v>
      </c>
      <c r="L80" s="1">
        <f t="shared" si="24"/>
        <v>1</v>
      </c>
      <c r="M80" s="1" t="str">
        <f t="shared" si="25"/>
        <v/>
      </c>
      <c r="N80" s="1">
        <f t="shared" si="26"/>
        <v>4</v>
      </c>
      <c r="O80" s="1">
        <f t="shared" si="27"/>
        <v>1</v>
      </c>
      <c r="P80" s="1" t="str">
        <f t="shared" si="28"/>
        <v/>
      </c>
      <c r="Q80" s="154">
        <v>2</v>
      </c>
      <c r="R80" s="155"/>
      <c r="S80" s="155"/>
      <c r="T80" s="155"/>
      <c r="U80" s="156"/>
      <c r="V80" s="155"/>
      <c r="W80" s="155"/>
      <c r="X80" s="155"/>
      <c r="Y80" s="155"/>
      <c r="Z80" s="155"/>
      <c r="AA80" s="154"/>
      <c r="AB80" s="155"/>
      <c r="AC80" s="155"/>
      <c r="AD80" s="155">
        <v>2</v>
      </c>
      <c r="AE80" s="156"/>
      <c r="AF80" s="155">
        <v>1</v>
      </c>
      <c r="AG80" s="155"/>
      <c r="AH80" s="155"/>
      <c r="AI80" s="155"/>
      <c r="AJ80" s="154"/>
      <c r="AK80" s="155"/>
      <c r="AL80" s="155"/>
      <c r="AM80" s="156"/>
      <c r="AN80" s="17" t="s">
        <v>57</v>
      </c>
    </row>
    <row r="81" spans="1:40" x14ac:dyDescent="0.3">
      <c r="A81" s="190">
        <v>101</v>
      </c>
      <c r="B81" s="189">
        <v>2004</v>
      </c>
      <c r="C81" s="189">
        <v>13</v>
      </c>
      <c r="D81" s="189">
        <v>10</v>
      </c>
      <c r="E81" s="190" t="s">
        <v>263</v>
      </c>
      <c r="F81" s="200">
        <v>1</v>
      </c>
      <c r="G81" s="200">
        <v>0</v>
      </c>
      <c r="H81" s="200">
        <v>0</v>
      </c>
      <c r="I81" s="16">
        <f t="shared" si="29"/>
        <v>0</v>
      </c>
      <c r="J81" s="1">
        <v>-1</v>
      </c>
      <c r="K81" s="1">
        <f t="shared" si="23"/>
        <v>1</v>
      </c>
      <c r="L81" s="1" t="str">
        <f t="shared" si="24"/>
        <v/>
      </c>
      <c r="M81" s="1">
        <f t="shared" si="25"/>
        <v>4</v>
      </c>
      <c r="N81" s="1">
        <f t="shared" si="26"/>
        <v>2.8</v>
      </c>
      <c r="O81" s="1">
        <f t="shared" si="27"/>
        <v>3</v>
      </c>
      <c r="P81" s="1" t="str">
        <f t="shared" si="28"/>
        <v/>
      </c>
      <c r="Q81" s="154"/>
      <c r="R81" s="155"/>
      <c r="S81" s="155"/>
      <c r="T81" s="155"/>
      <c r="U81" s="156"/>
      <c r="V81" s="155"/>
      <c r="W81" s="155"/>
      <c r="X81" s="155">
        <v>1</v>
      </c>
      <c r="Y81" s="192">
        <v>1</v>
      </c>
      <c r="Z81" s="192">
        <v>1</v>
      </c>
      <c r="AA81" s="154"/>
      <c r="AB81" s="155">
        <v>1</v>
      </c>
      <c r="AC81" s="155">
        <v>1</v>
      </c>
      <c r="AD81" s="155">
        <v>0.5</v>
      </c>
      <c r="AE81" s="156"/>
      <c r="AF81" s="192"/>
      <c r="AG81" s="155"/>
      <c r="AH81" s="192">
        <v>1</v>
      </c>
      <c r="AI81" s="155"/>
      <c r="AJ81" s="154"/>
      <c r="AK81" s="155"/>
      <c r="AL81" s="155"/>
      <c r="AM81" s="156"/>
    </row>
    <row r="82" spans="1:40" x14ac:dyDescent="0.3">
      <c r="A82" s="190">
        <v>101</v>
      </c>
      <c r="B82" s="189">
        <v>2004</v>
      </c>
      <c r="C82" s="189">
        <v>21</v>
      </c>
      <c r="D82" s="189">
        <v>10</v>
      </c>
      <c r="E82" s="190" t="s">
        <v>264</v>
      </c>
      <c r="F82" s="200">
        <v>2</v>
      </c>
      <c r="G82" s="200">
        <v>0</v>
      </c>
      <c r="H82" s="200">
        <v>1</v>
      </c>
      <c r="I82" s="16">
        <f t="shared" si="29"/>
        <v>1</v>
      </c>
      <c r="J82" s="1">
        <v>1</v>
      </c>
      <c r="K82" s="1">
        <f t="shared" ref="K82:K125" si="30">IF(F82=2,-1,IF(F82=3,-1,IF((F82+G82)=2,-1,IF((F82+H82)=2,-1,1))))</f>
        <v>-1</v>
      </c>
      <c r="L82" s="1">
        <f t="shared" ref="L82:L125" si="31">IF(SUM(Q82:U82)=0,"",(Q82*1+R82*2+S82*3+T82*4+U82*5)/SUM(Q82:U82))</f>
        <v>4</v>
      </c>
      <c r="M82" s="1" t="str">
        <f t="shared" ref="M82:M125" si="32">IF(SUM(V82:Z82)=0,"",(V82*1+W82*2+X82*3+Y82*4+Z82*5)/SUM(V82:Z82))</f>
        <v/>
      </c>
      <c r="N82" s="1">
        <f t="shared" ref="N82:N125" si="33">IF(SUM(AA82:AE82)=0,"",(AA82*1+AB82*2+AC82*3+AD82*4+AE82*5)/SUM(AA82:AE82))</f>
        <v>2</v>
      </c>
      <c r="O82" s="1">
        <f t="shared" ref="O82:O125" si="34">IF(AF82=1,1,(IF(AG82=1,2,(IF(AH82=1,3,(IF(AI82=1,4,"")))))))</f>
        <v>1</v>
      </c>
      <c r="P82" s="1">
        <f t="shared" ref="P82:P125" si="35">IF(AJ82=1,1,(IF(AK82=1,2,(IF(AL82=1,3,(IF(AM82=1,4,"")))))))</f>
        <v>1</v>
      </c>
      <c r="Q82" s="154"/>
      <c r="R82" s="155"/>
      <c r="S82" s="155"/>
      <c r="T82" s="155">
        <v>2</v>
      </c>
      <c r="U82" s="156"/>
      <c r="V82" s="155"/>
      <c r="W82" s="155"/>
      <c r="X82" s="155"/>
      <c r="Y82" s="192"/>
      <c r="Z82" s="192"/>
      <c r="AA82" s="154"/>
      <c r="AB82" s="155">
        <v>2</v>
      </c>
      <c r="AC82" s="155"/>
      <c r="AD82" s="155"/>
      <c r="AE82" s="156"/>
      <c r="AF82" s="192">
        <v>1</v>
      </c>
      <c r="AG82" s="155"/>
      <c r="AH82" s="192"/>
      <c r="AI82" s="155"/>
      <c r="AJ82" s="154">
        <v>1</v>
      </c>
      <c r="AK82" s="155"/>
      <c r="AL82" s="155"/>
      <c r="AM82" s="156"/>
      <c r="AN82" s="17" t="s">
        <v>57</v>
      </c>
    </row>
    <row r="83" spans="1:40" x14ac:dyDescent="0.3">
      <c r="A83" s="190">
        <v>102</v>
      </c>
      <c r="B83" s="189">
        <v>2004</v>
      </c>
      <c r="C83" s="190">
        <v>11</v>
      </c>
      <c r="D83" s="190">
        <v>11</v>
      </c>
      <c r="E83" s="190" t="s">
        <v>265</v>
      </c>
      <c r="F83" s="200">
        <v>1</v>
      </c>
      <c r="G83" s="200">
        <v>0</v>
      </c>
      <c r="H83" s="200">
        <v>0</v>
      </c>
      <c r="I83" s="16">
        <f t="shared" ref="I83:I125" si="36">IF(G83=1,1,IF(H83=1,1,0))</f>
        <v>0</v>
      </c>
      <c r="J83" s="1">
        <v>1</v>
      </c>
      <c r="K83" s="1">
        <f t="shared" si="30"/>
        <v>1</v>
      </c>
      <c r="L83" s="1">
        <f t="shared" si="31"/>
        <v>2.5</v>
      </c>
      <c r="M83" s="1">
        <f t="shared" si="32"/>
        <v>1.8</v>
      </c>
      <c r="N83" s="1">
        <f t="shared" si="33"/>
        <v>2</v>
      </c>
      <c r="O83" s="1">
        <f t="shared" si="34"/>
        <v>1</v>
      </c>
      <c r="P83" s="1">
        <f t="shared" si="35"/>
        <v>1</v>
      </c>
      <c r="Q83" s="154"/>
      <c r="R83" s="155">
        <v>1</v>
      </c>
      <c r="S83" s="155">
        <v>1</v>
      </c>
      <c r="T83" s="155"/>
      <c r="U83" s="156"/>
      <c r="V83" s="155">
        <v>1</v>
      </c>
      <c r="W83" s="155">
        <v>1</v>
      </c>
      <c r="X83" s="155">
        <v>0.5</v>
      </c>
      <c r="Y83" s="192"/>
      <c r="Z83" s="192"/>
      <c r="AA83" s="154">
        <v>1</v>
      </c>
      <c r="AB83" s="155">
        <v>1</v>
      </c>
      <c r="AC83" s="155">
        <v>1</v>
      </c>
      <c r="AD83" s="155"/>
      <c r="AE83" s="156"/>
      <c r="AF83" s="192">
        <v>1</v>
      </c>
      <c r="AG83" s="155"/>
      <c r="AH83" s="192"/>
      <c r="AI83" s="155"/>
      <c r="AJ83" s="154">
        <v>1</v>
      </c>
      <c r="AK83" s="155"/>
      <c r="AL83" s="155"/>
      <c r="AM83" s="156"/>
      <c r="AN83" s="35"/>
    </row>
    <row r="84" spans="1:40" ht="14.4" customHeight="1" x14ac:dyDescent="0.3">
      <c r="A84" s="190">
        <v>102</v>
      </c>
      <c r="B84" s="189">
        <v>2004</v>
      </c>
      <c r="C84" s="189">
        <v>18</v>
      </c>
      <c r="D84" s="189">
        <v>11</v>
      </c>
      <c r="E84" s="190" t="s">
        <v>266</v>
      </c>
      <c r="F84" s="200">
        <v>1</v>
      </c>
      <c r="G84" s="200">
        <v>0</v>
      </c>
      <c r="H84" s="200">
        <v>0</v>
      </c>
      <c r="I84" s="16">
        <f t="shared" si="36"/>
        <v>0</v>
      </c>
      <c r="J84" s="1">
        <v>-1</v>
      </c>
      <c r="K84" s="1">
        <f t="shared" si="30"/>
        <v>1</v>
      </c>
      <c r="L84" s="1">
        <f t="shared" si="31"/>
        <v>1.3333333333333333</v>
      </c>
      <c r="M84" s="1" t="str">
        <f t="shared" si="32"/>
        <v/>
      </c>
      <c r="N84" s="1">
        <f t="shared" si="33"/>
        <v>1.8</v>
      </c>
      <c r="O84" s="1">
        <f t="shared" si="34"/>
        <v>3</v>
      </c>
      <c r="P84" s="1">
        <f t="shared" si="35"/>
        <v>1</v>
      </c>
      <c r="Q84" s="154">
        <v>1</v>
      </c>
      <c r="R84" s="155">
        <v>0.5</v>
      </c>
      <c r="S84" s="155"/>
      <c r="T84" s="155"/>
      <c r="U84" s="156"/>
      <c r="V84" s="155"/>
      <c r="W84" s="155"/>
      <c r="X84" s="155"/>
      <c r="Y84" s="192"/>
      <c r="Z84" s="192"/>
      <c r="AA84" s="154">
        <v>1</v>
      </c>
      <c r="AB84" s="155">
        <v>1</v>
      </c>
      <c r="AC84" s="155">
        <v>0.5</v>
      </c>
      <c r="AD84" s="155"/>
      <c r="AE84" s="156"/>
      <c r="AF84" s="192"/>
      <c r="AG84" s="155"/>
      <c r="AH84" s="192">
        <v>1</v>
      </c>
      <c r="AI84" s="155"/>
      <c r="AJ84" s="154">
        <v>1</v>
      </c>
      <c r="AK84" s="155"/>
      <c r="AL84" s="155"/>
      <c r="AM84" s="156"/>
      <c r="AN84" s="17" t="s">
        <v>57</v>
      </c>
    </row>
    <row r="85" spans="1:40" x14ac:dyDescent="0.3">
      <c r="A85" s="190">
        <v>102</v>
      </c>
      <c r="B85" s="189">
        <v>2004</v>
      </c>
      <c r="C85" s="189">
        <v>18</v>
      </c>
      <c r="D85" s="189">
        <v>11</v>
      </c>
      <c r="E85" s="189" t="s">
        <v>267</v>
      </c>
      <c r="F85" s="200">
        <v>1</v>
      </c>
      <c r="G85" s="200">
        <v>0</v>
      </c>
      <c r="H85" s="200">
        <v>0</v>
      </c>
      <c r="I85" s="16">
        <f t="shared" si="36"/>
        <v>0</v>
      </c>
      <c r="J85" s="1">
        <v>1</v>
      </c>
      <c r="K85" s="1">
        <f t="shared" si="30"/>
        <v>1</v>
      </c>
      <c r="L85" s="1">
        <f t="shared" si="31"/>
        <v>2.8</v>
      </c>
      <c r="M85" s="1">
        <f t="shared" si="32"/>
        <v>1.8</v>
      </c>
      <c r="N85" s="1">
        <f t="shared" si="33"/>
        <v>1.8</v>
      </c>
      <c r="O85" s="1">
        <f t="shared" si="34"/>
        <v>2</v>
      </c>
      <c r="P85" s="1">
        <f t="shared" si="35"/>
        <v>1</v>
      </c>
      <c r="Q85" s="154"/>
      <c r="R85" s="155">
        <v>1</v>
      </c>
      <c r="S85" s="155">
        <v>1</v>
      </c>
      <c r="T85" s="155">
        <v>0.5</v>
      </c>
      <c r="U85" s="156"/>
      <c r="V85" s="155">
        <v>1</v>
      </c>
      <c r="W85" s="155">
        <v>1</v>
      </c>
      <c r="X85" s="155">
        <v>0.5</v>
      </c>
      <c r="Y85" s="155"/>
      <c r="Z85" s="155"/>
      <c r="AA85" s="154">
        <v>1</v>
      </c>
      <c r="AB85" s="155">
        <v>1</v>
      </c>
      <c r="AC85" s="155">
        <v>0.5</v>
      </c>
      <c r="AD85" s="155"/>
      <c r="AE85" s="156"/>
      <c r="AF85" s="155"/>
      <c r="AG85" s="155">
        <v>1</v>
      </c>
      <c r="AH85" s="155"/>
      <c r="AI85" s="155"/>
      <c r="AJ85" s="154">
        <v>1</v>
      </c>
      <c r="AK85" s="155"/>
      <c r="AL85" s="155"/>
      <c r="AM85" s="156"/>
    </row>
    <row r="86" spans="1:40" x14ac:dyDescent="0.3">
      <c r="A86" s="190">
        <v>102</v>
      </c>
      <c r="B86" s="189">
        <v>2005</v>
      </c>
      <c r="C86" s="189">
        <v>14</v>
      </c>
      <c r="D86" s="189">
        <v>2</v>
      </c>
      <c r="E86" s="189" t="s">
        <v>268</v>
      </c>
      <c r="F86" s="200">
        <v>1</v>
      </c>
      <c r="G86" s="200">
        <v>0</v>
      </c>
      <c r="H86" s="200">
        <v>0</v>
      </c>
      <c r="I86" s="16">
        <f t="shared" si="36"/>
        <v>0</v>
      </c>
      <c r="J86" s="1">
        <v>-1</v>
      </c>
      <c r="K86" s="1">
        <f t="shared" si="30"/>
        <v>1</v>
      </c>
      <c r="L86" s="1" t="str">
        <f t="shared" si="31"/>
        <v/>
      </c>
      <c r="M86" s="1" t="str">
        <f t="shared" si="32"/>
        <v/>
      </c>
      <c r="N86" s="1">
        <f t="shared" si="33"/>
        <v>4.5</v>
      </c>
      <c r="O86" s="1">
        <f t="shared" si="34"/>
        <v>1</v>
      </c>
      <c r="P86" s="1" t="str">
        <f t="shared" si="35"/>
        <v/>
      </c>
      <c r="Q86" s="154"/>
      <c r="R86" s="155"/>
      <c r="S86" s="155"/>
      <c r="T86" s="155"/>
      <c r="U86" s="156"/>
      <c r="V86" s="192"/>
      <c r="W86" s="192"/>
      <c r="X86" s="192"/>
      <c r="Y86" s="192"/>
      <c r="Z86" s="192"/>
      <c r="AA86" s="154"/>
      <c r="AB86" s="155"/>
      <c r="AC86" s="155"/>
      <c r="AD86" s="155">
        <v>1</v>
      </c>
      <c r="AE86" s="156">
        <v>1</v>
      </c>
      <c r="AF86" s="192">
        <v>1</v>
      </c>
      <c r="AG86" s="192"/>
      <c r="AH86" s="192"/>
      <c r="AI86" s="192"/>
      <c r="AJ86" s="154"/>
      <c r="AK86" s="155"/>
      <c r="AL86" s="155"/>
      <c r="AM86" s="156"/>
      <c r="AN86" s="17" t="s">
        <v>309</v>
      </c>
    </row>
    <row r="87" spans="1:40" x14ac:dyDescent="0.3">
      <c r="A87" s="190">
        <v>102</v>
      </c>
      <c r="B87" s="189">
        <v>2005</v>
      </c>
      <c r="C87" s="189">
        <v>17</v>
      </c>
      <c r="D87" s="189">
        <v>2</v>
      </c>
      <c r="E87" s="149" t="s">
        <v>269</v>
      </c>
      <c r="F87" s="200">
        <v>1</v>
      </c>
      <c r="G87" s="200">
        <v>0</v>
      </c>
      <c r="H87" s="200">
        <v>0</v>
      </c>
      <c r="I87" s="16">
        <f t="shared" si="36"/>
        <v>0</v>
      </c>
      <c r="J87" s="1">
        <v>1</v>
      </c>
      <c r="K87" s="1">
        <f t="shared" si="30"/>
        <v>1</v>
      </c>
      <c r="L87" s="1" t="str">
        <f t="shared" si="31"/>
        <v/>
      </c>
      <c r="M87" s="1">
        <f t="shared" si="32"/>
        <v>2</v>
      </c>
      <c r="N87" s="1">
        <f t="shared" si="33"/>
        <v>2</v>
      </c>
      <c r="O87" s="1">
        <f t="shared" si="34"/>
        <v>1</v>
      </c>
      <c r="P87" s="1">
        <f t="shared" si="35"/>
        <v>4</v>
      </c>
      <c r="Q87" s="154"/>
      <c r="R87" s="155"/>
      <c r="S87" s="155"/>
      <c r="T87" s="155"/>
      <c r="U87" s="156"/>
      <c r="V87" s="155">
        <v>1</v>
      </c>
      <c r="W87" s="155">
        <v>1</v>
      </c>
      <c r="X87" s="155">
        <v>1</v>
      </c>
      <c r="Y87" s="192"/>
      <c r="Z87" s="192"/>
      <c r="AA87" s="154">
        <v>1</v>
      </c>
      <c r="AB87" s="155">
        <v>1</v>
      </c>
      <c r="AC87" s="155">
        <v>1</v>
      </c>
      <c r="AD87" s="155"/>
      <c r="AE87" s="156"/>
      <c r="AF87" s="192">
        <v>1</v>
      </c>
      <c r="AG87" s="155"/>
      <c r="AH87" s="192"/>
      <c r="AI87" s="155"/>
      <c r="AJ87" s="154"/>
      <c r="AK87" s="155"/>
      <c r="AL87" s="155"/>
      <c r="AM87" s="156">
        <v>1</v>
      </c>
      <c r="AN87" s="69" t="s">
        <v>59</v>
      </c>
    </row>
    <row r="88" spans="1:40" x14ac:dyDescent="0.3">
      <c r="A88" s="190">
        <v>102</v>
      </c>
      <c r="B88" s="189">
        <v>2005</v>
      </c>
      <c r="C88" s="189">
        <v>3</v>
      </c>
      <c r="D88" s="189">
        <v>3</v>
      </c>
      <c r="E88" s="189" t="s">
        <v>270</v>
      </c>
      <c r="F88" s="200">
        <v>1</v>
      </c>
      <c r="G88" s="200">
        <v>0</v>
      </c>
      <c r="H88" s="200">
        <v>0</v>
      </c>
      <c r="I88" s="16">
        <f t="shared" si="36"/>
        <v>0</v>
      </c>
      <c r="J88" s="1">
        <v>1</v>
      </c>
      <c r="K88" s="1">
        <f t="shared" si="30"/>
        <v>1</v>
      </c>
      <c r="L88" s="1">
        <f t="shared" si="31"/>
        <v>4.5</v>
      </c>
      <c r="M88" s="1" t="str">
        <f t="shared" si="32"/>
        <v/>
      </c>
      <c r="N88" s="1">
        <f t="shared" si="33"/>
        <v>1.8</v>
      </c>
      <c r="O88" s="1">
        <f t="shared" si="34"/>
        <v>1</v>
      </c>
      <c r="P88" s="1">
        <f t="shared" si="35"/>
        <v>1</v>
      </c>
      <c r="Q88" s="154"/>
      <c r="R88" s="155"/>
      <c r="S88" s="155"/>
      <c r="T88" s="155">
        <v>1</v>
      </c>
      <c r="U88" s="156">
        <v>1</v>
      </c>
      <c r="V88" s="192"/>
      <c r="W88" s="192"/>
      <c r="X88" s="192"/>
      <c r="Y88" s="192"/>
      <c r="Z88" s="192"/>
      <c r="AA88" s="154">
        <v>1</v>
      </c>
      <c r="AB88" s="155">
        <v>1</v>
      </c>
      <c r="AC88" s="155">
        <v>0.5</v>
      </c>
      <c r="AD88" s="155"/>
      <c r="AE88" s="156"/>
      <c r="AF88" s="192">
        <v>1</v>
      </c>
      <c r="AG88" s="192"/>
      <c r="AH88" s="192"/>
      <c r="AI88" s="192"/>
      <c r="AJ88" s="154">
        <v>1</v>
      </c>
      <c r="AK88" s="155"/>
      <c r="AL88" s="155"/>
      <c r="AM88" s="156"/>
      <c r="AN88" s="69"/>
    </row>
    <row r="89" spans="1:40" x14ac:dyDescent="0.3">
      <c r="A89" s="190">
        <v>102</v>
      </c>
      <c r="B89" s="189">
        <v>2005</v>
      </c>
      <c r="C89" s="189">
        <v>10</v>
      </c>
      <c r="D89" s="189">
        <v>3</v>
      </c>
      <c r="E89" s="190" t="s">
        <v>271</v>
      </c>
      <c r="F89" s="200">
        <v>1</v>
      </c>
      <c r="G89" s="200">
        <v>0</v>
      </c>
      <c r="H89" s="200">
        <v>0</v>
      </c>
      <c r="I89" s="16">
        <f t="shared" si="36"/>
        <v>0</v>
      </c>
      <c r="J89" s="1">
        <v>-1</v>
      </c>
      <c r="K89" s="1">
        <f t="shared" si="30"/>
        <v>1</v>
      </c>
      <c r="L89" s="1" t="str">
        <f t="shared" si="31"/>
        <v/>
      </c>
      <c r="M89" s="1">
        <f t="shared" si="32"/>
        <v>1.8</v>
      </c>
      <c r="N89" s="1">
        <f t="shared" si="33"/>
        <v>1.5</v>
      </c>
      <c r="O89" s="1">
        <f t="shared" si="34"/>
        <v>2</v>
      </c>
      <c r="P89" s="1" t="str">
        <f t="shared" si="35"/>
        <v/>
      </c>
      <c r="Q89" s="154"/>
      <c r="R89" s="155"/>
      <c r="S89" s="155"/>
      <c r="T89" s="155"/>
      <c r="U89" s="156"/>
      <c r="V89" s="155">
        <v>1</v>
      </c>
      <c r="W89" s="155">
        <v>1</v>
      </c>
      <c r="X89" s="155">
        <v>0.5</v>
      </c>
      <c r="Y89" s="192"/>
      <c r="Z89" s="192"/>
      <c r="AA89" s="154">
        <v>1</v>
      </c>
      <c r="AB89" s="155">
        <v>1</v>
      </c>
      <c r="AC89" s="155"/>
      <c r="AD89" s="155"/>
      <c r="AE89" s="156"/>
      <c r="AF89" s="192"/>
      <c r="AG89" s="155">
        <v>1</v>
      </c>
      <c r="AH89" s="192"/>
      <c r="AI89" s="155"/>
      <c r="AJ89" s="154"/>
      <c r="AK89" s="155"/>
      <c r="AL89" s="155"/>
      <c r="AM89" s="156"/>
    </row>
    <row r="90" spans="1:40" x14ac:dyDescent="0.3">
      <c r="A90" s="190">
        <v>102</v>
      </c>
      <c r="B90" s="189">
        <v>2005</v>
      </c>
      <c r="C90" s="189">
        <v>24</v>
      </c>
      <c r="D90" s="189">
        <v>3</v>
      </c>
      <c r="E90" s="149" t="s">
        <v>272</v>
      </c>
      <c r="F90" s="200">
        <v>1</v>
      </c>
      <c r="G90" s="200">
        <v>0</v>
      </c>
      <c r="H90" s="200">
        <v>0</v>
      </c>
      <c r="I90" s="16">
        <f t="shared" si="36"/>
        <v>0</v>
      </c>
      <c r="J90" s="1">
        <v>1</v>
      </c>
      <c r="K90" s="1">
        <f t="shared" si="30"/>
        <v>1</v>
      </c>
      <c r="L90" s="1" t="str">
        <f t="shared" si="31"/>
        <v/>
      </c>
      <c r="M90" s="1" t="str">
        <f t="shared" si="32"/>
        <v/>
      </c>
      <c r="N90" s="1">
        <f t="shared" si="33"/>
        <v>1.5</v>
      </c>
      <c r="O90" s="1">
        <f t="shared" si="34"/>
        <v>3</v>
      </c>
      <c r="P90" s="1" t="str">
        <f t="shared" si="35"/>
        <v/>
      </c>
      <c r="Q90" s="154"/>
      <c r="R90" s="155"/>
      <c r="S90" s="155"/>
      <c r="T90" s="155"/>
      <c r="U90" s="156"/>
      <c r="V90" s="155"/>
      <c r="W90" s="155"/>
      <c r="X90" s="155"/>
      <c r="Y90" s="192"/>
      <c r="Z90" s="192"/>
      <c r="AA90" s="154">
        <v>1</v>
      </c>
      <c r="AB90" s="155">
        <v>1</v>
      </c>
      <c r="AC90" s="155"/>
      <c r="AD90" s="155"/>
      <c r="AE90" s="156"/>
      <c r="AF90" s="192"/>
      <c r="AG90" s="155"/>
      <c r="AH90" s="192">
        <v>1</v>
      </c>
      <c r="AI90" s="155"/>
      <c r="AJ90" s="154"/>
      <c r="AK90" s="155"/>
      <c r="AL90" s="155"/>
      <c r="AM90" s="156"/>
    </row>
    <row r="91" spans="1:40" x14ac:dyDescent="0.3">
      <c r="A91" s="190">
        <v>102</v>
      </c>
      <c r="B91" s="189">
        <v>2005</v>
      </c>
      <c r="C91" s="189">
        <v>7</v>
      </c>
      <c r="D91" s="189">
        <v>4</v>
      </c>
      <c r="E91" s="189" t="s">
        <v>273</v>
      </c>
      <c r="F91" s="200">
        <v>1</v>
      </c>
      <c r="G91" s="200">
        <v>0</v>
      </c>
      <c r="H91" s="200">
        <v>0</v>
      </c>
      <c r="I91" s="16">
        <f t="shared" si="36"/>
        <v>0</v>
      </c>
      <c r="J91" s="1">
        <v>1</v>
      </c>
      <c r="K91" s="1">
        <f t="shared" si="30"/>
        <v>1</v>
      </c>
      <c r="L91" s="1" t="str">
        <f t="shared" si="31"/>
        <v/>
      </c>
      <c r="M91" s="1" t="str">
        <f t="shared" si="32"/>
        <v/>
      </c>
      <c r="N91" s="1">
        <f t="shared" si="33"/>
        <v>2.2000000000000002</v>
      </c>
      <c r="O91" s="1">
        <f t="shared" si="34"/>
        <v>1</v>
      </c>
      <c r="P91" s="1" t="str">
        <f t="shared" si="35"/>
        <v/>
      </c>
      <c r="Q91" s="154"/>
      <c r="R91" s="155"/>
      <c r="S91" s="155"/>
      <c r="T91" s="155"/>
      <c r="U91" s="156"/>
      <c r="V91" s="155"/>
      <c r="W91" s="155"/>
      <c r="X91" s="155"/>
      <c r="Y91" s="155"/>
      <c r="Z91" s="155"/>
      <c r="AA91" s="154">
        <v>0.5</v>
      </c>
      <c r="AB91" s="155">
        <v>1</v>
      </c>
      <c r="AC91" s="155">
        <v>1</v>
      </c>
      <c r="AD91" s="155"/>
      <c r="AE91" s="156"/>
      <c r="AF91" s="155">
        <v>1</v>
      </c>
      <c r="AG91" s="155"/>
      <c r="AH91" s="155"/>
      <c r="AI91" s="155"/>
      <c r="AJ91" s="154"/>
      <c r="AK91" s="155"/>
      <c r="AL91" s="155"/>
      <c r="AM91" s="156"/>
    </row>
    <row r="92" spans="1:40" x14ac:dyDescent="0.3">
      <c r="A92" s="190">
        <v>102</v>
      </c>
      <c r="B92" s="189">
        <v>2005</v>
      </c>
      <c r="C92" s="189">
        <v>14</v>
      </c>
      <c r="D92" s="189">
        <v>4</v>
      </c>
      <c r="E92" s="190" t="s">
        <v>274</v>
      </c>
      <c r="F92" s="200">
        <v>1</v>
      </c>
      <c r="G92" s="200">
        <v>0</v>
      </c>
      <c r="H92" s="200">
        <v>0</v>
      </c>
      <c r="I92" s="16">
        <f t="shared" si="36"/>
        <v>0</v>
      </c>
      <c r="J92" s="1">
        <v>1</v>
      </c>
      <c r="K92" s="1">
        <f t="shared" si="30"/>
        <v>1</v>
      </c>
      <c r="L92" s="1" t="str">
        <f t="shared" si="31"/>
        <v/>
      </c>
      <c r="M92" s="1">
        <f t="shared" si="32"/>
        <v>1.8</v>
      </c>
      <c r="N92" s="1">
        <f t="shared" si="33"/>
        <v>2.5</v>
      </c>
      <c r="O92" s="1">
        <f t="shared" si="34"/>
        <v>2</v>
      </c>
      <c r="P92" s="1">
        <f t="shared" si="35"/>
        <v>1</v>
      </c>
      <c r="Q92" s="154"/>
      <c r="R92" s="155"/>
      <c r="S92" s="155"/>
      <c r="T92" s="155"/>
      <c r="U92" s="156"/>
      <c r="V92" s="155">
        <v>1</v>
      </c>
      <c r="W92" s="155">
        <v>1</v>
      </c>
      <c r="X92" s="155">
        <v>0.5</v>
      </c>
      <c r="Y92" s="192"/>
      <c r="Z92" s="192"/>
      <c r="AA92" s="154"/>
      <c r="AB92" s="155">
        <v>1</v>
      </c>
      <c r="AC92" s="155">
        <v>1</v>
      </c>
      <c r="AD92" s="155"/>
      <c r="AE92" s="156"/>
      <c r="AF92" s="192"/>
      <c r="AG92" s="155">
        <v>1</v>
      </c>
      <c r="AH92" s="192"/>
      <c r="AI92" s="155"/>
      <c r="AJ92" s="154">
        <v>1</v>
      </c>
      <c r="AK92" s="155"/>
      <c r="AL92" s="155"/>
      <c r="AM92" s="156"/>
      <c r="AN92" s="17" t="s">
        <v>57</v>
      </c>
    </row>
    <row r="93" spans="1:40" x14ac:dyDescent="0.3">
      <c r="A93" s="190">
        <v>102</v>
      </c>
      <c r="B93" s="189">
        <v>2005</v>
      </c>
      <c r="C93" s="189">
        <v>21</v>
      </c>
      <c r="D93" s="189">
        <v>4</v>
      </c>
      <c r="E93" s="149" t="s">
        <v>275</v>
      </c>
      <c r="F93" s="200">
        <v>1</v>
      </c>
      <c r="G93" s="200">
        <v>0</v>
      </c>
      <c r="H93" s="200">
        <v>0</v>
      </c>
      <c r="I93" s="16">
        <f t="shared" si="36"/>
        <v>0</v>
      </c>
      <c r="J93" s="1">
        <v>1</v>
      </c>
      <c r="K93" s="1">
        <f t="shared" si="30"/>
        <v>1</v>
      </c>
      <c r="L93" s="1">
        <f t="shared" si="31"/>
        <v>2</v>
      </c>
      <c r="M93" s="1">
        <f t="shared" si="32"/>
        <v>3.2</v>
      </c>
      <c r="N93" s="1">
        <f t="shared" si="33"/>
        <v>4.2</v>
      </c>
      <c r="O93" s="1">
        <f t="shared" si="34"/>
        <v>1</v>
      </c>
      <c r="P93" s="1">
        <f t="shared" si="35"/>
        <v>4</v>
      </c>
      <c r="Q93" s="154">
        <v>1</v>
      </c>
      <c r="R93" s="155">
        <v>1</v>
      </c>
      <c r="S93" s="155">
        <v>1</v>
      </c>
      <c r="T93" s="155"/>
      <c r="U93" s="156"/>
      <c r="V93" s="155"/>
      <c r="W93" s="155">
        <v>0.5</v>
      </c>
      <c r="X93" s="155">
        <v>1</v>
      </c>
      <c r="Y93" s="192">
        <v>1</v>
      </c>
      <c r="Z93" s="192"/>
      <c r="AA93" s="154"/>
      <c r="AB93" s="155"/>
      <c r="AC93" s="155">
        <v>0.5</v>
      </c>
      <c r="AD93" s="155">
        <v>1</v>
      </c>
      <c r="AE93" s="156">
        <v>1</v>
      </c>
      <c r="AF93" s="192">
        <v>1</v>
      </c>
      <c r="AG93" s="155"/>
      <c r="AH93" s="192"/>
      <c r="AI93" s="155"/>
      <c r="AJ93" s="154"/>
      <c r="AK93" s="155"/>
      <c r="AL93" s="155"/>
      <c r="AM93" s="156">
        <v>1</v>
      </c>
      <c r="AN93" s="17" t="s">
        <v>57</v>
      </c>
    </row>
    <row r="94" spans="1:40" x14ac:dyDescent="0.3">
      <c r="A94" s="190">
        <v>102</v>
      </c>
      <c r="B94" s="189">
        <v>2005</v>
      </c>
      <c r="C94" s="189">
        <v>9</v>
      </c>
      <c r="D94" s="189">
        <v>6</v>
      </c>
      <c r="E94" s="189" t="s">
        <v>276</v>
      </c>
      <c r="F94" s="203">
        <v>1</v>
      </c>
      <c r="G94" s="200">
        <v>0</v>
      </c>
      <c r="H94" s="203">
        <v>0</v>
      </c>
      <c r="I94" s="16">
        <f t="shared" si="36"/>
        <v>0</v>
      </c>
      <c r="J94" s="1">
        <v>1</v>
      </c>
      <c r="K94" s="1">
        <f t="shared" si="30"/>
        <v>1</v>
      </c>
      <c r="L94" s="1">
        <f t="shared" si="31"/>
        <v>1.3333333333333333</v>
      </c>
      <c r="M94" s="1">
        <f t="shared" si="32"/>
        <v>1.8</v>
      </c>
      <c r="N94" s="1">
        <f t="shared" si="33"/>
        <v>4.666666666666667</v>
      </c>
      <c r="O94" s="1">
        <f t="shared" si="34"/>
        <v>1</v>
      </c>
      <c r="P94" s="1">
        <f t="shared" si="35"/>
        <v>2</v>
      </c>
      <c r="Q94" s="207">
        <v>1</v>
      </c>
      <c r="R94" s="208">
        <v>0.5</v>
      </c>
      <c r="S94" s="208"/>
      <c r="T94" s="208"/>
      <c r="U94" s="209"/>
      <c r="V94" s="208">
        <v>1</v>
      </c>
      <c r="W94" s="208">
        <v>1</v>
      </c>
      <c r="X94" s="208">
        <v>0.5</v>
      </c>
      <c r="Y94" s="191"/>
      <c r="Z94" s="191"/>
      <c r="AA94" s="207"/>
      <c r="AB94" s="208"/>
      <c r="AC94" s="208"/>
      <c r="AD94" s="208">
        <v>0.5</v>
      </c>
      <c r="AE94" s="209">
        <v>1</v>
      </c>
      <c r="AF94" s="191">
        <v>1</v>
      </c>
      <c r="AG94" s="208"/>
      <c r="AH94" s="191"/>
      <c r="AI94" s="208"/>
      <c r="AJ94" s="207"/>
      <c r="AK94" s="208">
        <v>1</v>
      </c>
      <c r="AL94" s="208"/>
      <c r="AM94" s="209"/>
      <c r="AN94" s="17" t="s">
        <v>57</v>
      </c>
    </row>
    <row r="95" spans="1:40" x14ac:dyDescent="0.3">
      <c r="A95" s="190">
        <v>102</v>
      </c>
      <c r="B95" s="189">
        <v>2005</v>
      </c>
      <c r="C95" s="189">
        <v>16</v>
      </c>
      <c r="D95" s="189">
        <v>6</v>
      </c>
      <c r="E95" s="189" t="s">
        <v>277</v>
      </c>
      <c r="F95" s="200">
        <v>1</v>
      </c>
      <c r="G95" s="200">
        <v>0</v>
      </c>
      <c r="H95" s="200">
        <v>0</v>
      </c>
      <c r="I95" s="16">
        <f t="shared" si="36"/>
        <v>0</v>
      </c>
      <c r="J95" s="1">
        <v>1</v>
      </c>
      <c r="K95" s="1">
        <f t="shared" si="30"/>
        <v>1</v>
      </c>
      <c r="L95" s="1">
        <f t="shared" si="31"/>
        <v>2.8</v>
      </c>
      <c r="M95" s="1">
        <f t="shared" si="32"/>
        <v>2.8</v>
      </c>
      <c r="N95" s="1">
        <f t="shared" si="33"/>
        <v>2</v>
      </c>
      <c r="O95" s="1">
        <f t="shared" si="34"/>
        <v>1</v>
      </c>
      <c r="P95" s="1">
        <f t="shared" si="35"/>
        <v>2</v>
      </c>
      <c r="Q95" s="154"/>
      <c r="R95" s="155">
        <v>1</v>
      </c>
      <c r="S95" s="155">
        <v>1</v>
      </c>
      <c r="T95" s="155">
        <v>0.5</v>
      </c>
      <c r="U95" s="156"/>
      <c r="V95" s="192"/>
      <c r="W95" s="192">
        <v>1</v>
      </c>
      <c r="X95" s="192">
        <v>1</v>
      </c>
      <c r="Y95" s="192">
        <v>0.5</v>
      </c>
      <c r="Z95" s="192"/>
      <c r="AA95" s="154">
        <v>1</v>
      </c>
      <c r="AB95" s="155">
        <v>1</v>
      </c>
      <c r="AC95" s="155">
        <v>1</v>
      </c>
      <c r="AD95" s="155"/>
      <c r="AE95" s="156"/>
      <c r="AF95" s="192">
        <v>1</v>
      </c>
      <c r="AG95" s="192"/>
      <c r="AH95" s="192"/>
      <c r="AI95" s="192"/>
      <c r="AJ95" s="154"/>
      <c r="AK95" s="155">
        <v>1</v>
      </c>
      <c r="AL95" s="155"/>
      <c r="AM95" s="156"/>
    </row>
    <row r="96" spans="1:40" x14ac:dyDescent="0.3">
      <c r="A96" s="190">
        <v>102</v>
      </c>
      <c r="B96" s="189">
        <v>2005</v>
      </c>
      <c r="C96" s="189">
        <v>23</v>
      </c>
      <c r="D96" s="189">
        <v>6</v>
      </c>
      <c r="E96" s="149" t="s">
        <v>278</v>
      </c>
      <c r="F96" s="200">
        <v>1</v>
      </c>
      <c r="G96" s="200">
        <v>0</v>
      </c>
      <c r="H96" s="200">
        <v>0</v>
      </c>
      <c r="I96" s="16">
        <f t="shared" si="36"/>
        <v>0</v>
      </c>
      <c r="J96" s="1">
        <v>1</v>
      </c>
      <c r="K96" s="1">
        <f t="shared" si="30"/>
        <v>1</v>
      </c>
      <c r="L96" s="1" t="str">
        <f t="shared" si="31"/>
        <v/>
      </c>
      <c r="M96" s="1">
        <f t="shared" si="32"/>
        <v>3</v>
      </c>
      <c r="N96" s="1">
        <f t="shared" si="33"/>
        <v>3</v>
      </c>
      <c r="O96" s="1">
        <f t="shared" si="34"/>
        <v>3</v>
      </c>
      <c r="P96" s="1">
        <f t="shared" si="35"/>
        <v>1</v>
      </c>
      <c r="Q96" s="154"/>
      <c r="R96" s="155"/>
      <c r="S96" s="155"/>
      <c r="T96" s="155"/>
      <c r="U96" s="156"/>
      <c r="V96" s="155"/>
      <c r="W96" s="155">
        <v>0.5</v>
      </c>
      <c r="X96" s="155">
        <v>1</v>
      </c>
      <c r="Y96" s="192">
        <v>0.5</v>
      </c>
      <c r="Z96" s="192"/>
      <c r="AA96" s="154"/>
      <c r="AB96" s="155">
        <v>0.5</v>
      </c>
      <c r="AC96" s="155">
        <v>1</v>
      </c>
      <c r="AD96" s="155">
        <v>0.5</v>
      </c>
      <c r="AE96" s="156"/>
      <c r="AF96" s="192"/>
      <c r="AG96" s="155"/>
      <c r="AH96" s="192">
        <v>1</v>
      </c>
      <c r="AI96" s="155"/>
      <c r="AJ96" s="154">
        <v>1</v>
      </c>
      <c r="AK96" s="155"/>
      <c r="AL96" s="155"/>
      <c r="AM96" s="156"/>
    </row>
    <row r="97" spans="1:40" x14ac:dyDescent="0.3">
      <c r="A97" s="190">
        <v>102</v>
      </c>
      <c r="B97" s="189">
        <v>2005</v>
      </c>
      <c r="C97" s="189">
        <v>7</v>
      </c>
      <c r="D97" s="189">
        <v>7</v>
      </c>
      <c r="E97" s="189" t="s">
        <v>279</v>
      </c>
      <c r="F97" s="200">
        <v>1</v>
      </c>
      <c r="G97" s="200">
        <v>0</v>
      </c>
      <c r="H97" s="200">
        <v>0</v>
      </c>
      <c r="I97" s="16">
        <f t="shared" si="36"/>
        <v>0</v>
      </c>
      <c r="J97" s="1">
        <v>-1</v>
      </c>
      <c r="K97" s="1">
        <f t="shared" si="30"/>
        <v>1</v>
      </c>
      <c r="L97" s="1">
        <f t="shared" si="31"/>
        <v>4.5</v>
      </c>
      <c r="M97" s="1" t="str">
        <f t="shared" si="32"/>
        <v/>
      </c>
      <c r="N97" s="1">
        <f t="shared" si="33"/>
        <v>1.5</v>
      </c>
      <c r="O97" s="1">
        <f t="shared" si="34"/>
        <v>2</v>
      </c>
      <c r="P97" s="1">
        <f t="shared" si="35"/>
        <v>1</v>
      </c>
      <c r="Q97" s="154"/>
      <c r="R97" s="155"/>
      <c r="S97" s="155"/>
      <c r="T97" s="155">
        <v>1</v>
      </c>
      <c r="U97" s="156">
        <v>1</v>
      </c>
      <c r="V97" s="192"/>
      <c r="W97" s="192"/>
      <c r="X97" s="192"/>
      <c r="Y97" s="192"/>
      <c r="Z97" s="192"/>
      <c r="AA97" s="154">
        <v>1</v>
      </c>
      <c r="AB97" s="155">
        <v>1</v>
      </c>
      <c r="AC97" s="155"/>
      <c r="AD97" s="155"/>
      <c r="AE97" s="156"/>
      <c r="AF97" s="192"/>
      <c r="AG97" s="192">
        <v>1</v>
      </c>
      <c r="AH97" s="192"/>
      <c r="AI97" s="192"/>
      <c r="AJ97" s="154">
        <v>1</v>
      </c>
      <c r="AK97" s="155"/>
      <c r="AL97" s="155"/>
      <c r="AM97" s="156"/>
    </row>
    <row r="98" spans="1:40" x14ac:dyDescent="0.3">
      <c r="A98" s="190">
        <v>102</v>
      </c>
      <c r="B98" s="189">
        <v>2005</v>
      </c>
      <c r="C98" s="189">
        <v>7</v>
      </c>
      <c r="D98" s="189">
        <v>7</v>
      </c>
      <c r="E98" s="189" t="s">
        <v>280</v>
      </c>
      <c r="F98" s="203">
        <v>1</v>
      </c>
      <c r="G98" s="200">
        <v>0</v>
      </c>
      <c r="H98" s="203">
        <v>0</v>
      </c>
      <c r="I98" s="16">
        <f t="shared" si="36"/>
        <v>0</v>
      </c>
      <c r="J98" s="1">
        <v>1</v>
      </c>
      <c r="K98" s="1">
        <f t="shared" si="30"/>
        <v>1</v>
      </c>
      <c r="L98" s="1" t="str">
        <f t="shared" si="31"/>
        <v/>
      </c>
      <c r="M98" s="1" t="str">
        <f t="shared" si="32"/>
        <v/>
      </c>
      <c r="N98" s="1">
        <f t="shared" si="33"/>
        <v>4.2</v>
      </c>
      <c r="O98" s="1">
        <f t="shared" si="34"/>
        <v>1</v>
      </c>
      <c r="P98" s="1">
        <f t="shared" si="35"/>
        <v>2</v>
      </c>
      <c r="Q98" s="207"/>
      <c r="R98" s="208"/>
      <c r="S98" s="208"/>
      <c r="T98" s="208"/>
      <c r="U98" s="209"/>
      <c r="V98" s="208"/>
      <c r="W98" s="208"/>
      <c r="X98" s="208"/>
      <c r="Y98" s="191"/>
      <c r="Z98" s="191"/>
      <c r="AA98" s="207"/>
      <c r="AB98" s="208"/>
      <c r="AC98" s="208">
        <v>0.5</v>
      </c>
      <c r="AD98" s="208">
        <v>1</v>
      </c>
      <c r="AE98" s="209">
        <v>1</v>
      </c>
      <c r="AF98" s="191">
        <v>1</v>
      </c>
      <c r="AG98" s="208"/>
      <c r="AH98" s="191"/>
      <c r="AI98" s="208"/>
      <c r="AJ98" s="207"/>
      <c r="AK98" s="208">
        <v>1</v>
      </c>
      <c r="AL98" s="208"/>
      <c r="AM98" s="209"/>
      <c r="AN98" s="17" t="s">
        <v>57</v>
      </c>
    </row>
    <row r="99" spans="1:40" x14ac:dyDescent="0.3">
      <c r="A99" s="190">
        <v>102</v>
      </c>
      <c r="B99" s="189">
        <v>2005</v>
      </c>
      <c r="C99" s="189">
        <v>8</v>
      </c>
      <c r="D99" s="189">
        <v>9</v>
      </c>
      <c r="E99" s="149" t="s">
        <v>281</v>
      </c>
      <c r="F99" s="200">
        <v>1</v>
      </c>
      <c r="G99" s="200">
        <v>0</v>
      </c>
      <c r="H99" s="200">
        <v>0</v>
      </c>
      <c r="I99" s="16">
        <f t="shared" si="36"/>
        <v>0</v>
      </c>
      <c r="J99" s="1">
        <v>1</v>
      </c>
      <c r="K99" s="1">
        <f t="shared" si="30"/>
        <v>1</v>
      </c>
      <c r="L99" s="1" t="str">
        <f t="shared" si="31"/>
        <v/>
      </c>
      <c r="M99" s="1">
        <f t="shared" si="32"/>
        <v>2</v>
      </c>
      <c r="N99" s="1">
        <f t="shared" si="33"/>
        <v>1.5</v>
      </c>
      <c r="O99" s="1">
        <f t="shared" si="34"/>
        <v>1</v>
      </c>
      <c r="P99" s="1">
        <f t="shared" si="35"/>
        <v>1</v>
      </c>
      <c r="Q99" s="154"/>
      <c r="R99" s="155"/>
      <c r="S99" s="155"/>
      <c r="T99" s="155"/>
      <c r="U99" s="156"/>
      <c r="V99" s="155">
        <v>1</v>
      </c>
      <c r="W99" s="155">
        <v>1</v>
      </c>
      <c r="X99" s="155">
        <v>1</v>
      </c>
      <c r="Y99" s="192"/>
      <c r="Z99" s="192"/>
      <c r="AA99" s="154">
        <v>1</v>
      </c>
      <c r="AB99" s="155">
        <v>1</v>
      </c>
      <c r="AC99" s="155"/>
      <c r="AD99" s="155"/>
      <c r="AE99" s="156"/>
      <c r="AF99" s="192">
        <v>1</v>
      </c>
      <c r="AG99" s="155"/>
      <c r="AH99" s="192"/>
      <c r="AI99" s="155"/>
      <c r="AJ99" s="154">
        <v>1</v>
      </c>
      <c r="AK99" s="155"/>
      <c r="AL99" s="155"/>
      <c r="AM99" s="156"/>
    </row>
    <row r="100" spans="1:40" x14ac:dyDescent="0.3">
      <c r="A100" s="190">
        <v>102</v>
      </c>
      <c r="B100" s="189">
        <v>2005</v>
      </c>
      <c r="C100" s="189">
        <v>22</v>
      </c>
      <c r="D100" s="189">
        <v>9</v>
      </c>
      <c r="E100" s="190" t="s">
        <v>282</v>
      </c>
      <c r="F100" s="200">
        <v>1</v>
      </c>
      <c r="G100" s="200">
        <v>0</v>
      </c>
      <c r="H100" s="200">
        <v>0</v>
      </c>
      <c r="I100" s="16">
        <f t="shared" si="36"/>
        <v>0</v>
      </c>
      <c r="J100" s="1">
        <v>-1</v>
      </c>
      <c r="K100" s="1">
        <f t="shared" si="30"/>
        <v>1</v>
      </c>
      <c r="L100" s="1" t="str">
        <f t="shared" si="31"/>
        <v/>
      </c>
      <c r="M100" s="1" t="str">
        <f t="shared" si="32"/>
        <v/>
      </c>
      <c r="N100" s="1">
        <f t="shared" si="33"/>
        <v>1.8</v>
      </c>
      <c r="O100" s="1">
        <f t="shared" si="34"/>
        <v>3</v>
      </c>
      <c r="P100" s="1">
        <f t="shared" si="35"/>
        <v>1</v>
      </c>
      <c r="Q100" s="154"/>
      <c r="R100" s="155"/>
      <c r="S100" s="155"/>
      <c r="T100" s="155"/>
      <c r="U100" s="156"/>
      <c r="V100" s="155"/>
      <c r="W100" s="155"/>
      <c r="X100" s="155"/>
      <c r="Y100" s="192"/>
      <c r="Z100" s="192"/>
      <c r="AA100" s="154">
        <v>1</v>
      </c>
      <c r="AB100" s="155">
        <v>1</v>
      </c>
      <c r="AC100" s="155">
        <v>0.5</v>
      </c>
      <c r="AD100" s="155"/>
      <c r="AE100" s="156"/>
      <c r="AF100" s="192"/>
      <c r="AG100" s="155"/>
      <c r="AH100" s="192">
        <v>1</v>
      </c>
      <c r="AI100" s="155"/>
      <c r="AJ100" s="154">
        <v>1</v>
      </c>
      <c r="AK100" s="155"/>
      <c r="AL100" s="155"/>
      <c r="AM100" s="156"/>
    </row>
    <row r="101" spans="1:40" ht="15.75" customHeight="1" x14ac:dyDescent="0.3">
      <c r="A101" s="190">
        <v>102</v>
      </c>
      <c r="B101" s="189">
        <v>2005</v>
      </c>
      <c r="C101" s="189">
        <v>20</v>
      </c>
      <c r="D101" s="189">
        <v>10</v>
      </c>
      <c r="E101" s="149" t="s">
        <v>283</v>
      </c>
      <c r="F101" s="200">
        <v>1</v>
      </c>
      <c r="G101" s="200">
        <v>0</v>
      </c>
      <c r="H101" s="200">
        <v>0</v>
      </c>
      <c r="I101" s="16">
        <f t="shared" si="36"/>
        <v>0</v>
      </c>
      <c r="J101" s="1">
        <v>1</v>
      </c>
      <c r="K101" s="1">
        <f t="shared" si="30"/>
        <v>1</v>
      </c>
      <c r="L101" s="1" t="str">
        <f t="shared" si="31"/>
        <v/>
      </c>
      <c r="M101" s="1">
        <f t="shared" si="32"/>
        <v>1.8</v>
      </c>
      <c r="N101" s="1">
        <f t="shared" si="33"/>
        <v>1.8</v>
      </c>
      <c r="O101" s="1">
        <f t="shared" si="34"/>
        <v>1</v>
      </c>
      <c r="P101" s="1">
        <f t="shared" si="35"/>
        <v>1</v>
      </c>
      <c r="Q101" s="154"/>
      <c r="R101" s="155"/>
      <c r="S101" s="155"/>
      <c r="T101" s="155"/>
      <c r="U101" s="156"/>
      <c r="V101" s="155">
        <v>1</v>
      </c>
      <c r="W101" s="155">
        <v>1</v>
      </c>
      <c r="X101" s="155">
        <v>0.5</v>
      </c>
      <c r="Y101" s="192"/>
      <c r="Z101" s="192"/>
      <c r="AA101" s="154">
        <v>1</v>
      </c>
      <c r="AB101" s="155">
        <v>1</v>
      </c>
      <c r="AC101" s="155">
        <v>0.5</v>
      </c>
      <c r="AD101" s="155"/>
      <c r="AE101" s="156"/>
      <c r="AF101" s="192">
        <v>1</v>
      </c>
      <c r="AG101" s="155"/>
      <c r="AH101" s="192"/>
      <c r="AI101" s="155"/>
      <c r="AJ101" s="154">
        <v>1</v>
      </c>
      <c r="AK101" s="155"/>
      <c r="AL101" s="155"/>
      <c r="AM101" s="156"/>
      <c r="AN101" s="17" t="s">
        <v>57</v>
      </c>
    </row>
    <row r="102" spans="1:40" x14ac:dyDescent="0.3">
      <c r="A102" s="190">
        <v>102</v>
      </c>
      <c r="B102" s="189">
        <v>2005</v>
      </c>
      <c r="C102" s="189">
        <v>27</v>
      </c>
      <c r="D102" s="189">
        <v>10</v>
      </c>
      <c r="E102" s="190" t="s">
        <v>284</v>
      </c>
      <c r="F102" s="200">
        <v>1</v>
      </c>
      <c r="G102" s="200">
        <v>0</v>
      </c>
      <c r="H102" s="200">
        <v>0</v>
      </c>
      <c r="I102" s="16">
        <f t="shared" si="36"/>
        <v>0</v>
      </c>
      <c r="J102" s="1">
        <v>1</v>
      </c>
      <c r="K102" s="1">
        <f t="shared" si="30"/>
        <v>1</v>
      </c>
      <c r="L102" s="1">
        <f t="shared" si="31"/>
        <v>4.2</v>
      </c>
      <c r="M102" s="1" t="str">
        <f t="shared" si="32"/>
        <v/>
      </c>
      <c r="N102" s="1">
        <f t="shared" si="33"/>
        <v>1.8</v>
      </c>
      <c r="O102" s="1">
        <f t="shared" si="34"/>
        <v>3</v>
      </c>
      <c r="P102" s="1">
        <f t="shared" si="35"/>
        <v>1</v>
      </c>
      <c r="Q102" s="154"/>
      <c r="R102" s="155"/>
      <c r="S102" s="155">
        <v>0.5</v>
      </c>
      <c r="T102" s="155">
        <v>1</v>
      </c>
      <c r="U102" s="156">
        <v>1</v>
      </c>
      <c r="V102" s="155"/>
      <c r="W102" s="155"/>
      <c r="X102" s="155"/>
      <c r="Y102" s="192"/>
      <c r="Z102" s="192"/>
      <c r="AA102" s="154">
        <v>1</v>
      </c>
      <c r="AB102" s="155">
        <v>1</v>
      </c>
      <c r="AC102" s="155">
        <v>0.5</v>
      </c>
      <c r="AD102" s="155"/>
      <c r="AE102" s="156"/>
      <c r="AF102" s="192"/>
      <c r="AG102" s="155"/>
      <c r="AH102" s="192">
        <v>1</v>
      </c>
      <c r="AI102" s="155"/>
      <c r="AJ102" s="154">
        <v>1</v>
      </c>
      <c r="AK102" s="155"/>
      <c r="AL102" s="155"/>
      <c r="AM102" s="156"/>
    </row>
    <row r="103" spans="1:40" x14ac:dyDescent="0.3">
      <c r="A103" s="190">
        <v>102</v>
      </c>
      <c r="B103" s="189">
        <v>2005</v>
      </c>
      <c r="C103" s="189">
        <v>27</v>
      </c>
      <c r="D103" s="189">
        <v>10</v>
      </c>
      <c r="E103" s="190" t="s">
        <v>285</v>
      </c>
      <c r="F103" s="200">
        <v>1</v>
      </c>
      <c r="G103" s="200">
        <v>0</v>
      </c>
      <c r="H103" s="200">
        <v>0</v>
      </c>
      <c r="I103" s="16">
        <f t="shared" si="36"/>
        <v>0</v>
      </c>
      <c r="J103" s="1">
        <v>1</v>
      </c>
      <c r="K103" s="1">
        <f t="shared" si="30"/>
        <v>1</v>
      </c>
      <c r="L103" s="1" t="str">
        <f t="shared" si="31"/>
        <v/>
      </c>
      <c r="M103" s="1">
        <f t="shared" si="32"/>
        <v>1.8</v>
      </c>
      <c r="N103" s="1">
        <f t="shared" si="33"/>
        <v>2</v>
      </c>
      <c r="O103" s="1">
        <f t="shared" si="34"/>
        <v>3</v>
      </c>
      <c r="P103" s="1">
        <f t="shared" si="35"/>
        <v>1</v>
      </c>
      <c r="Q103" s="154"/>
      <c r="R103" s="155"/>
      <c r="S103" s="155"/>
      <c r="T103" s="155"/>
      <c r="U103" s="156"/>
      <c r="V103" s="155">
        <v>1</v>
      </c>
      <c r="W103" s="155">
        <v>1</v>
      </c>
      <c r="X103" s="155">
        <v>0.5</v>
      </c>
      <c r="Y103" s="192"/>
      <c r="Z103" s="192"/>
      <c r="AA103" s="154">
        <v>1</v>
      </c>
      <c r="AB103" s="155">
        <v>1</v>
      </c>
      <c r="AC103" s="155">
        <v>1</v>
      </c>
      <c r="AD103" s="155"/>
      <c r="AE103" s="156"/>
      <c r="AF103" s="192"/>
      <c r="AG103" s="155"/>
      <c r="AH103" s="192">
        <v>1</v>
      </c>
      <c r="AI103" s="155"/>
      <c r="AJ103" s="154">
        <v>1</v>
      </c>
      <c r="AK103" s="155"/>
      <c r="AL103" s="155"/>
      <c r="AM103" s="156"/>
      <c r="AN103" s="17" t="s">
        <v>310</v>
      </c>
    </row>
    <row r="104" spans="1:40" x14ac:dyDescent="0.3">
      <c r="A104" s="190">
        <v>102</v>
      </c>
      <c r="B104" s="189">
        <v>2005</v>
      </c>
      <c r="C104" s="189">
        <v>24</v>
      </c>
      <c r="D104" s="189">
        <v>11</v>
      </c>
      <c r="E104" s="190" t="s">
        <v>286</v>
      </c>
      <c r="F104" s="200">
        <v>1</v>
      </c>
      <c r="G104" s="200">
        <v>0</v>
      </c>
      <c r="H104" s="200">
        <v>0</v>
      </c>
      <c r="I104" s="16">
        <f t="shared" si="36"/>
        <v>0</v>
      </c>
      <c r="J104" s="1">
        <v>-1</v>
      </c>
      <c r="K104" s="1">
        <f t="shared" si="30"/>
        <v>1</v>
      </c>
      <c r="L104" s="1">
        <f t="shared" si="31"/>
        <v>1.5</v>
      </c>
      <c r="M104" s="1" t="str">
        <f t="shared" si="32"/>
        <v/>
      </c>
      <c r="N104" s="1">
        <f t="shared" si="33"/>
        <v>2.5</v>
      </c>
      <c r="O104" s="1">
        <f t="shared" si="34"/>
        <v>1</v>
      </c>
      <c r="P104" s="1" t="str">
        <f t="shared" si="35"/>
        <v/>
      </c>
      <c r="Q104" s="154">
        <v>1</v>
      </c>
      <c r="R104" s="155">
        <v>1</v>
      </c>
      <c r="S104" s="155"/>
      <c r="T104" s="155"/>
      <c r="U104" s="156"/>
      <c r="V104" s="155"/>
      <c r="W104" s="155"/>
      <c r="X104" s="155"/>
      <c r="Y104" s="192"/>
      <c r="Z104" s="192"/>
      <c r="AA104" s="154"/>
      <c r="AB104" s="155">
        <v>1</v>
      </c>
      <c r="AC104" s="155">
        <v>1</v>
      </c>
      <c r="AD104" s="155"/>
      <c r="AE104" s="156"/>
      <c r="AF104" s="192">
        <v>1</v>
      </c>
      <c r="AG104" s="155"/>
      <c r="AH104" s="192"/>
      <c r="AI104" s="155"/>
      <c r="AJ104" s="154"/>
      <c r="AK104" s="155"/>
      <c r="AL104" s="155"/>
      <c r="AM104" s="156"/>
    </row>
    <row r="105" spans="1:40" x14ac:dyDescent="0.3">
      <c r="A105" s="190">
        <v>102</v>
      </c>
      <c r="B105" s="189">
        <v>2005</v>
      </c>
      <c r="C105" s="189">
        <v>8</v>
      </c>
      <c r="D105" s="189">
        <v>12</v>
      </c>
      <c r="E105" s="149" t="s">
        <v>308</v>
      </c>
      <c r="F105" s="200">
        <v>1</v>
      </c>
      <c r="G105" s="200">
        <v>0</v>
      </c>
      <c r="H105" s="200">
        <v>0</v>
      </c>
      <c r="I105" s="16">
        <f t="shared" si="36"/>
        <v>0</v>
      </c>
      <c r="J105" s="1">
        <v>1</v>
      </c>
      <c r="K105" s="1">
        <f t="shared" si="30"/>
        <v>1</v>
      </c>
      <c r="L105" s="1" t="str">
        <f t="shared" si="31"/>
        <v/>
      </c>
      <c r="M105" s="1">
        <f t="shared" si="32"/>
        <v>1.5</v>
      </c>
      <c r="N105" s="1">
        <f t="shared" si="33"/>
        <v>1.5</v>
      </c>
      <c r="O105" s="1">
        <f t="shared" si="34"/>
        <v>4</v>
      </c>
      <c r="P105" s="1" t="str">
        <f t="shared" si="35"/>
        <v/>
      </c>
      <c r="Q105" s="154"/>
      <c r="R105" s="155"/>
      <c r="S105" s="155"/>
      <c r="T105" s="155"/>
      <c r="U105" s="156"/>
      <c r="V105" s="155">
        <v>1</v>
      </c>
      <c r="W105" s="155">
        <v>1</v>
      </c>
      <c r="X105" s="155"/>
      <c r="Y105" s="192"/>
      <c r="Z105" s="192"/>
      <c r="AA105" s="154">
        <v>1</v>
      </c>
      <c r="AB105" s="155">
        <v>1</v>
      </c>
      <c r="AC105" s="155"/>
      <c r="AD105" s="155"/>
      <c r="AE105" s="156"/>
      <c r="AF105" s="192"/>
      <c r="AG105" s="155"/>
      <c r="AH105" s="192"/>
      <c r="AI105" s="155">
        <v>1</v>
      </c>
      <c r="AJ105" s="154"/>
      <c r="AK105" s="155"/>
      <c r="AL105" s="155"/>
      <c r="AM105" s="156"/>
    </row>
    <row r="106" spans="1:40" x14ac:dyDescent="0.3">
      <c r="A106" s="190">
        <v>102</v>
      </c>
      <c r="B106" s="189">
        <v>2006</v>
      </c>
      <c r="C106" s="189">
        <v>19</v>
      </c>
      <c r="D106" s="189">
        <v>1</v>
      </c>
      <c r="E106" s="189" t="s">
        <v>288</v>
      </c>
      <c r="F106" s="200">
        <v>1</v>
      </c>
      <c r="G106" s="200">
        <v>0</v>
      </c>
      <c r="H106" s="200">
        <v>0</v>
      </c>
      <c r="I106" s="16">
        <f t="shared" si="36"/>
        <v>0</v>
      </c>
      <c r="J106" s="1">
        <v>1</v>
      </c>
      <c r="K106" s="1">
        <f t="shared" si="30"/>
        <v>1</v>
      </c>
      <c r="L106" s="1" t="str">
        <f t="shared" si="31"/>
        <v/>
      </c>
      <c r="M106" s="1">
        <f t="shared" si="32"/>
        <v>1.5</v>
      </c>
      <c r="N106" s="1">
        <f t="shared" si="33"/>
        <v>1.5</v>
      </c>
      <c r="O106" s="1">
        <f t="shared" si="34"/>
        <v>4</v>
      </c>
      <c r="P106" s="1" t="str">
        <f t="shared" si="35"/>
        <v/>
      </c>
      <c r="Q106" s="154"/>
      <c r="R106" s="155"/>
      <c r="S106" s="155"/>
      <c r="T106" s="155"/>
      <c r="U106" s="156"/>
      <c r="V106" s="155">
        <v>1</v>
      </c>
      <c r="W106" s="155">
        <v>1</v>
      </c>
      <c r="X106" s="155"/>
      <c r="Y106" s="192"/>
      <c r="Z106" s="192"/>
      <c r="AA106" s="154">
        <v>1</v>
      </c>
      <c r="AB106" s="155">
        <v>1</v>
      </c>
      <c r="AC106" s="155"/>
      <c r="AD106" s="155"/>
      <c r="AE106" s="156"/>
      <c r="AF106" s="192"/>
      <c r="AG106" s="155"/>
      <c r="AH106" s="192"/>
      <c r="AI106" s="155">
        <v>1</v>
      </c>
      <c r="AJ106" s="154"/>
      <c r="AK106" s="155"/>
      <c r="AL106" s="155"/>
      <c r="AM106" s="156"/>
    </row>
    <row r="107" spans="1:40" x14ac:dyDescent="0.3">
      <c r="A107" s="190">
        <v>102</v>
      </c>
      <c r="B107" s="189">
        <v>2006</v>
      </c>
      <c r="C107" s="189">
        <v>9</v>
      </c>
      <c r="D107" s="189">
        <v>2</v>
      </c>
      <c r="E107" s="189" t="s">
        <v>289</v>
      </c>
      <c r="F107" s="200">
        <v>1</v>
      </c>
      <c r="G107" s="200">
        <v>0</v>
      </c>
      <c r="H107" s="200">
        <v>0</v>
      </c>
      <c r="I107" s="16">
        <f t="shared" si="36"/>
        <v>0</v>
      </c>
      <c r="J107" s="1">
        <v>-1</v>
      </c>
      <c r="K107" s="1">
        <f t="shared" si="30"/>
        <v>1</v>
      </c>
      <c r="L107" s="1">
        <f t="shared" si="31"/>
        <v>3.2</v>
      </c>
      <c r="M107" s="1">
        <f t="shared" si="32"/>
        <v>2</v>
      </c>
      <c r="N107" s="1">
        <f t="shared" si="33"/>
        <v>2</v>
      </c>
      <c r="O107" s="1">
        <f t="shared" si="34"/>
        <v>1</v>
      </c>
      <c r="P107" s="1">
        <f t="shared" si="35"/>
        <v>1</v>
      </c>
      <c r="Q107" s="154"/>
      <c r="R107" s="155">
        <v>0.5</v>
      </c>
      <c r="S107" s="155">
        <v>1</v>
      </c>
      <c r="T107" s="155">
        <v>1</v>
      </c>
      <c r="U107" s="156"/>
      <c r="V107" s="155">
        <v>1</v>
      </c>
      <c r="W107" s="155">
        <v>1</v>
      </c>
      <c r="X107" s="155">
        <v>1</v>
      </c>
      <c r="Y107" s="192"/>
      <c r="Z107" s="192"/>
      <c r="AA107" s="154">
        <v>1</v>
      </c>
      <c r="AB107" s="155">
        <v>1</v>
      </c>
      <c r="AC107" s="155">
        <v>1</v>
      </c>
      <c r="AD107" s="155"/>
      <c r="AE107" s="156"/>
      <c r="AF107" s="192">
        <v>1</v>
      </c>
      <c r="AG107" s="155"/>
      <c r="AH107" s="192"/>
      <c r="AI107" s="156"/>
      <c r="AJ107" s="155">
        <v>1</v>
      </c>
      <c r="AK107" s="155"/>
      <c r="AL107" s="155"/>
      <c r="AM107" s="156"/>
    </row>
    <row r="108" spans="1:40" ht="15.75" customHeight="1" x14ac:dyDescent="0.3">
      <c r="A108" s="190">
        <v>102</v>
      </c>
      <c r="B108" s="189">
        <v>2006</v>
      </c>
      <c r="C108" s="189">
        <v>9</v>
      </c>
      <c r="D108" s="189">
        <v>2</v>
      </c>
      <c r="E108" s="189" t="s">
        <v>290</v>
      </c>
      <c r="F108" s="200">
        <v>1</v>
      </c>
      <c r="G108" s="200">
        <v>0</v>
      </c>
      <c r="H108" s="200">
        <v>0</v>
      </c>
      <c r="I108" s="16">
        <f t="shared" si="36"/>
        <v>0</v>
      </c>
      <c r="J108" s="1">
        <v>-1</v>
      </c>
      <c r="K108" s="1">
        <f t="shared" si="30"/>
        <v>1</v>
      </c>
      <c r="L108" s="1">
        <f t="shared" si="31"/>
        <v>4</v>
      </c>
      <c r="M108" s="1">
        <f t="shared" si="32"/>
        <v>1.5</v>
      </c>
      <c r="N108" s="1">
        <f t="shared" si="33"/>
        <v>1.5</v>
      </c>
      <c r="O108" s="1">
        <f t="shared" si="34"/>
        <v>1</v>
      </c>
      <c r="P108" s="1">
        <f t="shared" si="35"/>
        <v>2</v>
      </c>
      <c r="Q108" s="154"/>
      <c r="R108" s="155"/>
      <c r="S108" s="155">
        <v>1</v>
      </c>
      <c r="T108" s="155">
        <v>1</v>
      </c>
      <c r="U108" s="156">
        <v>1</v>
      </c>
      <c r="V108" s="155">
        <v>1</v>
      </c>
      <c r="W108" s="155">
        <v>1</v>
      </c>
      <c r="X108" s="155"/>
      <c r="Y108" s="192"/>
      <c r="Z108" s="192"/>
      <c r="AA108" s="154">
        <v>1</v>
      </c>
      <c r="AB108" s="155">
        <v>1</v>
      </c>
      <c r="AC108" s="155"/>
      <c r="AD108" s="155"/>
      <c r="AE108" s="156"/>
      <c r="AF108" s="192">
        <v>1</v>
      </c>
      <c r="AG108" s="155"/>
      <c r="AH108" s="192"/>
      <c r="AI108" s="155"/>
      <c r="AJ108" s="217"/>
      <c r="AK108" s="155">
        <v>1</v>
      </c>
      <c r="AL108" s="155"/>
      <c r="AM108" s="156"/>
    </row>
    <row r="109" spans="1:40" x14ac:dyDescent="0.3">
      <c r="A109" s="190">
        <v>102</v>
      </c>
      <c r="B109" s="189">
        <v>2006</v>
      </c>
      <c r="C109" s="189">
        <v>27</v>
      </c>
      <c r="D109" s="189">
        <v>2</v>
      </c>
      <c r="E109" s="189" t="s">
        <v>291</v>
      </c>
      <c r="F109" s="200">
        <v>1</v>
      </c>
      <c r="G109" s="200">
        <v>0</v>
      </c>
      <c r="H109" s="200">
        <v>0</v>
      </c>
      <c r="I109" s="16">
        <f t="shared" si="36"/>
        <v>0</v>
      </c>
      <c r="J109" s="1">
        <v>-1</v>
      </c>
      <c r="K109" s="1">
        <f t="shared" si="30"/>
        <v>1</v>
      </c>
      <c r="L109" s="1" t="str">
        <f t="shared" si="31"/>
        <v/>
      </c>
      <c r="M109" s="1" t="str">
        <f t="shared" si="32"/>
        <v/>
      </c>
      <c r="N109" s="1">
        <f t="shared" si="33"/>
        <v>4.5</v>
      </c>
      <c r="O109" s="1">
        <f t="shared" si="34"/>
        <v>1</v>
      </c>
      <c r="P109" s="1">
        <f t="shared" si="35"/>
        <v>4</v>
      </c>
      <c r="Q109" s="154"/>
      <c r="R109" s="155"/>
      <c r="S109" s="155"/>
      <c r="T109" s="155"/>
      <c r="U109" s="156"/>
      <c r="V109" s="155"/>
      <c r="W109" s="155"/>
      <c r="X109" s="155"/>
      <c r="Y109" s="155"/>
      <c r="Z109" s="155"/>
      <c r="AA109" s="154"/>
      <c r="AB109" s="155"/>
      <c r="AC109" s="155"/>
      <c r="AD109" s="155">
        <v>1</v>
      </c>
      <c r="AE109" s="156">
        <v>1</v>
      </c>
      <c r="AF109" s="155">
        <v>1</v>
      </c>
      <c r="AG109" s="155"/>
      <c r="AH109" s="155"/>
      <c r="AI109" s="155"/>
      <c r="AJ109" s="217"/>
      <c r="AK109" s="155"/>
      <c r="AL109" s="155"/>
      <c r="AM109" s="156">
        <v>1</v>
      </c>
      <c r="AN109" s="17" t="s">
        <v>57</v>
      </c>
    </row>
    <row r="110" spans="1:40" x14ac:dyDescent="0.3">
      <c r="A110" s="190">
        <v>102</v>
      </c>
      <c r="B110" s="189">
        <v>2006</v>
      </c>
      <c r="C110" s="189">
        <v>9</v>
      </c>
      <c r="D110" s="189">
        <v>3</v>
      </c>
      <c r="E110" s="189" t="s">
        <v>292</v>
      </c>
      <c r="F110" s="200">
        <v>1</v>
      </c>
      <c r="G110" s="200">
        <v>0</v>
      </c>
      <c r="H110" s="200">
        <v>0</v>
      </c>
      <c r="I110" s="16">
        <f t="shared" si="36"/>
        <v>0</v>
      </c>
      <c r="J110" s="1">
        <v>1</v>
      </c>
      <c r="K110" s="1">
        <f t="shared" si="30"/>
        <v>1</v>
      </c>
      <c r="L110" s="1" t="str">
        <f t="shared" si="31"/>
        <v/>
      </c>
      <c r="M110" s="1">
        <f t="shared" si="32"/>
        <v>1.5</v>
      </c>
      <c r="N110" s="1">
        <f t="shared" si="33"/>
        <v>1.5</v>
      </c>
      <c r="O110" s="1">
        <f t="shared" si="34"/>
        <v>4</v>
      </c>
      <c r="P110" s="1" t="str">
        <f t="shared" si="35"/>
        <v/>
      </c>
      <c r="Q110" s="154"/>
      <c r="R110" s="155"/>
      <c r="S110" s="155"/>
      <c r="T110" s="155"/>
      <c r="U110" s="156"/>
      <c r="V110" s="155">
        <v>1</v>
      </c>
      <c r="W110" s="155">
        <v>1</v>
      </c>
      <c r="X110" s="155"/>
      <c r="Y110" s="192"/>
      <c r="Z110" s="192"/>
      <c r="AA110" s="154">
        <v>1</v>
      </c>
      <c r="AB110" s="155">
        <v>1</v>
      </c>
      <c r="AC110" s="155"/>
      <c r="AD110" s="155"/>
      <c r="AE110" s="156"/>
      <c r="AF110" s="192"/>
      <c r="AG110" s="155"/>
      <c r="AH110" s="192"/>
      <c r="AI110" s="155">
        <v>1</v>
      </c>
      <c r="AJ110" s="217"/>
      <c r="AK110" s="155"/>
      <c r="AL110" s="155"/>
      <c r="AM110" s="156"/>
    </row>
    <row r="111" spans="1:40" x14ac:dyDescent="0.3">
      <c r="A111" s="190">
        <v>102</v>
      </c>
      <c r="B111" s="189">
        <v>2006</v>
      </c>
      <c r="C111" s="189">
        <v>23</v>
      </c>
      <c r="D111" s="189">
        <v>3</v>
      </c>
      <c r="E111" s="202" t="s">
        <v>293</v>
      </c>
      <c r="F111" s="200">
        <v>1</v>
      </c>
      <c r="G111" s="200">
        <v>0</v>
      </c>
      <c r="H111" s="200">
        <v>0</v>
      </c>
      <c r="I111" s="16">
        <f t="shared" si="36"/>
        <v>0</v>
      </c>
      <c r="J111" s="1">
        <v>1</v>
      </c>
      <c r="K111" s="1">
        <f t="shared" si="30"/>
        <v>1</v>
      </c>
      <c r="L111" s="1" t="str">
        <f t="shared" si="31"/>
        <v/>
      </c>
      <c r="M111" s="1">
        <f t="shared" si="32"/>
        <v>1.5</v>
      </c>
      <c r="N111" s="1">
        <f t="shared" si="33"/>
        <v>1.8</v>
      </c>
      <c r="O111" s="1">
        <f t="shared" si="34"/>
        <v>1</v>
      </c>
      <c r="P111" s="1">
        <f t="shared" si="35"/>
        <v>1</v>
      </c>
      <c r="Q111" s="154"/>
      <c r="R111" s="155"/>
      <c r="S111" s="155"/>
      <c r="T111" s="155"/>
      <c r="U111" s="156"/>
      <c r="V111" s="155">
        <v>1</v>
      </c>
      <c r="W111" s="155">
        <v>1</v>
      </c>
      <c r="X111" s="155"/>
      <c r="Y111" s="192"/>
      <c r="Z111" s="192"/>
      <c r="AA111" s="154">
        <v>1</v>
      </c>
      <c r="AB111" s="155">
        <v>1</v>
      </c>
      <c r="AC111" s="155">
        <v>0.5</v>
      </c>
      <c r="AD111" s="155"/>
      <c r="AE111" s="156"/>
      <c r="AF111" s="192">
        <v>1</v>
      </c>
      <c r="AG111" s="155"/>
      <c r="AH111" s="192"/>
      <c r="AI111" s="155"/>
      <c r="AJ111" s="217">
        <v>1</v>
      </c>
      <c r="AK111" s="155"/>
      <c r="AL111" s="155"/>
      <c r="AM111" s="156"/>
      <c r="AN111" s="17" t="s">
        <v>57</v>
      </c>
    </row>
    <row r="112" spans="1:40" x14ac:dyDescent="0.3">
      <c r="A112" s="190">
        <v>102</v>
      </c>
      <c r="B112" s="189">
        <v>2006</v>
      </c>
      <c r="C112" s="189">
        <v>23</v>
      </c>
      <c r="D112" s="189">
        <v>3</v>
      </c>
      <c r="E112" s="189" t="s">
        <v>294</v>
      </c>
      <c r="F112" s="200">
        <v>1</v>
      </c>
      <c r="G112" s="200">
        <v>0</v>
      </c>
      <c r="H112" s="200">
        <v>0</v>
      </c>
      <c r="I112" s="16">
        <f t="shared" si="36"/>
        <v>0</v>
      </c>
      <c r="J112" s="1">
        <v>1</v>
      </c>
      <c r="K112" s="1">
        <f t="shared" si="30"/>
        <v>1</v>
      </c>
      <c r="L112" s="1" t="str">
        <f t="shared" si="31"/>
        <v/>
      </c>
      <c r="M112" s="1" t="str">
        <f t="shared" si="32"/>
        <v/>
      </c>
      <c r="N112" s="1">
        <f t="shared" si="33"/>
        <v>2.8</v>
      </c>
      <c r="O112" s="1">
        <f t="shared" si="34"/>
        <v>1</v>
      </c>
      <c r="P112" s="1" t="str">
        <f t="shared" si="35"/>
        <v/>
      </c>
      <c r="Q112" s="154"/>
      <c r="R112" s="155"/>
      <c r="S112" s="155"/>
      <c r="T112" s="155"/>
      <c r="U112" s="156"/>
      <c r="V112" s="155"/>
      <c r="W112" s="155"/>
      <c r="X112" s="155"/>
      <c r="Y112" s="192"/>
      <c r="Z112" s="192"/>
      <c r="AA112" s="154"/>
      <c r="AB112" s="155">
        <v>1</v>
      </c>
      <c r="AC112" s="155">
        <v>1</v>
      </c>
      <c r="AD112" s="155">
        <v>0.5</v>
      </c>
      <c r="AE112" s="156"/>
      <c r="AF112" s="192">
        <v>1</v>
      </c>
      <c r="AG112" s="155"/>
      <c r="AH112" s="192"/>
      <c r="AI112" s="155"/>
      <c r="AJ112" s="217"/>
      <c r="AK112" s="155"/>
      <c r="AL112" s="155"/>
      <c r="AM112" s="156"/>
    </row>
    <row r="113" spans="1:40" x14ac:dyDescent="0.3">
      <c r="A113" s="190">
        <v>102</v>
      </c>
      <c r="B113" s="189">
        <v>2006</v>
      </c>
      <c r="C113" s="189">
        <v>20</v>
      </c>
      <c r="D113" s="189">
        <v>4</v>
      </c>
      <c r="E113" s="189" t="s">
        <v>295</v>
      </c>
      <c r="F113" s="200">
        <v>1</v>
      </c>
      <c r="G113" s="200">
        <v>0</v>
      </c>
      <c r="H113" s="200">
        <v>0</v>
      </c>
      <c r="I113" s="16">
        <f t="shared" si="36"/>
        <v>0</v>
      </c>
      <c r="J113" s="1">
        <v>1</v>
      </c>
      <c r="K113" s="1">
        <f t="shared" si="30"/>
        <v>1</v>
      </c>
      <c r="L113" s="1">
        <f t="shared" si="31"/>
        <v>1.5</v>
      </c>
      <c r="M113" s="1">
        <f t="shared" si="32"/>
        <v>1.5</v>
      </c>
      <c r="N113" s="1">
        <f t="shared" si="33"/>
        <v>1.5</v>
      </c>
      <c r="O113" s="1">
        <f t="shared" si="34"/>
        <v>3</v>
      </c>
      <c r="P113" s="1">
        <f t="shared" si="35"/>
        <v>3</v>
      </c>
      <c r="Q113" s="154">
        <v>1</v>
      </c>
      <c r="R113" s="155">
        <v>1</v>
      </c>
      <c r="S113" s="155"/>
      <c r="T113" s="155"/>
      <c r="U113" s="156"/>
      <c r="V113" s="155">
        <v>1</v>
      </c>
      <c r="W113" s="155">
        <v>1</v>
      </c>
      <c r="X113" s="155"/>
      <c r="Y113" s="192"/>
      <c r="Z113" s="192"/>
      <c r="AA113" s="154">
        <v>1</v>
      </c>
      <c r="AB113" s="155">
        <v>1</v>
      </c>
      <c r="AC113" s="155"/>
      <c r="AD113" s="155"/>
      <c r="AE113" s="156"/>
      <c r="AF113" s="192"/>
      <c r="AG113" s="155"/>
      <c r="AH113" s="192">
        <v>1</v>
      </c>
      <c r="AI113" s="155"/>
      <c r="AJ113" s="217"/>
      <c r="AK113" s="155"/>
      <c r="AL113" s="155">
        <v>1</v>
      </c>
      <c r="AM113" s="156"/>
      <c r="AN113" s="17" t="s">
        <v>57</v>
      </c>
    </row>
    <row r="114" spans="1:40" x14ac:dyDescent="0.3">
      <c r="A114" s="190">
        <v>102</v>
      </c>
      <c r="B114" s="189">
        <v>2006</v>
      </c>
      <c r="C114" s="189">
        <v>12</v>
      </c>
      <c r="D114" s="189">
        <v>6</v>
      </c>
      <c r="E114" s="189" t="s">
        <v>296</v>
      </c>
      <c r="F114" s="200">
        <v>1</v>
      </c>
      <c r="G114" s="200">
        <v>0</v>
      </c>
      <c r="H114" s="200">
        <v>0</v>
      </c>
      <c r="I114" s="16">
        <f t="shared" si="36"/>
        <v>0</v>
      </c>
      <c r="J114" s="1">
        <v>-1</v>
      </c>
      <c r="K114" s="1">
        <f t="shared" si="30"/>
        <v>1</v>
      </c>
      <c r="L114" s="1" t="str">
        <f t="shared" si="31"/>
        <v/>
      </c>
      <c r="M114" s="1">
        <f t="shared" si="32"/>
        <v>3</v>
      </c>
      <c r="N114" s="1">
        <f t="shared" si="33"/>
        <v>3.6666666666666665</v>
      </c>
      <c r="O114" s="1">
        <f t="shared" si="34"/>
        <v>3</v>
      </c>
      <c r="P114" s="1" t="str">
        <f t="shared" si="35"/>
        <v/>
      </c>
      <c r="Q114" s="154"/>
      <c r="R114" s="155"/>
      <c r="S114" s="155"/>
      <c r="T114" s="155"/>
      <c r="U114" s="156"/>
      <c r="V114" s="155"/>
      <c r="W114" s="192">
        <v>0.5</v>
      </c>
      <c r="X114" s="155">
        <v>1</v>
      </c>
      <c r="Y114" s="155">
        <v>0.5</v>
      </c>
      <c r="Z114" s="155"/>
      <c r="AA114" s="154"/>
      <c r="AB114" s="155"/>
      <c r="AC114" s="155">
        <v>0.5</v>
      </c>
      <c r="AD114" s="155">
        <v>1</v>
      </c>
      <c r="AE114" s="156"/>
      <c r="AF114" s="192"/>
      <c r="AG114" s="155"/>
      <c r="AH114" s="155">
        <v>1</v>
      </c>
      <c r="AI114" s="155"/>
      <c r="AJ114" s="217"/>
      <c r="AK114" s="155"/>
      <c r="AL114" s="155"/>
      <c r="AM114" s="156"/>
    </row>
    <row r="115" spans="1:40" x14ac:dyDescent="0.3">
      <c r="A115" s="190">
        <v>102</v>
      </c>
      <c r="B115" s="189">
        <v>2006</v>
      </c>
      <c r="C115" s="189">
        <v>14</v>
      </c>
      <c r="D115" s="189">
        <v>9</v>
      </c>
      <c r="E115" s="189" t="s">
        <v>297</v>
      </c>
      <c r="F115" s="200">
        <v>1</v>
      </c>
      <c r="G115" s="200">
        <v>0</v>
      </c>
      <c r="H115" s="200">
        <v>0</v>
      </c>
      <c r="I115" s="16">
        <f t="shared" si="36"/>
        <v>0</v>
      </c>
      <c r="J115" s="1">
        <v>1</v>
      </c>
      <c r="K115" s="1">
        <f t="shared" si="30"/>
        <v>1</v>
      </c>
      <c r="L115" s="1" t="str">
        <f t="shared" si="31"/>
        <v/>
      </c>
      <c r="M115" s="1">
        <f t="shared" si="32"/>
        <v>1.5</v>
      </c>
      <c r="N115" s="1">
        <f t="shared" si="33"/>
        <v>1.5</v>
      </c>
      <c r="O115" s="1">
        <f t="shared" si="34"/>
        <v>4</v>
      </c>
      <c r="P115" s="1" t="str">
        <f t="shared" si="35"/>
        <v/>
      </c>
      <c r="Q115" s="154"/>
      <c r="R115" s="155"/>
      <c r="S115" s="155"/>
      <c r="T115" s="155"/>
      <c r="U115" s="156"/>
      <c r="V115" s="155">
        <v>1</v>
      </c>
      <c r="W115" s="155">
        <v>1</v>
      </c>
      <c r="X115" s="155"/>
      <c r="Y115" s="192"/>
      <c r="Z115" s="192"/>
      <c r="AA115" s="154">
        <v>1</v>
      </c>
      <c r="AB115" s="155">
        <v>1</v>
      </c>
      <c r="AC115" s="155"/>
      <c r="AD115" s="155"/>
      <c r="AE115" s="156"/>
      <c r="AF115" s="192"/>
      <c r="AG115" s="155"/>
      <c r="AH115" s="192"/>
      <c r="AI115" s="155">
        <v>1</v>
      </c>
      <c r="AJ115" s="217"/>
      <c r="AK115" s="155"/>
      <c r="AL115" s="155"/>
      <c r="AM115" s="156"/>
    </row>
    <row r="116" spans="1:40" x14ac:dyDescent="0.3">
      <c r="A116" s="190">
        <v>102</v>
      </c>
      <c r="B116" s="189">
        <v>2006</v>
      </c>
      <c r="C116" s="189">
        <v>20</v>
      </c>
      <c r="D116" s="189">
        <v>9</v>
      </c>
      <c r="E116" s="189" t="s">
        <v>298</v>
      </c>
      <c r="F116" s="200">
        <v>1</v>
      </c>
      <c r="G116" s="200">
        <v>0</v>
      </c>
      <c r="H116" s="200">
        <v>0</v>
      </c>
      <c r="I116" s="16">
        <f t="shared" si="36"/>
        <v>0</v>
      </c>
      <c r="J116" s="1">
        <v>1</v>
      </c>
      <c r="K116" s="1">
        <f t="shared" si="30"/>
        <v>1</v>
      </c>
      <c r="L116" s="1" t="str">
        <f t="shared" si="31"/>
        <v/>
      </c>
      <c r="M116" s="1">
        <f t="shared" si="32"/>
        <v>1.8</v>
      </c>
      <c r="N116" s="1">
        <f t="shared" si="33"/>
        <v>1.8</v>
      </c>
      <c r="O116" s="1">
        <f t="shared" si="34"/>
        <v>1</v>
      </c>
      <c r="P116" s="1" t="str">
        <f t="shared" si="35"/>
        <v/>
      </c>
      <c r="Q116" s="154"/>
      <c r="R116" s="155"/>
      <c r="S116" s="155"/>
      <c r="T116" s="155"/>
      <c r="U116" s="156"/>
      <c r="V116" s="155">
        <v>1</v>
      </c>
      <c r="W116" s="155">
        <v>1</v>
      </c>
      <c r="X116" s="155">
        <v>0.5</v>
      </c>
      <c r="Y116" s="192"/>
      <c r="Z116" s="192"/>
      <c r="AA116" s="154">
        <v>1</v>
      </c>
      <c r="AB116" s="155">
        <v>1</v>
      </c>
      <c r="AC116" s="155">
        <v>0.5</v>
      </c>
      <c r="AD116" s="155"/>
      <c r="AE116" s="156"/>
      <c r="AF116" s="192">
        <v>1</v>
      </c>
      <c r="AG116" s="155"/>
      <c r="AH116" s="192"/>
      <c r="AI116" s="155"/>
      <c r="AJ116" s="217"/>
      <c r="AK116" s="155"/>
      <c r="AL116" s="155"/>
      <c r="AM116" s="156"/>
    </row>
    <row r="117" spans="1:40" x14ac:dyDescent="0.3">
      <c r="A117" s="190">
        <v>102</v>
      </c>
      <c r="B117" s="189">
        <v>2006</v>
      </c>
      <c r="C117" s="189">
        <v>11</v>
      </c>
      <c r="D117" s="189">
        <v>10</v>
      </c>
      <c r="E117" s="189" t="s">
        <v>299</v>
      </c>
      <c r="F117" s="200">
        <v>1</v>
      </c>
      <c r="G117" s="200">
        <v>0</v>
      </c>
      <c r="H117" s="200">
        <v>0</v>
      </c>
      <c r="I117" s="16">
        <f t="shared" si="36"/>
        <v>0</v>
      </c>
      <c r="J117" s="1">
        <v>-1</v>
      </c>
      <c r="K117" s="1">
        <f t="shared" si="30"/>
        <v>1</v>
      </c>
      <c r="L117" s="1">
        <f t="shared" si="31"/>
        <v>2</v>
      </c>
      <c r="M117" s="1" t="str">
        <f t="shared" si="32"/>
        <v/>
      </c>
      <c r="N117" s="1">
        <f t="shared" si="33"/>
        <v>4</v>
      </c>
      <c r="O117" s="1">
        <f t="shared" si="34"/>
        <v>1</v>
      </c>
      <c r="P117" s="1" t="str">
        <f t="shared" si="35"/>
        <v/>
      </c>
      <c r="Q117" s="154">
        <v>1</v>
      </c>
      <c r="R117" s="155">
        <v>1</v>
      </c>
      <c r="S117" s="155">
        <v>1</v>
      </c>
      <c r="T117" s="155"/>
      <c r="U117" s="156"/>
      <c r="V117" s="192"/>
      <c r="W117" s="192"/>
      <c r="X117" s="192"/>
      <c r="Y117" s="192"/>
      <c r="Z117" s="192"/>
      <c r="AA117" s="154"/>
      <c r="AB117" s="155"/>
      <c r="AC117" s="155">
        <v>1</v>
      </c>
      <c r="AD117" s="155">
        <v>1</v>
      </c>
      <c r="AE117" s="156">
        <v>1</v>
      </c>
      <c r="AF117" s="192">
        <v>1</v>
      </c>
      <c r="AG117" s="192"/>
      <c r="AH117" s="192"/>
      <c r="AI117" s="155"/>
      <c r="AJ117" s="217"/>
      <c r="AK117" s="155"/>
      <c r="AL117" s="155"/>
      <c r="AM117" s="156"/>
    </row>
    <row r="118" spans="1:40" x14ac:dyDescent="0.3">
      <c r="A118" s="190">
        <v>102</v>
      </c>
      <c r="B118" s="189">
        <v>2006</v>
      </c>
      <c r="C118" s="189">
        <v>11</v>
      </c>
      <c r="D118" s="189">
        <v>10</v>
      </c>
      <c r="E118" s="189" t="s">
        <v>300</v>
      </c>
      <c r="F118" s="200">
        <v>1</v>
      </c>
      <c r="G118" s="200">
        <v>0</v>
      </c>
      <c r="H118" s="200">
        <v>0</v>
      </c>
      <c r="I118" s="16">
        <f t="shared" si="36"/>
        <v>0</v>
      </c>
      <c r="J118" s="1">
        <v>-1</v>
      </c>
      <c r="K118" s="1">
        <f t="shared" si="30"/>
        <v>1</v>
      </c>
      <c r="L118" s="1">
        <f t="shared" si="31"/>
        <v>4.2</v>
      </c>
      <c r="M118" s="1">
        <f t="shared" si="32"/>
        <v>2.8</v>
      </c>
      <c r="N118" s="1">
        <f t="shared" si="33"/>
        <v>4.666666666666667</v>
      </c>
      <c r="O118" s="1">
        <f t="shared" si="34"/>
        <v>3</v>
      </c>
      <c r="P118" s="1" t="str">
        <f t="shared" si="35"/>
        <v/>
      </c>
      <c r="Q118" s="154"/>
      <c r="R118" s="155"/>
      <c r="S118" s="155">
        <v>0.5</v>
      </c>
      <c r="T118" s="155">
        <v>1</v>
      </c>
      <c r="U118" s="156">
        <v>1</v>
      </c>
      <c r="V118" s="155"/>
      <c r="W118" s="155">
        <v>1</v>
      </c>
      <c r="X118" s="155">
        <v>1</v>
      </c>
      <c r="Y118" s="192">
        <v>0.5</v>
      </c>
      <c r="Z118" s="192"/>
      <c r="AA118" s="154"/>
      <c r="AB118" s="155"/>
      <c r="AC118" s="155"/>
      <c r="AD118" s="155">
        <v>0.5</v>
      </c>
      <c r="AE118" s="156">
        <v>1</v>
      </c>
      <c r="AF118" s="192"/>
      <c r="AG118" s="155"/>
      <c r="AH118" s="192">
        <v>1</v>
      </c>
      <c r="AI118" s="155"/>
      <c r="AJ118" s="217"/>
      <c r="AK118" s="155"/>
      <c r="AL118" s="155"/>
      <c r="AM118" s="156"/>
    </row>
    <row r="119" spans="1:40" x14ac:dyDescent="0.3">
      <c r="A119" s="190">
        <v>102</v>
      </c>
      <c r="B119" s="189">
        <v>2006</v>
      </c>
      <c r="C119" s="189">
        <v>9</v>
      </c>
      <c r="D119" s="189">
        <v>11</v>
      </c>
      <c r="E119" s="189" t="s">
        <v>301</v>
      </c>
      <c r="F119" s="200">
        <v>1</v>
      </c>
      <c r="G119" s="200">
        <v>0</v>
      </c>
      <c r="H119" s="200">
        <v>0</v>
      </c>
      <c r="I119" s="16">
        <f t="shared" si="36"/>
        <v>0</v>
      </c>
      <c r="J119" s="1">
        <v>1</v>
      </c>
      <c r="K119" s="1">
        <f t="shared" si="30"/>
        <v>1</v>
      </c>
      <c r="L119" s="1" t="str">
        <f t="shared" si="31"/>
        <v/>
      </c>
      <c r="M119" s="1">
        <f t="shared" si="32"/>
        <v>2</v>
      </c>
      <c r="N119" s="1">
        <f t="shared" si="33"/>
        <v>1.8</v>
      </c>
      <c r="O119" s="1">
        <f t="shared" si="34"/>
        <v>4</v>
      </c>
      <c r="P119" s="1" t="str">
        <f t="shared" si="35"/>
        <v/>
      </c>
      <c r="Q119" s="154"/>
      <c r="R119" s="155"/>
      <c r="S119" s="155"/>
      <c r="T119" s="155"/>
      <c r="U119" s="156"/>
      <c r="V119" s="155">
        <v>1</v>
      </c>
      <c r="W119" s="155">
        <v>1</v>
      </c>
      <c r="X119" s="155">
        <v>1</v>
      </c>
      <c r="Y119" s="192"/>
      <c r="Z119" s="192"/>
      <c r="AA119" s="154">
        <v>1</v>
      </c>
      <c r="AB119" s="155">
        <v>1</v>
      </c>
      <c r="AC119" s="155">
        <v>0.5</v>
      </c>
      <c r="AD119" s="155"/>
      <c r="AE119" s="156"/>
      <c r="AF119" s="192"/>
      <c r="AG119" s="155"/>
      <c r="AH119" s="192"/>
      <c r="AI119" s="155">
        <v>1</v>
      </c>
      <c r="AJ119" s="154"/>
      <c r="AK119" s="155"/>
      <c r="AL119" s="155"/>
      <c r="AM119" s="156"/>
    </row>
    <row r="120" spans="1:40" x14ac:dyDescent="0.3">
      <c r="A120" s="190">
        <v>102</v>
      </c>
      <c r="B120" s="189">
        <v>2006</v>
      </c>
      <c r="C120" s="189">
        <v>9</v>
      </c>
      <c r="D120" s="189">
        <v>11</v>
      </c>
      <c r="E120" s="189" t="s">
        <v>302</v>
      </c>
      <c r="F120" s="200">
        <v>3</v>
      </c>
      <c r="G120" s="200">
        <v>0</v>
      </c>
      <c r="H120" s="200">
        <v>0</v>
      </c>
      <c r="I120" s="16">
        <f t="shared" si="36"/>
        <v>0</v>
      </c>
      <c r="J120" s="1">
        <v>-1</v>
      </c>
      <c r="K120" s="1">
        <f t="shared" si="30"/>
        <v>-1</v>
      </c>
      <c r="L120" s="1">
        <f t="shared" si="31"/>
        <v>2</v>
      </c>
      <c r="M120" s="1">
        <f t="shared" si="32"/>
        <v>1.8</v>
      </c>
      <c r="N120" s="1">
        <f t="shared" si="33"/>
        <v>3</v>
      </c>
      <c r="O120" s="1">
        <f t="shared" si="34"/>
        <v>2</v>
      </c>
      <c r="P120" s="1" t="str">
        <f t="shared" si="35"/>
        <v/>
      </c>
      <c r="Q120" s="154">
        <v>1</v>
      </c>
      <c r="R120" s="155">
        <v>1</v>
      </c>
      <c r="S120" s="155">
        <v>1</v>
      </c>
      <c r="T120" s="155"/>
      <c r="U120" s="156"/>
      <c r="V120" s="155">
        <v>1</v>
      </c>
      <c r="W120" s="155">
        <v>1</v>
      </c>
      <c r="X120" s="155">
        <v>0.5</v>
      </c>
      <c r="Y120" s="155"/>
      <c r="Z120" s="155"/>
      <c r="AA120" s="154"/>
      <c r="AB120" s="155">
        <v>0.5</v>
      </c>
      <c r="AC120" s="155">
        <v>1</v>
      </c>
      <c r="AD120" s="155">
        <v>0.5</v>
      </c>
      <c r="AE120" s="156"/>
      <c r="AF120" s="155"/>
      <c r="AG120" s="155">
        <v>1</v>
      </c>
      <c r="AH120" s="155"/>
      <c r="AI120" s="155"/>
      <c r="AJ120" s="154"/>
      <c r="AK120" s="155"/>
      <c r="AL120" s="155"/>
      <c r="AM120" s="156"/>
    </row>
    <row r="121" spans="1:40" x14ac:dyDescent="0.3">
      <c r="A121" s="190">
        <v>102</v>
      </c>
      <c r="B121" s="189">
        <v>2006</v>
      </c>
      <c r="C121" s="189">
        <v>23</v>
      </c>
      <c r="D121" s="189">
        <v>11</v>
      </c>
      <c r="E121" s="149" t="s">
        <v>303</v>
      </c>
      <c r="F121" s="200">
        <v>1</v>
      </c>
      <c r="G121" s="200">
        <v>0</v>
      </c>
      <c r="H121" s="200">
        <v>0</v>
      </c>
      <c r="I121" s="16">
        <f t="shared" si="36"/>
        <v>0</v>
      </c>
      <c r="J121" s="1">
        <v>1</v>
      </c>
      <c r="K121" s="1">
        <f t="shared" si="30"/>
        <v>1</v>
      </c>
      <c r="L121" s="1" t="str">
        <f t="shared" si="31"/>
        <v/>
      </c>
      <c r="M121" s="1" t="str">
        <f t="shared" si="32"/>
        <v/>
      </c>
      <c r="N121" s="1">
        <f t="shared" si="33"/>
        <v>1.8</v>
      </c>
      <c r="O121" s="1">
        <f t="shared" si="34"/>
        <v>1</v>
      </c>
      <c r="P121" s="1">
        <f t="shared" si="35"/>
        <v>1</v>
      </c>
      <c r="Q121" s="154"/>
      <c r="R121" s="155"/>
      <c r="S121" s="155"/>
      <c r="T121" s="155"/>
      <c r="U121" s="156"/>
      <c r="V121" s="155"/>
      <c r="W121" s="155"/>
      <c r="X121" s="155"/>
      <c r="Y121" s="192"/>
      <c r="Z121" s="192"/>
      <c r="AA121" s="154">
        <v>1</v>
      </c>
      <c r="AB121" s="155">
        <v>1</v>
      </c>
      <c r="AC121" s="155">
        <v>0.5</v>
      </c>
      <c r="AD121" s="155"/>
      <c r="AE121" s="156"/>
      <c r="AF121" s="192">
        <v>1</v>
      </c>
      <c r="AG121" s="155"/>
      <c r="AH121" s="192"/>
      <c r="AI121" s="155"/>
      <c r="AJ121" s="207">
        <v>1</v>
      </c>
      <c r="AK121" s="208"/>
      <c r="AL121" s="155"/>
      <c r="AM121" s="156"/>
      <c r="AN121" s="17" t="s">
        <v>311</v>
      </c>
    </row>
    <row r="122" spans="1:40" x14ac:dyDescent="0.3">
      <c r="A122" s="190">
        <v>102</v>
      </c>
      <c r="B122" s="189">
        <v>2006</v>
      </c>
      <c r="C122" s="189">
        <v>7</v>
      </c>
      <c r="D122" s="189">
        <v>12</v>
      </c>
      <c r="E122" s="189" t="s">
        <v>304</v>
      </c>
      <c r="F122" s="200">
        <v>1</v>
      </c>
      <c r="G122" s="200">
        <v>0</v>
      </c>
      <c r="H122" s="200">
        <v>0</v>
      </c>
      <c r="I122" s="16">
        <f t="shared" si="36"/>
        <v>0</v>
      </c>
      <c r="J122" s="1">
        <v>-1</v>
      </c>
      <c r="K122" s="1">
        <f t="shared" si="30"/>
        <v>1</v>
      </c>
      <c r="L122" s="1" t="str">
        <f t="shared" si="31"/>
        <v/>
      </c>
      <c r="M122" s="1">
        <f t="shared" si="32"/>
        <v>2</v>
      </c>
      <c r="N122" s="1">
        <f t="shared" si="33"/>
        <v>2</v>
      </c>
      <c r="O122" s="1">
        <f t="shared" si="34"/>
        <v>3</v>
      </c>
      <c r="P122" s="1">
        <f t="shared" si="35"/>
        <v>1</v>
      </c>
      <c r="Q122" s="154"/>
      <c r="R122" s="155"/>
      <c r="S122" s="155"/>
      <c r="T122" s="155"/>
      <c r="U122" s="156"/>
      <c r="V122" s="155">
        <v>1</v>
      </c>
      <c r="W122" s="155">
        <v>1</v>
      </c>
      <c r="X122" s="155">
        <v>1</v>
      </c>
      <c r="Y122" s="155"/>
      <c r="Z122" s="155"/>
      <c r="AA122" s="154">
        <v>1</v>
      </c>
      <c r="AB122" s="155">
        <v>1</v>
      </c>
      <c r="AC122" s="155">
        <v>1</v>
      </c>
      <c r="AD122" s="155"/>
      <c r="AE122" s="156"/>
      <c r="AF122" s="155"/>
      <c r="AG122" s="155"/>
      <c r="AH122" s="192">
        <v>1</v>
      </c>
      <c r="AI122" s="155"/>
      <c r="AJ122" s="154">
        <v>1</v>
      </c>
      <c r="AK122" s="155"/>
      <c r="AL122" s="155"/>
      <c r="AM122" s="156"/>
    </row>
    <row r="123" spans="1:40" x14ac:dyDescent="0.3">
      <c r="A123" s="190">
        <v>102</v>
      </c>
      <c r="B123" s="189">
        <v>2006</v>
      </c>
      <c r="C123" s="189">
        <v>7</v>
      </c>
      <c r="D123" s="189">
        <v>12</v>
      </c>
      <c r="E123" s="189" t="s">
        <v>305</v>
      </c>
      <c r="F123" s="200">
        <v>1</v>
      </c>
      <c r="G123" s="200">
        <v>0</v>
      </c>
      <c r="H123" s="200">
        <v>0</v>
      </c>
      <c r="I123" s="16">
        <f t="shared" si="36"/>
        <v>0</v>
      </c>
      <c r="J123" s="1">
        <v>1</v>
      </c>
      <c r="K123" s="1">
        <f t="shared" si="30"/>
        <v>1</v>
      </c>
      <c r="L123" s="1">
        <f t="shared" si="31"/>
        <v>3</v>
      </c>
      <c r="M123" s="1" t="str">
        <f t="shared" si="32"/>
        <v/>
      </c>
      <c r="N123" s="1">
        <f t="shared" si="33"/>
        <v>2.2000000000000002</v>
      </c>
      <c r="O123" s="1">
        <f t="shared" si="34"/>
        <v>4</v>
      </c>
      <c r="P123" s="1">
        <f t="shared" si="35"/>
        <v>1</v>
      </c>
      <c r="Q123" s="154"/>
      <c r="R123" s="155">
        <v>1</v>
      </c>
      <c r="S123" s="155">
        <v>1</v>
      </c>
      <c r="T123" s="155">
        <v>1</v>
      </c>
      <c r="U123" s="156"/>
      <c r="V123" s="155"/>
      <c r="W123" s="155"/>
      <c r="X123" s="155"/>
      <c r="Y123" s="192"/>
      <c r="Z123" s="192"/>
      <c r="AA123" s="154">
        <v>0.5</v>
      </c>
      <c r="AB123" s="155">
        <v>1</v>
      </c>
      <c r="AC123" s="155">
        <v>1</v>
      </c>
      <c r="AD123" s="155"/>
      <c r="AE123" s="156"/>
      <c r="AF123" s="192"/>
      <c r="AG123" s="155"/>
      <c r="AH123" s="192"/>
      <c r="AI123" s="155">
        <v>1</v>
      </c>
      <c r="AJ123" s="154">
        <v>1</v>
      </c>
      <c r="AK123" s="155"/>
      <c r="AL123" s="155"/>
      <c r="AM123" s="156"/>
      <c r="AN123" s="17" t="s">
        <v>57</v>
      </c>
    </row>
    <row r="124" spans="1:40" x14ac:dyDescent="0.3">
      <c r="A124" s="190">
        <v>102</v>
      </c>
      <c r="B124" s="189">
        <v>2006</v>
      </c>
      <c r="C124" s="189">
        <v>7</v>
      </c>
      <c r="D124" s="189">
        <v>12</v>
      </c>
      <c r="E124" s="189" t="s">
        <v>306</v>
      </c>
      <c r="F124" s="200">
        <v>1</v>
      </c>
      <c r="G124" s="200">
        <v>0</v>
      </c>
      <c r="H124" s="200">
        <v>0</v>
      </c>
      <c r="I124" s="16">
        <f t="shared" si="36"/>
        <v>0</v>
      </c>
      <c r="J124" s="1">
        <v>1</v>
      </c>
      <c r="K124" s="1">
        <f t="shared" si="30"/>
        <v>1</v>
      </c>
      <c r="L124" s="1" t="str">
        <f t="shared" si="31"/>
        <v/>
      </c>
      <c r="M124" s="1" t="str">
        <f t="shared" si="32"/>
        <v/>
      </c>
      <c r="N124" s="1">
        <f t="shared" si="33"/>
        <v>1.5</v>
      </c>
      <c r="O124" s="1">
        <f t="shared" si="34"/>
        <v>1</v>
      </c>
      <c r="P124" s="1">
        <f t="shared" si="35"/>
        <v>1</v>
      </c>
      <c r="Q124" s="154"/>
      <c r="R124" s="155"/>
      <c r="S124" s="155"/>
      <c r="T124" s="155"/>
      <c r="U124" s="156"/>
      <c r="V124" s="155"/>
      <c r="W124" s="155"/>
      <c r="X124" s="155"/>
      <c r="Y124" s="155"/>
      <c r="Z124" s="155"/>
      <c r="AA124" s="154">
        <v>1</v>
      </c>
      <c r="AB124" s="155">
        <v>1</v>
      </c>
      <c r="AC124" s="155"/>
      <c r="AD124" s="155"/>
      <c r="AE124" s="156"/>
      <c r="AF124" s="155">
        <v>1</v>
      </c>
      <c r="AG124" s="155"/>
      <c r="AH124" s="155"/>
      <c r="AI124" s="155"/>
      <c r="AJ124" s="154">
        <v>1</v>
      </c>
      <c r="AK124" s="155"/>
      <c r="AL124" s="155"/>
      <c r="AM124" s="156"/>
    </row>
    <row r="125" spans="1:40" x14ac:dyDescent="0.3">
      <c r="A125" s="190">
        <v>102</v>
      </c>
      <c r="B125" s="189">
        <v>2006</v>
      </c>
      <c r="C125" s="189">
        <v>14</v>
      </c>
      <c r="D125" s="189">
        <v>12</v>
      </c>
      <c r="E125" s="189" t="s">
        <v>307</v>
      </c>
      <c r="F125" s="200">
        <v>1</v>
      </c>
      <c r="G125" s="200">
        <v>0</v>
      </c>
      <c r="H125" s="200">
        <v>0</v>
      </c>
      <c r="I125" s="16">
        <f t="shared" si="36"/>
        <v>0</v>
      </c>
      <c r="J125" s="1">
        <v>-1</v>
      </c>
      <c r="K125" s="1">
        <f t="shared" si="30"/>
        <v>1</v>
      </c>
      <c r="L125" s="1" t="str">
        <f t="shared" si="31"/>
        <v/>
      </c>
      <c r="M125" s="1" t="str">
        <f t="shared" si="32"/>
        <v/>
      </c>
      <c r="N125" s="1">
        <f t="shared" si="33"/>
        <v>1.5</v>
      </c>
      <c r="O125" s="1">
        <f t="shared" si="34"/>
        <v>1</v>
      </c>
      <c r="P125" s="1">
        <f t="shared" si="35"/>
        <v>2</v>
      </c>
      <c r="Q125" s="154"/>
      <c r="R125" s="155"/>
      <c r="S125" s="155"/>
      <c r="T125" s="155"/>
      <c r="U125" s="156"/>
      <c r="V125" s="155"/>
      <c r="W125" s="155"/>
      <c r="X125" s="155"/>
      <c r="Y125" s="155"/>
      <c r="Z125" s="155"/>
      <c r="AA125" s="154">
        <v>1</v>
      </c>
      <c r="AB125" s="155">
        <v>1</v>
      </c>
      <c r="AC125" s="155"/>
      <c r="AD125" s="155"/>
      <c r="AE125" s="156"/>
      <c r="AF125" s="155">
        <v>1</v>
      </c>
      <c r="AG125" s="155"/>
      <c r="AH125" s="155"/>
      <c r="AI125" s="155"/>
      <c r="AJ125" s="154"/>
      <c r="AK125" s="155">
        <v>1</v>
      </c>
      <c r="AL125" s="155"/>
      <c r="AM125" s="156"/>
    </row>
    <row r="126" spans="1:40" x14ac:dyDescent="0.3">
      <c r="J126" s="1"/>
      <c r="L126" s="1"/>
      <c r="M126" s="1"/>
      <c r="N126" s="1"/>
      <c r="O126" s="1"/>
      <c r="P126" s="1"/>
      <c r="AJ126" s="10"/>
    </row>
    <row r="127" spans="1:40" x14ac:dyDescent="0.3">
      <c r="J127" s="1"/>
      <c r="L127" s="1"/>
      <c r="M127" s="1"/>
      <c r="N127" s="1"/>
      <c r="O127" s="1"/>
      <c r="P127" s="1"/>
      <c r="AJ127" s="10"/>
    </row>
    <row r="128" spans="1:40" x14ac:dyDescent="0.3">
      <c r="J128" s="1"/>
      <c r="L128" s="1"/>
      <c r="M128" s="1"/>
      <c r="N128" s="1"/>
      <c r="O128" s="1"/>
      <c r="P128" s="1"/>
      <c r="AJ128" s="10"/>
    </row>
    <row r="129" spans="1:40" x14ac:dyDescent="0.3">
      <c r="L129" s="1"/>
      <c r="M129" s="1"/>
      <c r="N129" s="1"/>
      <c r="O129" s="1"/>
      <c r="P129" s="1"/>
      <c r="AJ129" s="10"/>
    </row>
    <row r="130" spans="1:40" ht="15" thickBot="1" x14ac:dyDescent="0.35">
      <c r="A130" s="23"/>
      <c r="B130" s="23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36"/>
      <c r="Q130" s="24"/>
      <c r="R130" s="24"/>
      <c r="S130" s="24"/>
      <c r="T130" s="24"/>
      <c r="U130" s="36"/>
      <c r="V130" s="24"/>
      <c r="W130" s="24"/>
      <c r="X130" s="24"/>
      <c r="Y130" s="24"/>
      <c r="Z130" s="36"/>
      <c r="AA130" s="24"/>
      <c r="AB130" s="24"/>
      <c r="AC130" s="24"/>
      <c r="AD130" s="24"/>
      <c r="AE130" s="36"/>
      <c r="AF130" s="24"/>
      <c r="AG130" s="24"/>
      <c r="AH130" s="24"/>
      <c r="AI130" s="36"/>
      <c r="AJ130" s="37"/>
      <c r="AK130" s="24"/>
      <c r="AL130" s="24"/>
      <c r="AM130" s="36"/>
      <c r="AN130" s="24"/>
    </row>
    <row r="131" spans="1:40" x14ac:dyDescent="0.3">
      <c r="B131" t="s">
        <v>74</v>
      </c>
      <c r="D131" s="96">
        <f>COUNT($F$18:$F$130)</f>
        <v>108</v>
      </c>
      <c r="E131" s="25" t="s">
        <v>132</v>
      </c>
      <c r="F131" s="97">
        <f>COUNTIF(F$18:F$130,1)+COUNTIF(F$18:F$130,2)+COUNTIF(F$18:F$130,3)</f>
        <v>107</v>
      </c>
      <c r="G131" s="1">
        <f>COUNTIF(G$18:G$130,1)</f>
        <v>0</v>
      </c>
      <c r="H131" s="1">
        <f>COUNTIF(H$18:H$130,1)</f>
        <v>6</v>
      </c>
      <c r="I131" s="1"/>
      <c r="J131" s="1"/>
      <c r="K131" s="96">
        <f>COUNTIF(K$18:K$130,-1)</f>
        <v>15</v>
      </c>
      <c r="L131" s="1">
        <f>COUNTIF(L$18:L$130,"&gt;0")</f>
        <v>37</v>
      </c>
      <c r="M131" s="1">
        <f>COUNTIF(M$18:M$130,"&gt;0")</f>
        <v>51</v>
      </c>
      <c r="N131" s="1">
        <f>COUNTIF(N$18:N$130,"&gt;0")</f>
        <v>107</v>
      </c>
      <c r="O131" s="1">
        <f>COUNTIF(O$18:O$130,"&gt;0")</f>
        <v>93</v>
      </c>
      <c r="P131" s="1">
        <f>COUNTIF(P$18:P$130,"&gt;0")</f>
        <v>64</v>
      </c>
      <c r="Q131" s="27">
        <f t="shared" ref="Q131:AM131" si="37">SUM(Q$19:Q$130)</f>
        <v>16</v>
      </c>
      <c r="R131" s="28">
        <f t="shared" si="37"/>
        <v>18.5</v>
      </c>
      <c r="S131" s="28">
        <f t="shared" si="37"/>
        <v>18</v>
      </c>
      <c r="T131" s="28">
        <f t="shared" si="37"/>
        <v>21.5</v>
      </c>
      <c r="U131" s="29">
        <f t="shared" si="37"/>
        <v>13</v>
      </c>
      <c r="V131" s="27">
        <f t="shared" si="37"/>
        <v>35</v>
      </c>
      <c r="W131" s="28">
        <f t="shared" si="37"/>
        <v>42.5</v>
      </c>
      <c r="X131" s="28">
        <f t="shared" si="37"/>
        <v>26</v>
      </c>
      <c r="Y131" s="28">
        <f t="shared" si="37"/>
        <v>12</v>
      </c>
      <c r="Z131" s="29">
        <f t="shared" si="37"/>
        <v>6</v>
      </c>
      <c r="AA131" s="27">
        <f t="shared" si="37"/>
        <v>61.5</v>
      </c>
      <c r="AB131" s="28">
        <f t="shared" si="37"/>
        <v>73.5</v>
      </c>
      <c r="AC131" s="28">
        <f t="shared" si="37"/>
        <v>48</v>
      </c>
      <c r="AD131" s="28">
        <f t="shared" si="37"/>
        <v>34.5</v>
      </c>
      <c r="AE131" s="29">
        <f t="shared" si="37"/>
        <v>24</v>
      </c>
      <c r="AF131" s="27">
        <f t="shared" si="37"/>
        <v>54</v>
      </c>
      <c r="AG131" s="28">
        <f t="shared" si="37"/>
        <v>14</v>
      </c>
      <c r="AH131" s="28">
        <f t="shared" si="37"/>
        <v>15</v>
      </c>
      <c r="AI131" s="28">
        <f t="shared" si="37"/>
        <v>10</v>
      </c>
      <c r="AJ131" s="27">
        <f t="shared" si="37"/>
        <v>33</v>
      </c>
      <c r="AK131" s="28">
        <f t="shared" si="37"/>
        <v>14</v>
      </c>
      <c r="AL131" s="28">
        <f t="shared" si="37"/>
        <v>6</v>
      </c>
      <c r="AM131" s="29">
        <f t="shared" si="37"/>
        <v>11</v>
      </c>
      <c r="AN131" s="17" t="s">
        <v>34</v>
      </c>
    </row>
    <row r="132" spans="1:40" x14ac:dyDescent="0.3">
      <c r="E132" s="25" t="s">
        <v>133</v>
      </c>
      <c r="F132" s="26"/>
      <c r="G132" s="26">
        <f>G131/$F$131*100</f>
        <v>0</v>
      </c>
      <c r="H132" s="26">
        <f>H131/$F$131*100</f>
        <v>5.6074766355140184</v>
      </c>
      <c r="I132" s="26"/>
      <c r="J132" s="26"/>
      <c r="K132" s="72">
        <f>K131/$F$131*100</f>
        <v>14.018691588785046</v>
      </c>
      <c r="L132" s="26">
        <f>+L131/$F131*100</f>
        <v>34.579439252336449</v>
      </c>
      <c r="M132" s="26">
        <f>+M131/$F131*100</f>
        <v>47.663551401869157</v>
      </c>
      <c r="N132" s="26">
        <f>+N131/$F131*100</f>
        <v>100</v>
      </c>
      <c r="O132" s="26">
        <f>+O131/$F131*100</f>
        <v>86.915887850467286</v>
      </c>
      <c r="P132" s="26">
        <f>+P131/$F131*100</f>
        <v>59.813084112149525</v>
      </c>
      <c r="Q132" s="11">
        <f>+Q131/SUM($Q131:$U131)*100</f>
        <v>18.390804597701148</v>
      </c>
      <c r="R132" s="12">
        <f t="shared" ref="R132:U132" si="38">+R131/SUM($Q131:$U131)*100</f>
        <v>21.264367816091951</v>
      </c>
      <c r="S132" s="12">
        <f t="shared" si="38"/>
        <v>20.689655172413794</v>
      </c>
      <c r="T132" s="12">
        <f t="shared" si="38"/>
        <v>24.712643678160919</v>
      </c>
      <c r="U132" s="13">
        <f t="shared" si="38"/>
        <v>14.942528735632186</v>
      </c>
      <c r="V132" s="11">
        <f>+V131/SUM($V131:$Z131)*100</f>
        <v>28.806584362139919</v>
      </c>
      <c r="W132" s="12">
        <f t="shared" ref="W132:Z132" si="39">+W131/SUM($V131:$Z131)*100</f>
        <v>34.979423868312757</v>
      </c>
      <c r="X132" s="12">
        <f t="shared" si="39"/>
        <v>21.399176954732511</v>
      </c>
      <c r="Y132" s="12">
        <f t="shared" si="39"/>
        <v>9.8765432098765427</v>
      </c>
      <c r="Z132" s="13">
        <f t="shared" si="39"/>
        <v>4.9382716049382713</v>
      </c>
      <c r="AA132" s="11">
        <f>+AA131/SUM($AA131:$AE131)*100</f>
        <v>25.465838509316768</v>
      </c>
      <c r="AB132" s="12">
        <f t="shared" ref="AB132:AE132" si="40">+AB131/SUM($AA131:$AE131)*100</f>
        <v>30.434782608695656</v>
      </c>
      <c r="AC132" s="12">
        <f t="shared" si="40"/>
        <v>19.875776397515526</v>
      </c>
      <c r="AD132" s="12">
        <f t="shared" si="40"/>
        <v>14.285714285714285</v>
      </c>
      <c r="AE132" s="13">
        <f t="shared" si="40"/>
        <v>9.9378881987577632</v>
      </c>
      <c r="AF132" s="12">
        <f>+AF131/SUM($AF131:$AI131)*100</f>
        <v>58.064516129032263</v>
      </c>
      <c r="AG132" s="12">
        <f t="shared" ref="AG132:AI132" si="41">+AG131/SUM($AF131:$AI131)*100</f>
        <v>15.053763440860216</v>
      </c>
      <c r="AH132" s="12">
        <f t="shared" si="41"/>
        <v>16.129032258064516</v>
      </c>
      <c r="AI132" s="13">
        <f t="shared" si="41"/>
        <v>10.75268817204301</v>
      </c>
      <c r="AJ132" s="11">
        <f>+AJ131/SUM($AJ131:$AM131)*100</f>
        <v>51.5625</v>
      </c>
      <c r="AK132" s="12">
        <f t="shared" ref="AK132:AM132" si="42">+AK131/SUM($AJ131:$AM131)*100</f>
        <v>21.875</v>
      </c>
      <c r="AL132" s="12">
        <f t="shared" si="42"/>
        <v>9.375</v>
      </c>
      <c r="AM132" s="13">
        <f t="shared" si="42"/>
        <v>17.1875</v>
      </c>
      <c r="AN132" s="17" t="s">
        <v>35</v>
      </c>
    </row>
    <row r="133" spans="1:40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"/>
      <c r="L133" s="26"/>
      <c r="M133" s="26"/>
      <c r="N133" s="26"/>
      <c r="O133" s="26"/>
      <c r="P133" s="32"/>
      <c r="Q133" s="39"/>
      <c r="R133" s="26"/>
      <c r="S133" s="61">
        <f>(Q131*1+R131*2+S131*3+T131*4+U131*5)/(SUM(Q131:U131))</f>
        <v>2.9655172413793105</v>
      </c>
      <c r="T133" s="61"/>
      <c r="U133" s="62"/>
      <c r="V133" s="61"/>
      <c r="W133" s="61"/>
      <c r="X133" s="61">
        <f>(V131*1+W131*2+X131*3+Y131*4+Z131*5)/(SUM(V131:Z131))</f>
        <v>2.2716049382716048</v>
      </c>
      <c r="Y133" s="61"/>
      <c r="Z133" s="62"/>
      <c r="AA133" s="63"/>
      <c r="AB133" s="61"/>
      <c r="AC133" s="61">
        <f>(AA131*1+AB131*2+AC131*3+AD131*4+AE131*5)/(SUM(AA131:AE131))</f>
        <v>2.5279503105590062</v>
      </c>
      <c r="AE133" s="13"/>
      <c r="AI133" s="12"/>
      <c r="AJ133" s="10"/>
      <c r="AM133" s="13"/>
      <c r="AN133" s="17" t="s">
        <v>26</v>
      </c>
    </row>
    <row r="134" spans="1:40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"/>
      <c r="L134" s="26"/>
      <c r="M134" s="26"/>
      <c r="N134" s="26"/>
      <c r="O134" s="26"/>
      <c r="S134" s="1">
        <v>5</v>
      </c>
      <c r="X134" s="1">
        <v>5</v>
      </c>
      <c r="AC134" s="1">
        <v>5</v>
      </c>
      <c r="AJ134" s="10"/>
      <c r="AN134" s="17" t="s">
        <v>36</v>
      </c>
    </row>
    <row r="135" spans="1:40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"/>
      <c r="L135" s="26"/>
      <c r="M135" s="26"/>
      <c r="N135" s="26"/>
      <c r="O135" s="26"/>
      <c r="AJ135" s="10"/>
    </row>
    <row r="136" spans="1:40" x14ac:dyDescent="0.3">
      <c r="E136" s="25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119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5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5"/>
      <c r="F143" s="1"/>
      <c r="AJ143" s="10"/>
    </row>
    <row r="144" spans="1:40" x14ac:dyDescent="0.3">
      <c r="E144" s="25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7" t="s">
        <v>123</v>
      </c>
      <c r="J147" s="16">
        <f>COUNTIFS($J$18:$J$130,1,$F$18:$F$130,1)+COUNTIFS($J$18:$J$130,1,$F$18:$F$130,2)+COUNTIFS($J$18:$J$130,1,$F$18:$F$130,3)</f>
        <v>51</v>
      </c>
      <c r="L147" s="16">
        <f>COUNTIFS($J$18:$J$130,1,L18:L130,"&gt;0")</f>
        <v>16</v>
      </c>
      <c r="M147" s="16">
        <f>COUNTIFS($J$18:$J$130,1,M18:M130,"&gt;0")</f>
        <v>29</v>
      </c>
      <c r="N147" s="16">
        <f>COUNTIFS($J$18:$J$130,1,N18:N130,"&gt;0")</f>
        <v>51</v>
      </c>
      <c r="O147" s="16">
        <f>COUNTIFS($J$18:$J$130,1,O18:O130,"&gt;0")</f>
        <v>45</v>
      </c>
      <c r="P147" s="16">
        <f>COUNTIFS($J$18:$J$130,1,P18:P130,"&gt;0")</f>
        <v>32</v>
      </c>
      <c r="Q147" s="10">
        <f t="shared" ref="Q147:AM147" si="43">SUMIF($J$18:$J$130,1,Q18:Q130)</f>
        <v>5</v>
      </c>
      <c r="R147" s="1">
        <f t="shared" si="43"/>
        <v>8.5</v>
      </c>
      <c r="S147" s="1">
        <f t="shared" si="43"/>
        <v>7.5</v>
      </c>
      <c r="T147" s="1">
        <f t="shared" si="43"/>
        <v>10</v>
      </c>
      <c r="U147" s="9">
        <f t="shared" si="43"/>
        <v>6</v>
      </c>
      <c r="V147" s="10">
        <f t="shared" si="43"/>
        <v>21.5</v>
      </c>
      <c r="W147" s="1">
        <f t="shared" si="43"/>
        <v>24</v>
      </c>
      <c r="X147" s="1">
        <f t="shared" si="43"/>
        <v>12</v>
      </c>
      <c r="Y147" s="1">
        <f t="shared" si="43"/>
        <v>7</v>
      </c>
      <c r="Z147" s="9">
        <f t="shared" si="43"/>
        <v>3</v>
      </c>
      <c r="AA147" s="10">
        <f t="shared" si="43"/>
        <v>31</v>
      </c>
      <c r="AB147" s="1">
        <f t="shared" si="43"/>
        <v>40</v>
      </c>
      <c r="AC147" s="1">
        <f t="shared" si="43"/>
        <v>22</v>
      </c>
      <c r="AD147" s="1">
        <f t="shared" si="43"/>
        <v>14</v>
      </c>
      <c r="AE147" s="9">
        <f t="shared" si="43"/>
        <v>8</v>
      </c>
      <c r="AF147" s="10">
        <f t="shared" si="43"/>
        <v>24</v>
      </c>
      <c r="AG147" s="1">
        <f t="shared" si="43"/>
        <v>6</v>
      </c>
      <c r="AH147" s="1">
        <f t="shared" si="43"/>
        <v>6</v>
      </c>
      <c r="AI147" s="1">
        <f t="shared" si="43"/>
        <v>9</v>
      </c>
      <c r="AJ147" s="10">
        <f t="shared" si="43"/>
        <v>18</v>
      </c>
      <c r="AK147" s="1">
        <f t="shared" si="43"/>
        <v>7</v>
      </c>
      <c r="AL147" s="1">
        <f t="shared" si="43"/>
        <v>2</v>
      </c>
      <c r="AM147" s="9">
        <f t="shared" si="43"/>
        <v>5</v>
      </c>
    </row>
    <row r="148" spans="5:39" x14ac:dyDescent="0.3">
      <c r="L148" s="26"/>
      <c r="M148" s="26"/>
      <c r="N148" s="26"/>
      <c r="O148" s="26"/>
      <c r="P148" s="26"/>
      <c r="Q148" s="11">
        <f>+Q147/SUM($Q147:$U147)*100</f>
        <v>13.513513513513514</v>
      </c>
      <c r="R148" s="12">
        <f t="shared" ref="R148:U148" si="44">+R147/SUM($Q147:$U147)*100</f>
        <v>22.972972972972975</v>
      </c>
      <c r="S148" s="12">
        <f t="shared" si="44"/>
        <v>20.27027027027027</v>
      </c>
      <c r="T148" s="12">
        <f t="shared" si="44"/>
        <v>27.027027027027028</v>
      </c>
      <c r="U148" s="13">
        <f t="shared" si="44"/>
        <v>16.216216216216218</v>
      </c>
      <c r="V148" s="11">
        <f>+V147/SUM($V147:$Z147)*100</f>
        <v>31.851851851851855</v>
      </c>
      <c r="W148" s="12">
        <f t="shared" ref="W148:Z148" si="45">+W147/SUM($V147:$Z147)*100</f>
        <v>35.555555555555557</v>
      </c>
      <c r="X148" s="12">
        <f t="shared" si="45"/>
        <v>17.777777777777779</v>
      </c>
      <c r="Y148" s="12">
        <f t="shared" si="45"/>
        <v>10.37037037037037</v>
      </c>
      <c r="Z148" s="13">
        <f t="shared" si="45"/>
        <v>4.4444444444444446</v>
      </c>
      <c r="AA148" s="11">
        <f>+AA147/SUM($AA147:$AE147)*100</f>
        <v>26.956521739130434</v>
      </c>
      <c r="AB148" s="12">
        <f t="shared" ref="AB148:AE148" si="46">+AB147/SUM($AA147:$AE147)*100</f>
        <v>34.782608695652172</v>
      </c>
      <c r="AC148" s="12">
        <f t="shared" si="46"/>
        <v>19.130434782608695</v>
      </c>
      <c r="AD148" s="12">
        <f t="shared" si="46"/>
        <v>12.173913043478262</v>
      </c>
      <c r="AE148" s="13">
        <f t="shared" si="46"/>
        <v>6.9565217391304346</v>
      </c>
      <c r="AF148" s="12">
        <f>+AF147/SUM($AF147:$AI147)*100</f>
        <v>53.333333333333336</v>
      </c>
      <c r="AG148" s="12">
        <f t="shared" ref="AG148:AI148" si="47">+AG147/SUM($AF147:$AI147)*100</f>
        <v>13.333333333333334</v>
      </c>
      <c r="AH148" s="12">
        <f t="shared" si="47"/>
        <v>13.333333333333334</v>
      </c>
      <c r="AI148" s="13">
        <f t="shared" si="47"/>
        <v>20</v>
      </c>
      <c r="AJ148" s="11">
        <f>+AJ147/SUM($AJ147:$AM147)*100</f>
        <v>56.25</v>
      </c>
      <c r="AK148" s="12">
        <f t="shared" ref="AK148:AM148" si="48">+AK147/SUM($AJ147:$AM147)*100</f>
        <v>21.875</v>
      </c>
      <c r="AL148" s="12">
        <f t="shared" si="48"/>
        <v>6.25</v>
      </c>
      <c r="AM148" s="13">
        <f t="shared" si="48"/>
        <v>15.625</v>
      </c>
    </row>
    <row r="149" spans="5:39" x14ac:dyDescent="0.3">
      <c r="L149" s="26"/>
      <c r="M149" s="26"/>
      <c r="N149" s="26"/>
      <c r="Q149" s="39"/>
      <c r="R149" s="26"/>
      <c r="S149" s="61">
        <f>(Q147*1+R147*2+S147*3+T147*4+U147*5)/(SUM(Q147:U147))</f>
        <v>3.0945945945945947</v>
      </c>
      <c r="T149" s="61"/>
      <c r="U149" s="62"/>
      <c r="V149" s="61"/>
      <c r="W149" s="61"/>
      <c r="X149" s="61">
        <f>(V147*1+W147*2+X147*3+Y147*4+Z147*5)/(SUM(V147:Z147))</f>
        <v>2.2000000000000002</v>
      </c>
      <c r="Y149" s="61"/>
      <c r="Z149" s="62"/>
      <c r="AA149" s="63"/>
      <c r="AB149" s="61"/>
      <c r="AC149" s="61">
        <f>(AA147*1+AB147*2+AC147*3+AD147*4+AE147*5)/(SUM(AA147:AE147))</f>
        <v>2.3739130434782609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7" t="s">
        <v>120</v>
      </c>
      <c r="J151" s="16">
        <f>COUNTIFS($J$17:$J$129,-1,$F$17:$F$129,1)+COUNTIFS($J$17:$J$129,-1,$F$17:$F$129,2)+COUNTIFS($J$17:$J$129,-1,$F$17:$F$129,3)</f>
        <v>56</v>
      </c>
      <c r="L151" s="16">
        <f>COUNTIFS($J$17:$J$129,-1,L$17:L$129,"&gt;0")</f>
        <v>21</v>
      </c>
      <c r="M151" s="16">
        <f>COUNTIFS($J$17:$J$129,-1,M$17:M$129,"&gt;0")</f>
        <v>22</v>
      </c>
      <c r="N151" s="16">
        <f>COUNTIFS($J$17:$J$129,-1,N$17:N$129,"&gt;0")</f>
        <v>56</v>
      </c>
      <c r="O151" s="16">
        <f>COUNTIFS($J$17:$J$129,-1,O$17:O$129,"&gt;0")</f>
        <v>48</v>
      </c>
      <c r="P151" s="16">
        <f>COUNTIFS($J$17:$J$129,-1,P$17:P$129,"&gt;0")</f>
        <v>32</v>
      </c>
      <c r="Q151" s="10">
        <f t="shared" ref="Q151:AM151" si="49">SUMIF($J$18:$J$130,-1,Q18:Q130)</f>
        <v>11</v>
      </c>
      <c r="R151" s="1">
        <f t="shared" si="49"/>
        <v>10</v>
      </c>
      <c r="S151" s="1">
        <f t="shared" si="49"/>
        <v>10.5</v>
      </c>
      <c r="T151" s="1">
        <f t="shared" si="49"/>
        <v>11.5</v>
      </c>
      <c r="U151" s="9">
        <f t="shared" si="49"/>
        <v>7</v>
      </c>
      <c r="V151" s="10">
        <f t="shared" si="49"/>
        <v>13.5</v>
      </c>
      <c r="W151" s="1">
        <f t="shared" si="49"/>
        <v>18.5</v>
      </c>
      <c r="X151" s="1">
        <f t="shared" si="49"/>
        <v>14</v>
      </c>
      <c r="Y151" s="1">
        <f t="shared" si="49"/>
        <v>5</v>
      </c>
      <c r="Z151" s="9">
        <f t="shared" si="49"/>
        <v>3</v>
      </c>
      <c r="AA151" s="10">
        <f t="shared" si="49"/>
        <v>32.5</v>
      </c>
      <c r="AB151" s="1">
        <f t="shared" si="49"/>
        <v>33.5</v>
      </c>
      <c r="AC151" s="1">
        <f t="shared" si="49"/>
        <v>26</v>
      </c>
      <c r="AD151" s="1">
        <f t="shared" si="49"/>
        <v>20.5</v>
      </c>
      <c r="AE151" s="9">
        <f t="shared" si="49"/>
        <v>16</v>
      </c>
      <c r="AF151" s="10">
        <f t="shared" si="49"/>
        <v>30</v>
      </c>
      <c r="AG151" s="1">
        <f t="shared" si="49"/>
        <v>8</v>
      </c>
      <c r="AH151" s="1">
        <f t="shared" si="49"/>
        <v>9</v>
      </c>
      <c r="AI151" s="1">
        <f t="shared" si="49"/>
        <v>1</v>
      </c>
      <c r="AJ151" s="10">
        <f t="shared" si="49"/>
        <v>15</v>
      </c>
      <c r="AK151" s="1">
        <f t="shared" si="49"/>
        <v>7</v>
      </c>
      <c r="AL151" s="1">
        <f t="shared" si="49"/>
        <v>4</v>
      </c>
      <c r="AM151" s="9">
        <f t="shared" si="49"/>
        <v>6</v>
      </c>
    </row>
    <row r="152" spans="5:39" x14ac:dyDescent="0.3">
      <c r="E152" s="17" t="s">
        <v>121</v>
      </c>
      <c r="L152" s="12"/>
      <c r="M152" s="12"/>
      <c r="N152" s="12"/>
      <c r="O152" s="12"/>
      <c r="P152" s="12"/>
      <c r="Q152" s="11">
        <f>+Q151/SUM($Q151:$U151)*100</f>
        <v>22</v>
      </c>
      <c r="R152" s="12">
        <f t="shared" ref="R152:U152" si="50">+R151/SUM($Q151:$U151)*100</f>
        <v>20</v>
      </c>
      <c r="S152" s="12">
        <f t="shared" si="50"/>
        <v>21</v>
      </c>
      <c r="T152" s="12">
        <f t="shared" si="50"/>
        <v>23</v>
      </c>
      <c r="U152" s="13">
        <f t="shared" si="50"/>
        <v>14.000000000000002</v>
      </c>
      <c r="V152" s="11">
        <f>+V151/SUM($V151:$Z151)*100</f>
        <v>25</v>
      </c>
      <c r="W152" s="12">
        <f t="shared" ref="W152:Z152" si="51">+W151/SUM($V151:$Z151)*100</f>
        <v>34.25925925925926</v>
      </c>
      <c r="X152" s="12">
        <f t="shared" si="51"/>
        <v>25.925925925925924</v>
      </c>
      <c r="Y152" s="12">
        <f t="shared" si="51"/>
        <v>9.2592592592592595</v>
      </c>
      <c r="Z152" s="13">
        <f t="shared" si="51"/>
        <v>5.5555555555555554</v>
      </c>
      <c r="AA152" s="11">
        <f>+AA151/SUM($AA151:$AE151)*100</f>
        <v>25.291828793774318</v>
      </c>
      <c r="AB152" s="12">
        <f t="shared" ref="AB152:AE152" si="52">+AB151/SUM($AA151:$AE151)*100</f>
        <v>26.07003891050584</v>
      </c>
      <c r="AC152" s="12">
        <f t="shared" si="52"/>
        <v>20.233463035019454</v>
      </c>
      <c r="AD152" s="12">
        <f t="shared" si="52"/>
        <v>15.953307392996107</v>
      </c>
      <c r="AE152" s="13">
        <f t="shared" si="52"/>
        <v>12.45136186770428</v>
      </c>
      <c r="AF152" s="12">
        <f>+AF151/SUM($AF151:$AI151)*100</f>
        <v>62.5</v>
      </c>
      <c r="AG152" s="12">
        <f t="shared" ref="AG152:AI152" si="53">+AG151/SUM($AF151:$AI151)*100</f>
        <v>16.666666666666664</v>
      </c>
      <c r="AH152" s="12">
        <f t="shared" si="53"/>
        <v>18.75</v>
      </c>
      <c r="AI152" s="13">
        <f t="shared" si="53"/>
        <v>2.083333333333333</v>
      </c>
      <c r="AJ152" s="11">
        <f>+AJ151/SUM($AJ151:$AM151)*100</f>
        <v>46.875</v>
      </c>
      <c r="AK152" s="12">
        <f t="shared" ref="AK152:AM152" si="54">+AK151/SUM($AJ151:$AM151)*100</f>
        <v>21.875</v>
      </c>
      <c r="AL152" s="12">
        <f t="shared" si="54"/>
        <v>12.5</v>
      </c>
      <c r="AM152" s="13">
        <f t="shared" si="54"/>
        <v>18.75</v>
      </c>
    </row>
    <row r="153" spans="5:39" x14ac:dyDescent="0.3">
      <c r="E153" s="17" t="s">
        <v>122</v>
      </c>
      <c r="L153" s="26"/>
      <c r="M153" s="26"/>
      <c r="N153" s="26"/>
      <c r="Q153" s="39"/>
      <c r="R153" s="26"/>
      <c r="S153" s="61">
        <f>(Q151*1+R151*2+S151*3+T151*4+U151*5)/(SUM(Q151:U151))</f>
        <v>2.87</v>
      </c>
      <c r="T153" s="61"/>
      <c r="U153" s="62"/>
      <c r="V153" s="61"/>
      <c r="W153" s="61"/>
      <c r="X153" s="61">
        <f>(V151*1+W151*2+X151*3+Y151*4+Z151*5)/(SUM(V151:Z151))</f>
        <v>2.3611111111111112</v>
      </c>
      <c r="Y153" s="61"/>
      <c r="Z153" s="62"/>
      <c r="AA153" s="63"/>
      <c r="AB153" s="61"/>
      <c r="AC153" s="61">
        <f>(AA151*1+AB151*2+AC151*3+AD151*4+AE151*5)/(SUM(AA151:AE151))</f>
        <v>2.6420233463035019</v>
      </c>
      <c r="AE153" s="13"/>
      <c r="AJ153" s="10"/>
    </row>
    <row r="154" spans="5:39" x14ac:dyDescent="0.3">
      <c r="L154" s="26"/>
      <c r="M154" s="26"/>
      <c r="N154" s="26"/>
      <c r="Q154" s="39"/>
      <c r="R154" s="26"/>
      <c r="S154" s="61"/>
      <c r="T154" s="61"/>
      <c r="U154" s="62"/>
      <c r="V154" s="61"/>
      <c r="W154" s="61"/>
      <c r="X154" s="61"/>
      <c r="Y154" s="61"/>
      <c r="Z154" s="61"/>
      <c r="AA154" s="63"/>
      <c r="AB154" s="61"/>
      <c r="AC154" s="61"/>
      <c r="AE154" s="13"/>
      <c r="AJ154" s="10"/>
    </row>
    <row r="155" spans="5:39" x14ac:dyDescent="0.3">
      <c r="E155" s="17" t="s">
        <v>134</v>
      </c>
      <c r="K155" s="16">
        <f>K131</f>
        <v>15</v>
      </c>
      <c r="L155" s="16">
        <f>COUNTIFS($K$18:$K$130,-1,L$18:L$130,"&gt;0")</f>
        <v>8</v>
      </c>
      <c r="M155" s="16">
        <f>COUNTIFS($K$18:$K$130,-1,M$18:M$130,"&gt;0")</f>
        <v>7</v>
      </c>
      <c r="N155" s="16">
        <f>COUNTIFS($K$18:$K$130,-1,N$18:N$130,"&gt;0")</f>
        <v>15</v>
      </c>
      <c r="O155" s="16">
        <f>COUNTIFS($K$18:$K$130,-1,O$18:O$130,"&gt;0")</f>
        <v>6</v>
      </c>
      <c r="P155" s="16">
        <f>COUNTIFS($K$18:$K$130,-1,P$18:P$130,"&gt;0")</f>
        <v>4</v>
      </c>
      <c r="Q155" s="10">
        <f t="shared" ref="Q155:AM155" si="55">SUMIF($K$18:$K$130,-1,Q18:Q130)</f>
        <v>6</v>
      </c>
      <c r="R155" s="1">
        <f t="shared" si="55"/>
        <v>3.5</v>
      </c>
      <c r="S155" s="1">
        <f t="shared" si="55"/>
        <v>1</v>
      </c>
      <c r="T155" s="1">
        <f t="shared" si="55"/>
        <v>5</v>
      </c>
      <c r="U155" s="9">
        <f t="shared" si="55"/>
        <v>1</v>
      </c>
      <c r="V155" s="1">
        <f t="shared" si="55"/>
        <v>1.5</v>
      </c>
      <c r="W155" s="1">
        <f t="shared" si="55"/>
        <v>2</v>
      </c>
      <c r="X155" s="1">
        <f t="shared" si="55"/>
        <v>1</v>
      </c>
      <c r="Y155" s="1">
        <f t="shared" si="55"/>
        <v>5.5</v>
      </c>
      <c r="Z155" s="1">
        <f t="shared" si="55"/>
        <v>4</v>
      </c>
      <c r="AA155" s="10">
        <f t="shared" si="55"/>
        <v>4.5</v>
      </c>
      <c r="AB155" s="1">
        <f t="shared" si="55"/>
        <v>3.5</v>
      </c>
      <c r="AC155" s="1">
        <f t="shared" si="55"/>
        <v>1.5</v>
      </c>
      <c r="AD155" s="1">
        <f t="shared" si="55"/>
        <v>11.5</v>
      </c>
      <c r="AE155" s="9">
        <f t="shared" si="55"/>
        <v>7</v>
      </c>
      <c r="AF155" s="1">
        <f t="shared" si="55"/>
        <v>5</v>
      </c>
      <c r="AG155" s="1">
        <f t="shared" si="55"/>
        <v>1</v>
      </c>
      <c r="AH155" s="1">
        <f t="shared" si="55"/>
        <v>0</v>
      </c>
      <c r="AI155" s="1">
        <f t="shared" si="55"/>
        <v>0</v>
      </c>
      <c r="AJ155" s="10">
        <f t="shared" si="55"/>
        <v>2</v>
      </c>
      <c r="AK155" s="1">
        <f t="shared" si="55"/>
        <v>0</v>
      </c>
      <c r="AL155" s="1">
        <f t="shared" si="55"/>
        <v>2</v>
      </c>
      <c r="AM155" s="9">
        <f t="shared" si="55"/>
        <v>0</v>
      </c>
    </row>
    <row r="156" spans="5:39" x14ac:dyDescent="0.3">
      <c r="E156" s="17" t="s">
        <v>135</v>
      </c>
      <c r="Q156" s="11">
        <f>+Q155/SUM($Q155:$U155)*100</f>
        <v>36.363636363636367</v>
      </c>
      <c r="R156" s="12">
        <f t="shared" ref="R156:U156" si="56">+R155/SUM($Q155:$U155)*100</f>
        <v>21.212121212121211</v>
      </c>
      <c r="S156" s="12">
        <f t="shared" si="56"/>
        <v>6.0606060606060606</v>
      </c>
      <c r="T156" s="12">
        <f t="shared" si="56"/>
        <v>30.303030303030305</v>
      </c>
      <c r="U156" s="13">
        <f t="shared" si="56"/>
        <v>6.0606060606060606</v>
      </c>
      <c r="V156" s="11">
        <f>+V155/SUM($V155:$Z155)*100</f>
        <v>10.714285714285714</v>
      </c>
      <c r="W156" s="12">
        <f t="shared" ref="W156:Z156" si="57">+W155/SUM($V155:$Z155)*100</f>
        <v>14.285714285714285</v>
      </c>
      <c r="X156" s="12">
        <f t="shared" si="57"/>
        <v>7.1428571428571423</v>
      </c>
      <c r="Y156" s="12">
        <f t="shared" si="57"/>
        <v>39.285714285714285</v>
      </c>
      <c r="Z156" s="13">
        <f t="shared" si="57"/>
        <v>28.571428571428569</v>
      </c>
      <c r="AA156" s="11">
        <f>+AA155/SUM($AA155:$AE155)*100</f>
        <v>16.071428571428573</v>
      </c>
      <c r="AB156" s="12">
        <f t="shared" ref="AB156:AE156" si="58">+AB155/SUM($AA155:$AE155)*100</f>
        <v>12.5</v>
      </c>
      <c r="AC156" s="12">
        <f t="shared" si="58"/>
        <v>5.3571428571428568</v>
      </c>
      <c r="AD156" s="12">
        <f t="shared" si="58"/>
        <v>41.071428571428569</v>
      </c>
      <c r="AE156" s="13">
        <f t="shared" si="58"/>
        <v>25</v>
      </c>
      <c r="AF156" s="12">
        <f>+AF155/SUM($AF155:$AI155)*100</f>
        <v>83.333333333333343</v>
      </c>
      <c r="AG156" s="12">
        <f t="shared" ref="AG156:AI156" si="59">+AG155/SUM($AF155:$AI155)*100</f>
        <v>16.666666666666664</v>
      </c>
      <c r="AH156" s="12">
        <f t="shared" si="59"/>
        <v>0</v>
      </c>
      <c r="AI156" s="13">
        <f t="shared" si="59"/>
        <v>0</v>
      </c>
      <c r="AJ156" s="11">
        <f>+AJ155/SUM($AJ155:$AM155)*100</f>
        <v>50</v>
      </c>
      <c r="AK156" s="12">
        <f t="shared" ref="AK156:AM156" si="60">+AK155/SUM($AJ155:$AM155)*100</f>
        <v>0</v>
      </c>
      <c r="AL156" s="12">
        <f t="shared" si="60"/>
        <v>50</v>
      </c>
      <c r="AM156" s="13">
        <f t="shared" si="60"/>
        <v>0</v>
      </c>
    </row>
    <row r="157" spans="5:39" x14ac:dyDescent="0.3">
      <c r="L157" s="26"/>
      <c r="M157" s="26"/>
      <c r="N157" s="26"/>
      <c r="Q157" s="39"/>
      <c r="R157" s="26"/>
      <c r="S157" s="61">
        <f>(Q155*1+R155*2+S155*3+T155*4+U155*5)/(SUM(Q155:U155))</f>
        <v>2.4848484848484849</v>
      </c>
      <c r="T157" s="61"/>
      <c r="U157" s="62"/>
      <c r="V157" s="61"/>
      <c r="W157" s="61"/>
      <c r="X157" s="61">
        <f>(V155*1+W155*2+X155*3+Y155*4+Z155*5)/(SUM(V155:Z155))</f>
        <v>3.6071428571428572</v>
      </c>
      <c r="Y157" s="61"/>
      <c r="Z157" s="62"/>
      <c r="AA157" s="63"/>
      <c r="AB157" s="61"/>
      <c r="AC157" s="61">
        <f>(AA155*1+AB155*2+AC155*3+AD155*4+AE155*5)/(SUM(AA155:AE155))</f>
        <v>3.4642857142857144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0"/>
      <c r="N160" s="30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7" t="s">
        <v>136</v>
      </c>
      <c r="H170" s="16">
        <f>COUNTIF(H18:H130,1)</f>
        <v>6</v>
      </c>
      <c r="L170" s="16">
        <f>COUNTIFS($H$18:$H$130,1,L18:L130,"&gt;0")</f>
        <v>3</v>
      </c>
      <c r="M170" s="16">
        <f>COUNTIFS($H$18:$H$130,1,M18:M130,"&gt;0")</f>
        <v>1</v>
      </c>
      <c r="N170" s="16">
        <f>COUNTIFS($H$18:$H$130,1,N18:N130,"&gt;0")</f>
        <v>6</v>
      </c>
      <c r="O170" s="16">
        <f>COUNTIFS($H$18:$H$130,1,O18:O130,"&gt;0")</f>
        <v>5</v>
      </c>
      <c r="P170" s="16">
        <f>COUNTIFS($H$18:$H$130,1,P18:P130,"&gt;0")</f>
        <v>2</v>
      </c>
      <c r="Q170" s="10">
        <f t="shared" ref="Q170:AM170" si="61">SUMIF($H$18:$H$130,1,Q18:Q130)</f>
        <v>2</v>
      </c>
      <c r="R170" s="1">
        <f t="shared" si="61"/>
        <v>0</v>
      </c>
      <c r="S170" s="1">
        <f t="shared" si="61"/>
        <v>0</v>
      </c>
      <c r="T170" s="1">
        <f t="shared" si="61"/>
        <v>4</v>
      </c>
      <c r="U170" s="9">
        <f t="shared" si="61"/>
        <v>0</v>
      </c>
      <c r="V170" s="1">
        <f t="shared" si="61"/>
        <v>0</v>
      </c>
      <c r="W170" s="1">
        <f t="shared" si="61"/>
        <v>0</v>
      </c>
      <c r="X170" s="1">
        <f t="shared" si="61"/>
        <v>0</v>
      </c>
      <c r="Y170" s="1">
        <f t="shared" si="61"/>
        <v>2</v>
      </c>
      <c r="Z170" s="1">
        <f t="shared" si="61"/>
        <v>0</v>
      </c>
      <c r="AA170" s="10">
        <f t="shared" si="61"/>
        <v>4</v>
      </c>
      <c r="AB170" s="1">
        <f t="shared" si="61"/>
        <v>2</v>
      </c>
      <c r="AC170" s="1">
        <f t="shared" si="61"/>
        <v>0</v>
      </c>
      <c r="AD170" s="1">
        <f t="shared" si="61"/>
        <v>6</v>
      </c>
      <c r="AE170" s="9">
        <f t="shared" si="61"/>
        <v>0</v>
      </c>
      <c r="AF170" s="1">
        <f t="shared" si="61"/>
        <v>5</v>
      </c>
      <c r="AG170" s="1">
        <f t="shared" si="61"/>
        <v>0</v>
      </c>
      <c r="AH170" s="1">
        <f t="shared" si="61"/>
        <v>0</v>
      </c>
      <c r="AI170" s="1">
        <f t="shared" si="61"/>
        <v>0</v>
      </c>
      <c r="AJ170" s="10">
        <f t="shared" si="61"/>
        <v>1</v>
      </c>
      <c r="AK170" s="1">
        <f t="shared" si="61"/>
        <v>0</v>
      </c>
      <c r="AL170" s="1">
        <f t="shared" si="61"/>
        <v>1</v>
      </c>
      <c r="AM170" s="9">
        <f t="shared" si="61"/>
        <v>0</v>
      </c>
    </row>
    <row r="171" spans="5:39" x14ac:dyDescent="0.3">
      <c r="Q171" s="11">
        <f>+Q170/SUM($Q170:$U170)*100</f>
        <v>33.333333333333329</v>
      </c>
      <c r="R171" s="12">
        <f t="shared" ref="R171:U171" si="62">+R170/SUM($Q170:$U170)*100</f>
        <v>0</v>
      </c>
      <c r="S171" s="12">
        <f t="shared" si="62"/>
        <v>0</v>
      </c>
      <c r="T171" s="12">
        <f t="shared" si="62"/>
        <v>66.666666666666657</v>
      </c>
      <c r="U171" s="13">
        <f t="shared" si="62"/>
        <v>0</v>
      </c>
      <c r="V171" s="11">
        <f>+V170/SUM($V170:$Z170)*100</f>
        <v>0</v>
      </c>
      <c r="W171" s="12">
        <f t="shared" ref="W171:Z171" si="63">+W170/SUM($V170:$Z170)*100</f>
        <v>0</v>
      </c>
      <c r="X171" s="12">
        <f t="shared" si="63"/>
        <v>0</v>
      </c>
      <c r="Y171" s="12">
        <f t="shared" si="63"/>
        <v>100</v>
      </c>
      <c r="Z171" s="13">
        <f t="shared" si="63"/>
        <v>0</v>
      </c>
      <c r="AA171" s="11">
        <f>+AA170/SUM($AA170:$AE170)*100</f>
        <v>33.333333333333329</v>
      </c>
      <c r="AB171" s="12">
        <f t="shared" ref="AB171:AE171" si="64">+AB170/SUM($AA170:$AE170)*100</f>
        <v>16.666666666666664</v>
      </c>
      <c r="AC171" s="12">
        <f t="shared" si="64"/>
        <v>0</v>
      </c>
      <c r="AD171" s="12">
        <f t="shared" si="64"/>
        <v>50</v>
      </c>
      <c r="AE171" s="13">
        <f t="shared" si="64"/>
        <v>0</v>
      </c>
      <c r="AF171" s="12">
        <f>+AF170/SUM($AF170:$AI170)*100</f>
        <v>100</v>
      </c>
      <c r="AG171" s="12">
        <f t="shared" ref="AG171:AI171" si="65">+AG170/SUM($AF170:$AI170)*100</f>
        <v>0</v>
      </c>
      <c r="AH171" s="12">
        <f t="shared" si="65"/>
        <v>0</v>
      </c>
      <c r="AI171" s="13">
        <f t="shared" si="65"/>
        <v>0</v>
      </c>
      <c r="AJ171" s="11">
        <f>+AJ170/SUM($AJ170:$AM170)*100</f>
        <v>50</v>
      </c>
      <c r="AK171" s="12">
        <f t="shared" ref="AK171:AM171" si="66">+AK170/SUM($AJ170:$AM170)*100</f>
        <v>0</v>
      </c>
      <c r="AL171" s="12">
        <f t="shared" si="66"/>
        <v>50</v>
      </c>
      <c r="AM171" s="13">
        <f t="shared" si="66"/>
        <v>0</v>
      </c>
    </row>
    <row r="172" spans="5:39" x14ac:dyDescent="0.3">
      <c r="L172" s="26"/>
      <c r="M172" s="26"/>
      <c r="N172" s="26"/>
      <c r="S172" s="1">
        <f>(Q170*1+R170*2+S170*3+T170*4+U170*5)/SUM(Q170:U170)</f>
        <v>3</v>
      </c>
      <c r="U172" s="13"/>
      <c r="X172" s="31">
        <f>(V170*1+W170*2+X170*3+Y170*4+Z170*5)/SUM(V170:Z170)</f>
        <v>4</v>
      </c>
      <c r="Z172" s="13"/>
      <c r="AC172" s="1">
        <f>(AA170*1+AB170*2+AC170*3+AD170*4+AE170*5)/SUM(AA170:AE170)</f>
        <v>2.6666666666666665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0"/>
      <c r="N175" s="30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E184" s="83"/>
      <c r="F184" s="211"/>
      <c r="G184" s="211"/>
      <c r="H184" s="226"/>
      <c r="I184" s="211"/>
      <c r="J184" s="211"/>
      <c r="K184" s="211"/>
      <c r="L184" s="226"/>
      <c r="M184" s="211"/>
      <c r="N184" s="211"/>
      <c r="O184" s="211"/>
      <c r="AJ184" s="10"/>
    </row>
    <row r="185" spans="5:36" x14ac:dyDescent="0.3">
      <c r="E185" s="83" t="s">
        <v>324</v>
      </c>
      <c r="F185" s="211"/>
      <c r="G185" s="211"/>
      <c r="H185" s="226"/>
      <c r="I185" s="211"/>
      <c r="J185" s="211"/>
      <c r="K185" s="211"/>
      <c r="L185" s="226"/>
      <c r="M185" s="211"/>
      <c r="N185" s="211"/>
      <c r="O185" s="211"/>
      <c r="AJ185" s="10"/>
    </row>
    <row r="186" spans="5:36" x14ac:dyDescent="0.3">
      <c r="E186" s="83"/>
      <c r="F186" s="226" t="s">
        <v>325</v>
      </c>
      <c r="G186" s="211"/>
      <c r="H186" s="226"/>
      <c r="I186" s="211"/>
      <c r="J186" s="211"/>
      <c r="K186" s="211"/>
      <c r="L186" s="226"/>
      <c r="M186" s="211"/>
      <c r="N186" s="211"/>
      <c r="O186" s="211"/>
      <c r="Q186" s="10">
        <f>SUMIFS(Q$18:Q$130,$O$18:$O$130,"&gt;2",$K$18:$K$130,1)</f>
        <v>2</v>
      </c>
      <c r="R186" s="1">
        <f t="shared" ref="R186:AE186" si="67">SUMIFS(R$18:R$130,$O$18:$O$130,"&gt;2",$K$18:$K$130,1)</f>
        <v>2.5</v>
      </c>
      <c r="S186" s="1">
        <f t="shared" si="67"/>
        <v>3</v>
      </c>
      <c r="T186" s="1">
        <f t="shared" si="67"/>
        <v>4</v>
      </c>
      <c r="U186" s="9">
        <f t="shared" si="67"/>
        <v>3</v>
      </c>
      <c r="V186" s="1">
        <f t="shared" si="67"/>
        <v>11</v>
      </c>
      <c r="W186" s="1">
        <f t="shared" si="67"/>
        <v>13</v>
      </c>
      <c r="X186" s="1">
        <f t="shared" si="67"/>
        <v>8.5</v>
      </c>
      <c r="Y186" s="1">
        <f t="shared" si="67"/>
        <v>2.5</v>
      </c>
      <c r="Z186" s="1">
        <f t="shared" si="67"/>
        <v>1</v>
      </c>
      <c r="AA186" s="10">
        <f t="shared" si="67"/>
        <v>17.5</v>
      </c>
      <c r="AB186" s="1">
        <f t="shared" si="67"/>
        <v>21.5</v>
      </c>
      <c r="AC186" s="1">
        <f t="shared" si="67"/>
        <v>14</v>
      </c>
      <c r="AD186" s="1">
        <f t="shared" si="67"/>
        <v>4</v>
      </c>
      <c r="AE186" s="9">
        <f t="shared" si="67"/>
        <v>2</v>
      </c>
      <c r="AJ186" s="10"/>
    </row>
    <row r="187" spans="5:36" x14ac:dyDescent="0.3">
      <c r="E187" s="83"/>
      <c r="F187" s="226" t="s">
        <v>26</v>
      </c>
      <c r="G187" s="211"/>
      <c r="H187" s="226" t="s">
        <v>326</v>
      </c>
      <c r="I187" s="211"/>
      <c r="J187" s="211"/>
      <c r="K187" s="211"/>
      <c r="L187" s="226"/>
      <c r="M187" s="211"/>
      <c r="N187" s="211"/>
      <c r="O187" s="211"/>
      <c r="Q187" s="171"/>
      <c r="R187" s="31"/>
      <c r="S187" s="31">
        <f>(Q186*1+R186*2+S186*3+T186*4+U186*5)/SUM(Q186:U186)</f>
        <v>3.2413793103448274</v>
      </c>
      <c r="T187" s="31"/>
      <c r="U187" s="173">
        <f>(U186*1.5+T186-R186-Q186*1.5)/SUM(Q186:U186)</f>
        <v>0.20689655172413793</v>
      </c>
      <c r="V187" s="31"/>
      <c r="W187" s="31"/>
      <c r="X187" s="31">
        <f>(V186*1+W186*2+X186*3+Y186*4+Z186*5)/SUM(V186:Z186)</f>
        <v>2.1527777777777777</v>
      </c>
      <c r="Y187" s="31"/>
      <c r="Z187" s="173">
        <f>(Z186*1.5+Y186-W186-V186*1.5)/SUM(V186:Z186)</f>
        <v>-0.70833333333333337</v>
      </c>
      <c r="AA187" s="171"/>
      <c r="AB187" s="31"/>
      <c r="AC187" s="31">
        <f>(AA186*1+AB186*2+AC186*3+AD186*4+AE186*5)/SUM(AA186:AE186)</f>
        <v>2.1779661016949152</v>
      </c>
      <c r="AD187" s="31"/>
      <c r="AE187" s="173">
        <f>(AE186*1.5+AD186-AB186-AA186*1.5)/SUM(AA186:AE186)</f>
        <v>-0.69067796610169496</v>
      </c>
      <c r="AJ187" s="10"/>
    </row>
    <row r="188" spans="5:36" x14ac:dyDescent="0.3">
      <c r="E188" s="83"/>
      <c r="F188" s="226" t="s">
        <v>327</v>
      </c>
      <c r="G188" s="211"/>
      <c r="H188" s="226"/>
      <c r="I188" s="211"/>
      <c r="J188" s="211"/>
      <c r="K188" s="211"/>
      <c r="L188" s="226"/>
      <c r="M188" s="211"/>
      <c r="N188" s="211"/>
      <c r="O188" s="211"/>
      <c r="Q188" s="10">
        <f>SUMIFS(Q$18:Q$130,$O$18:$O$130,1,$K$18:$K$130,1)</f>
        <v>6</v>
      </c>
      <c r="R188" s="1">
        <f t="shared" ref="R188:AE188" si="68">SUMIFS(R$18:R$130,$O$18:$O$130,1,$K$18:$K$130,1)</f>
        <v>9.5</v>
      </c>
      <c r="S188" s="1">
        <f t="shared" si="68"/>
        <v>13</v>
      </c>
      <c r="T188" s="1">
        <f t="shared" si="68"/>
        <v>10</v>
      </c>
      <c r="U188" s="9">
        <f t="shared" si="68"/>
        <v>7</v>
      </c>
      <c r="V188" s="1">
        <f t="shared" si="68"/>
        <v>18</v>
      </c>
      <c r="W188" s="1">
        <f t="shared" si="68"/>
        <v>20.5</v>
      </c>
      <c r="X188" s="1">
        <f t="shared" si="68"/>
        <v>12</v>
      </c>
      <c r="Y188" s="1">
        <f t="shared" si="68"/>
        <v>3</v>
      </c>
      <c r="Z188" s="1">
        <f t="shared" si="68"/>
        <v>1</v>
      </c>
      <c r="AA188" s="10">
        <f t="shared" si="68"/>
        <v>32.5</v>
      </c>
      <c r="AB188" s="1">
        <f t="shared" si="68"/>
        <v>36</v>
      </c>
      <c r="AC188" s="1">
        <f t="shared" si="68"/>
        <v>22</v>
      </c>
      <c r="AD188" s="1">
        <f t="shared" si="68"/>
        <v>13.5</v>
      </c>
      <c r="AE188" s="9">
        <f t="shared" si="68"/>
        <v>11</v>
      </c>
      <c r="AJ188" s="10"/>
    </row>
    <row r="189" spans="5:36" x14ac:dyDescent="0.3">
      <c r="E189" s="83"/>
      <c r="F189" s="140" t="s">
        <v>26</v>
      </c>
      <c r="G189" s="141"/>
      <c r="H189" s="140" t="s">
        <v>326</v>
      </c>
      <c r="I189" s="141"/>
      <c r="J189" s="141"/>
      <c r="K189" s="141"/>
      <c r="L189" s="140"/>
      <c r="M189" s="141"/>
      <c r="N189" s="141"/>
      <c r="O189" s="141"/>
      <c r="P189" s="130"/>
      <c r="Q189" s="172"/>
      <c r="R189" s="169"/>
      <c r="S189" s="169">
        <f>(Q188*1+R188*2+S188*3+T188*4+U188*5)/SUM(Q188:U188)</f>
        <v>3.0549450549450547</v>
      </c>
      <c r="T189" s="169"/>
      <c r="U189" s="174">
        <f>(U188*1.5+T188-R188-Q188*1.5)/SUM(Q188:U188)</f>
        <v>4.3956043956043959E-2</v>
      </c>
      <c r="V189" s="169"/>
      <c r="W189" s="169"/>
      <c r="X189" s="169">
        <f>(V188*1+W188*2+X188*3+Y188*4+Z188*5)/SUM(V188:Z188)</f>
        <v>2.0550458715596331</v>
      </c>
      <c r="Y189" s="169"/>
      <c r="Z189" s="174">
        <f>(Z188*1.5+Y188-W188-V188*1.5)/SUM(V188:Z188)</f>
        <v>-0.78899082568807344</v>
      </c>
      <c r="AA189" s="172"/>
      <c r="AB189" s="169"/>
      <c r="AC189" s="169">
        <f>(AA188*1+AB188*2+AC188*3+AD188*4+AE188*5)/SUM(AA188:AE188)</f>
        <v>2.4304347826086956</v>
      </c>
      <c r="AD189" s="169"/>
      <c r="AE189" s="174">
        <f>(AE188*1.5+AD188-AB188-AA188*1.5)/SUM(AA188:AE188)</f>
        <v>-0.47608695652173916</v>
      </c>
      <c r="AJ189" s="10"/>
    </row>
    <row r="190" spans="5:36" x14ac:dyDescent="0.3">
      <c r="E190" s="83"/>
      <c r="F190" s="226" t="s">
        <v>328</v>
      </c>
      <c r="G190" s="211"/>
      <c r="H190" s="226"/>
      <c r="I190" s="211"/>
      <c r="J190" s="211"/>
      <c r="K190" s="211"/>
      <c r="L190" s="226"/>
      <c r="M190" s="211"/>
      <c r="N190" s="211"/>
      <c r="O190" s="211"/>
      <c r="Q190" s="10">
        <f>SUMIFS(Q$18:Q$130,$O$18:$O$130,"&gt;2",$K$18:$K$130,-1)</f>
        <v>0</v>
      </c>
      <c r="R190" s="1">
        <f t="shared" ref="R190:AE190" si="69">SUMIFS(R$18:R$130,$O$18:$O$130,"&gt;2",$K$18:$K$130,-1)</f>
        <v>0</v>
      </c>
      <c r="S190" s="1">
        <f t="shared" si="69"/>
        <v>0</v>
      </c>
      <c r="T190" s="1">
        <f t="shared" si="69"/>
        <v>0</v>
      </c>
      <c r="U190" s="9">
        <f t="shared" si="69"/>
        <v>0</v>
      </c>
      <c r="V190" s="1">
        <f t="shared" si="69"/>
        <v>0</v>
      </c>
      <c r="W190" s="1">
        <f t="shared" si="69"/>
        <v>0</v>
      </c>
      <c r="X190" s="1">
        <f t="shared" si="69"/>
        <v>0</v>
      </c>
      <c r="Y190" s="1">
        <f t="shared" si="69"/>
        <v>0</v>
      </c>
      <c r="Z190" s="1">
        <f t="shared" si="69"/>
        <v>0</v>
      </c>
      <c r="AA190" s="10">
        <f t="shared" si="69"/>
        <v>0</v>
      </c>
      <c r="AB190" s="1">
        <f t="shared" si="69"/>
        <v>0</v>
      </c>
      <c r="AC190" s="1">
        <f t="shared" si="69"/>
        <v>0</v>
      </c>
      <c r="AD190" s="1">
        <f t="shared" si="69"/>
        <v>0</v>
      </c>
      <c r="AE190" s="9">
        <f t="shared" si="69"/>
        <v>0</v>
      </c>
      <c r="AJ190" s="10"/>
    </row>
    <row r="191" spans="5:36" x14ac:dyDescent="0.3">
      <c r="E191" s="83"/>
      <c r="F191" s="226" t="s">
        <v>26</v>
      </c>
      <c r="G191" s="211"/>
      <c r="H191" s="226" t="s">
        <v>326</v>
      </c>
      <c r="I191" s="211"/>
      <c r="J191" s="211"/>
      <c r="K191" s="211"/>
      <c r="L191" s="226"/>
      <c r="M191" s="211"/>
      <c r="N191" s="211"/>
      <c r="O191" s="211"/>
      <c r="Q191" s="171"/>
      <c r="R191" s="31"/>
      <c r="S191" s="31" t="e">
        <f>(Q190*1+R190*2+S190*3+T190*4+U190*5)/SUM(Q190:U190)</f>
        <v>#DIV/0!</v>
      </c>
      <c r="T191" s="31"/>
      <c r="U191" s="173" t="e">
        <f>(U190*1.5+T190-R190-Q190*1.5)/SUM(Q190:U190)</f>
        <v>#DIV/0!</v>
      </c>
      <c r="V191" s="31"/>
      <c r="W191" s="31"/>
      <c r="X191" s="31" t="e">
        <f>(V190*1+W190*2+X190*3+Y190*4+Z190*5)/SUM(V190:Z190)</f>
        <v>#DIV/0!</v>
      </c>
      <c r="Y191" s="31"/>
      <c r="Z191" s="173" t="e">
        <f>(Z190*1.5+Y190-W190-V190*1.5)/SUM(V190:Z190)</f>
        <v>#DIV/0!</v>
      </c>
      <c r="AA191" s="171"/>
      <c r="AB191" s="31"/>
      <c r="AC191" s="31" t="e">
        <f>(AA190*1+AB190*2+AC190*3+AD190*4+AE190*5)/SUM(AA190:AE190)</f>
        <v>#DIV/0!</v>
      </c>
      <c r="AD191" s="31"/>
      <c r="AE191" s="173" t="e">
        <f>(AE190*1.5+AD190-AB190-AA190*1.5)/SUM(AA190:AE190)</f>
        <v>#DIV/0!</v>
      </c>
      <c r="AJ191" s="10"/>
    </row>
    <row r="192" spans="5:36" x14ac:dyDescent="0.3">
      <c r="E192" s="83"/>
      <c r="F192" s="226" t="s">
        <v>327</v>
      </c>
      <c r="G192" s="211"/>
      <c r="H192" s="226"/>
      <c r="I192" s="211"/>
      <c r="J192" s="211"/>
      <c r="K192" s="211"/>
      <c r="L192" s="226"/>
      <c r="M192" s="211"/>
      <c r="N192" s="211"/>
      <c r="O192" s="211"/>
      <c r="Q192" s="10">
        <f>SUMIFS(Q$18:Q$130,$O$18:$O$130,1,$K$18:$K$130,-1)</f>
        <v>2</v>
      </c>
      <c r="R192" s="1">
        <f t="shared" ref="R192:AE192" si="70">SUMIFS(R$18:R$130,$O$18:$O$130,1,$K$18:$K$130,-1)</f>
        <v>0</v>
      </c>
      <c r="S192" s="1">
        <f t="shared" si="70"/>
        <v>0</v>
      </c>
      <c r="T192" s="1">
        <f t="shared" si="70"/>
        <v>4</v>
      </c>
      <c r="U192" s="9">
        <f t="shared" si="70"/>
        <v>0</v>
      </c>
      <c r="V192" s="1">
        <f t="shared" si="70"/>
        <v>0</v>
      </c>
      <c r="W192" s="1">
        <f t="shared" si="70"/>
        <v>0</v>
      </c>
      <c r="X192" s="1">
        <f t="shared" si="70"/>
        <v>0</v>
      </c>
      <c r="Y192" s="1">
        <f t="shared" si="70"/>
        <v>2</v>
      </c>
      <c r="Z192" s="1">
        <f t="shared" si="70"/>
        <v>0</v>
      </c>
      <c r="AA192" s="10">
        <f t="shared" si="70"/>
        <v>2</v>
      </c>
      <c r="AB192" s="1">
        <f t="shared" si="70"/>
        <v>2</v>
      </c>
      <c r="AC192" s="1">
        <f t="shared" si="70"/>
        <v>0</v>
      </c>
      <c r="AD192" s="1">
        <f t="shared" si="70"/>
        <v>6</v>
      </c>
      <c r="AE192" s="9">
        <f t="shared" si="70"/>
        <v>0</v>
      </c>
      <c r="AJ192" s="10"/>
    </row>
    <row r="193" spans="5:39" x14ac:dyDescent="0.3">
      <c r="E193" s="83"/>
      <c r="F193" s="140" t="s">
        <v>26</v>
      </c>
      <c r="G193" s="141"/>
      <c r="H193" s="140" t="s">
        <v>326</v>
      </c>
      <c r="I193" s="141"/>
      <c r="J193" s="141"/>
      <c r="K193" s="141"/>
      <c r="L193" s="140"/>
      <c r="M193" s="141"/>
      <c r="N193" s="141"/>
      <c r="O193" s="141"/>
      <c r="P193" s="130"/>
      <c r="Q193" s="172"/>
      <c r="R193" s="169"/>
      <c r="S193" s="169">
        <f>(Q192*1+R192*2+S192*3+T192*4+U192*5)/SUM(Q192:U192)</f>
        <v>3</v>
      </c>
      <c r="T193" s="169"/>
      <c r="U193" s="174">
        <f>(U192*1.5+T192-R192-Q192*1.5)/SUM(Q192:U192)</f>
        <v>0.16666666666666666</v>
      </c>
      <c r="V193" s="169"/>
      <c r="W193" s="169"/>
      <c r="X193" s="169">
        <f>(V192*1+W192*2+X192*3+Y192*4+Z192*5)/SUM(V192:Z192)</f>
        <v>4</v>
      </c>
      <c r="Y193" s="169"/>
      <c r="Z193" s="174">
        <f>(Z192*1.5+Y192-W192-V192*1.5)/SUM(V192:Z192)</f>
        <v>1</v>
      </c>
      <c r="AA193" s="172"/>
      <c r="AB193" s="169"/>
      <c r="AC193" s="169">
        <f>(AA192*1+AB192*2+AC192*3+AD192*4+AE192*5)/SUM(AA192:AE192)</f>
        <v>3</v>
      </c>
      <c r="AD193" s="169"/>
      <c r="AE193" s="174">
        <f>(AE192*1.5+AD192-AB192-AA192*1.5)/SUM(AA192:AE192)</f>
        <v>0.1</v>
      </c>
      <c r="AJ193" s="10"/>
    </row>
    <row r="194" spans="5:39" x14ac:dyDescent="0.3">
      <c r="E194" s="83"/>
      <c r="F194" s="226"/>
      <c r="G194" s="211"/>
      <c r="H194" s="226"/>
      <c r="I194" s="211"/>
      <c r="J194" s="211"/>
      <c r="K194" s="211"/>
      <c r="L194" s="226"/>
      <c r="M194" s="211"/>
      <c r="N194" s="211"/>
      <c r="O194" s="211"/>
      <c r="AJ194" s="10"/>
    </row>
    <row r="195" spans="5:39" x14ac:dyDescent="0.3">
      <c r="E195" s="83" t="s">
        <v>329</v>
      </c>
      <c r="F195" s="210"/>
      <c r="G195" s="211"/>
      <c r="H195" s="227"/>
      <c r="I195" s="227"/>
      <c r="J195" s="227"/>
      <c r="K195" s="211"/>
      <c r="L195" s="227"/>
      <c r="M195" s="227"/>
      <c r="N195" s="227"/>
      <c r="O195" s="211"/>
      <c r="AJ195" s="10"/>
    </row>
    <row r="196" spans="5:39" x14ac:dyDescent="0.3">
      <c r="E196" s="83"/>
      <c r="F196" s="210" t="s">
        <v>330</v>
      </c>
      <c r="G196" s="211"/>
      <c r="H196" s="227"/>
      <c r="I196" s="227"/>
      <c r="J196" s="227"/>
      <c r="K196" s="211"/>
      <c r="L196" s="227"/>
      <c r="M196" s="227"/>
      <c r="N196" s="227"/>
      <c r="O196" s="211"/>
      <c r="Q196" s="10">
        <f>SUMIFS(Q$18:Q$130,$P$18:$P$130,1,$K$18:$K$130,1)</f>
        <v>1</v>
      </c>
      <c r="R196" s="1">
        <f t="shared" ref="R196:AE196" si="71">SUMIFS(R$18:R$130,$P$18:$P$130,1,$K$18:$K$130,1)</f>
        <v>5</v>
      </c>
      <c r="S196" s="1">
        <f t="shared" si="71"/>
        <v>8</v>
      </c>
      <c r="T196" s="1">
        <f t="shared" si="71"/>
        <v>10</v>
      </c>
      <c r="U196" s="9">
        <f t="shared" si="71"/>
        <v>7</v>
      </c>
      <c r="V196" s="1">
        <f t="shared" si="71"/>
        <v>13</v>
      </c>
      <c r="W196" s="1">
        <f t="shared" si="71"/>
        <v>14.5</v>
      </c>
      <c r="X196" s="1">
        <f t="shared" si="71"/>
        <v>7.5</v>
      </c>
      <c r="Y196" s="1">
        <f t="shared" si="71"/>
        <v>2</v>
      </c>
      <c r="Z196" s="1">
        <f t="shared" si="71"/>
        <v>1</v>
      </c>
      <c r="AA196" s="10">
        <f t="shared" si="71"/>
        <v>26</v>
      </c>
      <c r="AB196" s="1">
        <f t="shared" si="71"/>
        <v>29.5</v>
      </c>
      <c r="AC196" s="1">
        <f t="shared" si="71"/>
        <v>19</v>
      </c>
      <c r="AD196" s="1">
        <f t="shared" si="71"/>
        <v>1.5</v>
      </c>
      <c r="AE196" s="9">
        <f t="shared" si="71"/>
        <v>0</v>
      </c>
      <c r="AJ196" s="10"/>
    </row>
    <row r="197" spans="5:39" x14ac:dyDescent="0.3">
      <c r="E197" s="83"/>
      <c r="F197" s="226" t="s">
        <v>26</v>
      </c>
      <c r="G197" s="211"/>
      <c r="H197" s="226" t="s">
        <v>326</v>
      </c>
      <c r="I197" s="228"/>
      <c r="J197" s="228"/>
      <c r="K197" s="211"/>
      <c r="L197" s="228"/>
      <c r="M197" s="228"/>
      <c r="N197" s="228"/>
      <c r="O197" s="211"/>
      <c r="Q197" s="171"/>
      <c r="R197" s="31"/>
      <c r="S197" s="31">
        <f>(Q196*1+R196*2+S196*3+T196*4+U196*5)/SUM(Q196:U196)</f>
        <v>3.5483870967741935</v>
      </c>
      <c r="T197" s="31"/>
      <c r="U197" s="173">
        <f>(U196*1.5+T196-R196-Q196*1.5)/SUM(Q196:U196)</f>
        <v>0.45161290322580644</v>
      </c>
      <c r="V197" s="31"/>
      <c r="W197" s="31"/>
      <c r="X197" s="31">
        <f>(V196*1+W196*2+X196*3+Y196*4+Z196*5)/SUM(V196:Z196)</f>
        <v>2.0394736842105261</v>
      </c>
      <c r="Y197" s="31"/>
      <c r="Z197" s="173">
        <f>(Z196*1.5+Y196-W196-V196*1.5)/SUM(V196:Z196)</f>
        <v>-0.80263157894736847</v>
      </c>
      <c r="AA197" s="171"/>
      <c r="AB197" s="31"/>
      <c r="AC197" s="31">
        <f>(AA196*1+AB196*2+AC196*3+AD196*4+AE196*5)/SUM(AA196:AE196)</f>
        <v>1.9473684210526316</v>
      </c>
      <c r="AD197" s="31"/>
      <c r="AE197" s="173">
        <f>(AE196*1.5+AD196-AB196-AA196*1.5)/SUM(AA196:AE196)</f>
        <v>-0.88157894736842102</v>
      </c>
      <c r="AJ197" s="10"/>
    </row>
    <row r="198" spans="5:39" x14ac:dyDescent="0.3">
      <c r="E198" s="83"/>
      <c r="F198" s="210" t="s">
        <v>331</v>
      </c>
      <c r="G198" s="211"/>
      <c r="H198" s="228"/>
      <c r="I198" s="228"/>
      <c r="J198" s="228"/>
      <c r="K198" s="211"/>
      <c r="L198" s="228"/>
      <c r="M198" s="228"/>
      <c r="N198" s="228"/>
      <c r="O198" s="211"/>
      <c r="Q198" s="10">
        <f>SUMIFS(Q$18:Q$130,$P$18:$P$130,"&gt;2",$K$18:$K$130,1)</f>
        <v>3</v>
      </c>
      <c r="R198" s="1">
        <f t="shared" ref="R198:AE198" si="72">SUMIFS(R$18:R$130,$P$18:$P$130,"&gt;2",$K$18:$K$130,1)</f>
        <v>3</v>
      </c>
      <c r="S198" s="1">
        <f t="shared" si="72"/>
        <v>2</v>
      </c>
      <c r="T198" s="1">
        <f t="shared" si="72"/>
        <v>0</v>
      </c>
      <c r="U198" s="9">
        <f t="shared" si="72"/>
        <v>0</v>
      </c>
      <c r="V198" s="1">
        <f t="shared" si="72"/>
        <v>6</v>
      </c>
      <c r="W198" s="1">
        <f t="shared" si="72"/>
        <v>6.5</v>
      </c>
      <c r="X198" s="1">
        <f t="shared" si="72"/>
        <v>5</v>
      </c>
      <c r="Y198" s="1">
        <f t="shared" si="72"/>
        <v>1</v>
      </c>
      <c r="Z198" s="1">
        <f t="shared" si="72"/>
        <v>0</v>
      </c>
      <c r="AA198" s="10">
        <f t="shared" si="72"/>
        <v>5</v>
      </c>
      <c r="AB198" s="1">
        <f t="shared" si="72"/>
        <v>5.5</v>
      </c>
      <c r="AC198" s="1">
        <f t="shared" si="72"/>
        <v>5</v>
      </c>
      <c r="AD198" s="1">
        <f t="shared" si="72"/>
        <v>10</v>
      </c>
      <c r="AE198" s="9">
        <f t="shared" si="72"/>
        <v>9</v>
      </c>
      <c r="AJ198" s="10"/>
    </row>
    <row r="199" spans="5:39" x14ac:dyDescent="0.3">
      <c r="E199" s="83"/>
      <c r="F199" s="140" t="s">
        <v>26</v>
      </c>
      <c r="G199" s="141"/>
      <c r="H199" s="140" t="s">
        <v>326</v>
      </c>
      <c r="I199" s="229"/>
      <c r="J199" s="229"/>
      <c r="K199" s="229"/>
      <c r="L199" s="141"/>
      <c r="M199" s="141"/>
      <c r="N199" s="141"/>
      <c r="O199" s="141"/>
      <c r="P199" s="130"/>
      <c r="Q199" s="172"/>
      <c r="R199" s="169"/>
      <c r="S199" s="169">
        <f>(Q198*1+R198*2+S198*3+T198*4+U198*5)/SUM(Q198:U198)</f>
        <v>1.875</v>
      </c>
      <c r="T199" s="169"/>
      <c r="U199" s="174">
        <f>(U198*1.5+T198-R198-Q198*1.5)/SUM(Q198:U198)</f>
        <v>-0.9375</v>
      </c>
      <c r="V199" s="169"/>
      <c r="W199" s="169"/>
      <c r="X199" s="169">
        <f>(V198*1+W198*2+X198*3+Y198*4+Z198*5)/SUM(V198:Z198)</f>
        <v>2.0540540540540539</v>
      </c>
      <c r="Y199" s="169"/>
      <c r="Z199" s="174">
        <f>(Z198*1.5+Y198-W198-V198*1.5)/SUM(V198:Z198)</f>
        <v>-0.78378378378378377</v>
      </c>
      <c r="AA199" s="172"/>
      <c r="AB199" s="169"/>
      <c r="AC199" s="169">
        <f>(AA198*1+AB198*2+AC198*3+AD198*4+AE198*5)/SUM(AA198:AE198)</f>
        <v>3.36231884057971</v>
      </c>
      <c r="AD199" s="169"/>
      <c r="AE199" s="174">
        <f>(AE198*1.5+AD198-AB198-AA198*1.5)/SUM(AA198:AE198)</f>
        <v>0.30434782608695654</v>
      </c>
      <c r="AJ199" s="10"/>
    </row>
    <row r="200" spans="5:39" x14ac:dyDescent="0.3">
      <c r="E200" s="83"/>
      <c r="F200" s="210" t="s">
        <v>332</v>
      </c>
      <c r="G200" s="71"/>
      <c r="H200" s="226"/>
      <c r="I200" s="211"/>
      <c r="J200" s="211"/>
      <c r="K200" s="211"/>
      <c r="L200" s="226"/>
      <c r="M200" s="211"/>
      <c r="N200" s="211"/>
      <c r="O200" s="211"/>
      <c r="Q200" s="10">
        <f>SUMIFS(Q$18:Q$130,$P$18:$P$130,1,$K$18:$K$130,-1)</f>
        <v>0</v>
      </c>
      <c r="R200" s="1">
        <f t="shared" ref="R200:AE200" si="73">SUMIFS(R$18:R$130,$P$18:$P$130,1,$K$18:$K$130,-1)</f>
        <v>0</v>
      </c>
      <c r="S200" s="1">
        <f t="shared" si="73"/>
        <v>0</v>
      </c>
      <c r="T200" s="1">
        <f t="shared" si="73"/>
        <v>2</v>
      </c>
      <c r="U200" s="9">
        <f t="shared" si="73"/>
        <v>0</v>
      </c>
      <c r="V200" s="1">
        <f t="shared" si="73"/>
        <v>0.5</v>
      </c>
      <c r="W200" s="1">
        <f t="shared" si="73"/>
        <v>1</v>
      </c>
      <c r="X200" s="1">
        <f t="shared" si="73"/>
        <v>0.5</v>
      </c>
      <c r="Y200" s="1">
        <f t="shared" si="73"/>
        <v>0</v>
      </c>
      <c r="Z200" s="1">
        <f t="shared" si="73"/>
        <v>0</v>
      </c>
      <c r="AA200" s="10">
        <f t="shared" si="73"/>
        <v>0.5</v>
      </c>
      <c r="AB200" s="1">
        <f t="shared" si="73"/>
        <v>3</v>
      </c>
      <c r="AC200" s="1">
        <f t="shared" si="73"/>
        <v>0.5</v>
      </c>
      <c r="AD200" s="1">
        <f t="shared" si="73"/>
        <v>0</v>
      </c>
      <c r="AE200" s="9">
        <f t="shared" si="73"/>
        <v>0</v>
      </c>
      <c r="AJ200" s="10"/>
    </row>
    <row r="201" spans="5:39" x14ac:dyDescent="0.3">
      <c r="E201" s="83"/>
      <c r="F201" s="226" t="s">
        <v>26</v>
      </c>
      <c r="G201" s="211"/>
      <c r="H201" s="226" t="s">
        <v>326</v>
      </c>
      <c r="I201" s="227"/>
      <c r="J201" s="227"/>
      <c r="K201" s="227"/>
      <c r="L201" s="227"/>
      <c r="M201" s="227"/>
      <c r="N201" s="227"/>
      <c r="O201" s="211"/>
      <c r="Q201" s="171"/>
      <c r="R201" s="31"/>
      <c r="S201" s="31">
        <f>(Q200*1+R200*2+S200*3+T200*4+U200*5)/SUM(Q200:U200)</f>
        <v>4</v>
      </c>
      <c r="T201" s="31"/>
      <c r="U201" s="173">
        <f>(U200*1.5+T200-R200-Q200*1.5)/SUM(Q200:U200)</f>
        <v>1</v>
      </c>
      <c r="V201" s="31"/>
      <c r="W201" s="31"/>
      <c r="X201" s="31">
        <f>(V200*1+W200*2+X200*3+Y200*4+Z200*5)/SUM(V200:Z200)</f>
        <v>2</v>
      </c>
      <c r="Y201" s="31"/>
      <c r="Z201" s="173">
        <f>(Z200*1.5+Y200-W200-V200*1.5)/SUM(V200:Z200)</f>
        <v>-0.875</v>
      </c>
      <c r="AA201" s="171"/>
      <c r="AB201" s="31"/>
      <c r="AC201" s="31">
        <f>(AA200*1+AB200*2+AC200*3+AD200*4+AE200*5)/SUM(AA200:AE200)</f>
        <v>2</v>
      </c>
      <c r="AD201" s="31"/>
      <c r="AE201" s="173">
        <f>(AE200*1.5+AD200-AB200-AA200*1.5)/SUM(AA200:AE200)</f>
        <v>-0.9375</v>
      </c>
      <c r="AJ201" s="10"/>
    </row>
    <row r="202" spans="5:39" x14ac:dyDescent="0.3">
      <c r="E202" s="83"/>
      <c r="F202" s="210" t="s">
        <v>333</v>
      </c>
      <c r="G202" s="227"/>
      <c r="H202" s="227"/>
      <c r="I202" s="227"/>
      <c r="J202" s="227"/>
      <c r="K202" s="227"/>
      <c r="L202" s="227"/>
      <c r="M202" s="227"/>
      <c r="N202" s="227"/>
      <c r="O202" s="211"/>
      <c r="Q202" s="10">
        <f>SUMIFS(Q$18:Q$130,$P$18:$P$130,"&gt;2",$K$18:$K$130,-1)</f>
        <v>1</v>
      </c>
      <c r="R202" s="1">
        <f t="shared" ref="R202:AE202" si="74">SUMIFS(R$18:R$130,$P$18:$P$130,"&gt;2",$K$18:$K$130,-1)</f>
        <v>0.5</v>
      </c>
      <c r="S202" s="1">
        <f t="shared" si="74"/>
        <v>0</v>
      </c>
      <c r="T202" s="1">
        <f t="shared" si="74"/>
        <v>0</v>
      </c>
      <c r="U202" s="9">
        <f t="shared" si="74"/>
        <v>0</v>
      </c>
      <c r="V202" s="1">
        <f t="shared" si="74"/>
        <v>0</v>
      </c>
      <c r="W202" s="1">
        <f t="shared" si="74"/>
        <v>0</v>
      </c>
      <c r="X202" s="1">
        <f t="shared" si="74"/>
        <v>0</v>
      </c>
      <c r="Y202" s="1">
        <f t="shared" si="74"/>
        <v>1</v>
      </c>
      <c r="Z202" s="1">
        <f t="shared" si="74"/>
        <v>1</v>
      </c>
      <c r="AA202" s="10">
        <f t="shared" si="74"/>
        <v>0</v>
      </c>
      <c r="AB202" s="1">
        <f t="shared" si="74"/>
        <v>0</v>
      </c>
      <c r="AC202" s="1">
        <f t="shared" si="74"/>
        <v>0</v>
      </c>
      <c r="AD202" s="1">
        <f t="shared" si="74"/>
        <v>2.5</v>
      </c>
      <c r="AE202" s="9">
        <f t="shared" si="74"/>
        <v>1</v>
      </c>
      <c r="AJ202" s="10"/>
    </row>
    <row r="203" spans="5:39" x14ac:dyDescent="0.3">
      <c r="E203" s="83"/>
      <c r="F203" s="140" t="s">
        <v>26</v>
      </c>
      <c r="G203" s="141"/>
      <c r="H203" s="140" t="s">
        <v>326</v>
      </c>
      <c r="I203" s="230"/>
      <c r="J203" s="230"/>
      <c r="K203" s="230"/>
      <c r="L203" s="230"/>
      <c r="M203" s="230"/>
      <c r="N203" s="230"/>
      <c r="O203" s="141"/>
      <c r="P203" s="130"/>
      <c r="Q203" s="172"/>
      <c r="R203" s="169"/>
      <c r="S203" s="169">
        <f>(Q202*1+R202*2+S202*3+T202*4+U202*5)/SUM(Q202:U202)</f>
        <v>1.3333333333333333</v>
      </c>
      <c r="T203" s="169"/>
      <c r="U203" s="174">
        <f>(U202*1.5+T202-R202-Q202*1.5)/SUM(Q202:U202)</f>
        <v>-1.3333333333333333</v>
      </c>
      <c r="V203" s="169"/>
      <c r="W203" s="169"/>
      <c r="X203" s="169">
        <f>(V202*1+W202*2+X202*3+Y202*4+Z202*5)/SUM(V202:Z202)</f>
        <v>4.5</v>
      </c>
      <c r="Y203" s="169"/>
      <c r="Z203" s="174">
        <f>(Z202*1.5+Y202-W202-V202*1.5)/SUM(V202:Z202)</f>
        <v>1.25</v>
      </c>
      <c r="AA203" s="172"/>
      <c r="AB203" s="169"/>
      <c r="AC203" s="169">
        <f>(AA202*1+AB202*2+AC202*3+AD202*4+AE202*5)/SUM(AA202:AE202)</f>
        <v>4.2857142857142856</v>
      </c>
      <c r="AD203" s="169"/>
      <c r="AE203" s="174">
        <f>(AE202*1.5+AD202-AB202-AA202*1.5)/SUM(AA202:AE202)</f>
        <v>1.1428571428571428</v>
      </c>
      <c r="AJ203" s="10"/>
    </row>
    <row r="204" spans="5:39" x14ac:dyDescent="0.3">
      <c r="E204" s="83"/>
      <c r="F204" s="210"/>
      <c r="G204" s="228"/>
      <c r="H204" s="228"/>
      <c r="I204" s="228"/>
      <c r="J204" s="228"/>
      <c r="K204" s="228"/>
      <c r="L204" s="228"/>
      <c r="M204" s="228"/>
      <c r="N204" s="228"/>
      <c r="O204" s="211"/>
      <c r="AJ204" s="10"/>
    </row>
    <row r="205" spans="5:39" x14ac:dyDescent="0.3">
      <c r="F205" s="30"/>
      <c r="AJ205" s="10"/>
    </row>
    <row r="206" spans="5:39" x14ac:dyDescent="0.3">
      <c r="E206" t="s">
        <v>137</v>
      </c>
      <c r="F206" s="69"/>
      <c r="G206" s="60"/>
      <c r="H206" s="210" t="s">
        <v>334</v>
      </c>
      <c r="I206" s="69"/>
      <c r="J206" s="60"/>
      <c r="K206" s="60"/>
      <c r="L206" s="127"/>
      <c r="AF206" s="73">
        <f t="shared" ref="AF206:AM206" si="75">SUMIF($K$18:$K$145,1,AF$18:AF$145)</f>
        <v>49</v>
      </c>
      <c r="AG206" s="73">
        <f t="shared" si="75"/>
        <v>13</v>
      </c>
      <c r="AH206" s="73">
        <f t="shared" si="75"/>
        <v>15</v>
      </c>
      <c r="AI206" s="73">
        <f t="shared" si="75"/>
        <v>10</v>
      </c>
      <c r="AJ206" s="93">
        <f t="shared" si="75"/>
        <v>31</v>
      </c>
      <c r="AK206" s="73">
        <f t="shared" si="75"/>
        <v>14</v>
      </c>
      <c r="AL206" s="73">
        <f t="shared" si="75"/>
        <v>4</v>
      </c>
      <c r="AM206" s="132">
        <f t="shared" si="75"/>
        <v>11</v>
      </c>
    </row>
    <row r="207" spans="5:39" x14ac:dyDescent="0.3">
      <c r="F207" s="69"/>
      <c r="G207" s="60"/>
      <c r="H207" s="210" t="s">
        <v>315</v>
      </c>
      <c r="I207" s="60"/>
      <c r="J207" s="60"/>
      <c r="K207" s="60"/>
      <c r="L207" s="127"/>
      <c r="AF207" s="73">
        <f t="shared" ref="AF207:AM207" si="76">SUMIF($K$18:$K$145,-1,AF$18:AF$145)</f>
        <v>5</v>
      </c>
      <c r="AG207" s="73">
        <f t="shared" si="76"/>
        <v>1</v>
      </c>
      <c r="AH207" s="73">
        <f t="shared" si="76"/>
        <v>0</v>
      </c>
      <c r="AI207" s="73">
        <f t="shared" si="76"/>
        <v>0</v>
      </c>
      <c r="AJ207" s="93">
        <f t="shared" si="76"/>
        <v>2</v>
      </c>
      <c r="AK207" s="73">
        <f t="shared" si="76"/>
        <v>0</v>
      </c>
      <c r="AL207" s="73">
        <f t="shared" si="76"/>
        <v>2</v>
      </c>
      <c r="AM207" s="132">
        <f t="shared" si="76"/>
        <v>0</v>
      </c>
    </row>
    <row r="208" spans="5:39" x14ac:dyDescent="0.3">
      <c r="F208" s="67"/>
      <c r="G208" s="60"/>
      <c r="H208" s="128" t="s">
        <v>138</v>
      </c>
      <c r="I208" s="114"/>
      <c r="J208" s="114"/>
      <c r="K208" s="114"/>
      <c r="L208" s="129"/>
      <c r="M208" s="129"/>
      <c r="N208" s="129"/>
      <c r="O208" s="129"/>
      <c r="P208" s="129"/>
      <c r="Q208" s="231"/>
      <c r="R208" s="114"/>
      <c r="S208" s="114"/>
      <c r="T208" s="114"/>
      <c r="U208" s="116"/>
      <c r="V208" s="114"/>
      <c r="W208" s="114"/>
      <c r="X208" s="114"/>
      <c r="Y208" s="114"/>
      <c r="Z208" s="114"/>
      <c r="AA208" s="231"/>
      <c r="AB208" s="114"/>
      <c r="AC208" s="114"/>
      <c r="AD208" s="114"/>
      <c r="AE208" s="116"/>
      <c r="AF208" s="143">
        <f>AF207/(AF207+AF206)*100</f>
        <v>9.2592592592592595</v>
      </c>
      <c r="AG208" s="143">
        <f t="shared" ref="AG208:AM208" si="77">AG207/(AG207+AG206)*100</f>
        <v>7.1428571428571423</v>
      </c>
      <c r="AH208" s="143">
        <f t="shared" si="77"/>
        <v>0</v>
      </c>
      <c r="AI208" s="143">
        <f t="shared" si="77"/>
        <v>0</v>
      </c>
      <c r="AJ208" s="144">
        <f t="shared" si="77"/>
        <v>6.0606060606060606</v>
      </c>
      <c r="AK208" s="143">
        <f t="shared" si="77"/>
        <v>0</v>
      </c>
      <c r="AL208" s="143">
        <f t="shared" si="77"/>
        <v>33.333333333333329</v>
      </c>
      <c r="AM208" s="145">
        <f t="shared" si="77"/>
        <v>0</v>
      </c>
    </row>
    <row r="209" spans="6:39" x14ac:dyDescent="0.3">
      <c r="F209" s="67"/>
      <c r="G209" s="60"/>
      <c r="H209" s="69" t="s">
        <v>33</v>
      </c>
      <c r="I209" s="60"/>
      <c r="J209" s="60"/>
      <c r="K209" s="60"/>
      <c r="L209" s="127"/>
      <c r="AF209" s="73">
        <f t="shared" ref="AF209:AM209" si="78">AF131-AF206-AF207</f>
        <v>0</v>
      </c>
      <c r="AG209" s="73">
        <f t="shared" si="78"/>
        <v>0</v>
      </c>
      <c r="AH209" s="73">
        <f t="shared" si="78"/>
        <v>0</v>
      </c>
      <c r="AI209" s="73">
        <f t="shared" si="78"/>
        <v>0</v>
      </c>
      <c r="AJ209" s="93">
        <f t="shared" si="78"/>
        <v>0</v>
      </c>
      <c r="AK209" s="73">
        <f t="shared" si="78"/>
        <v>0</v>
      </c>
      <c r="AL209" s="73">
        <f t="shared" si="78"/>
        <v>0</v>
      </c>
      <c r="AM209" s="132">
        <f t="shared" si="78"/>
        <v>0</v>
      </c>
    </row>
    <row r="210" spans="6:39" x14ac:dyDescent="0.3">
      <c r="AF210" s="73"/>
      <c r="AG210" s="73"/>
      <c r="AH210" s="73"/>
      <c r="AI210" s="73"/>
      <c r="AJ210" s="93"/>
      <c r="AK210" s="73"/>
      <c r="AL210" s="73"/>
      <c r="AM210" s="132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1">
    <sortCondition ref="B8:B131"/>
    <sortCondition ref="D8:D131"/>
    <sortCondition ref="C8:C131"/>
    <sortCondition ref="E8:E131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77" activePane="bottomLeft" state="frozen"/>
      <selection pane="bottomLeft" activeCell="A184" sqref="A184:AM210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.33203125" customWidth="1"/>
    <col min="5" max="5" width="25.77734375" customWidth="1"/>
    <col min="6" max="13" width="4.33203125" style="16" customWidth="1"/>
    <col min="14" max="14" width="5.21875" style="16" customWidth="1"/>
    <col min="15" max="16" width="4.33203125" style="16" customWidth="1"/>
    <col min="17" max="17" width="4.6640625" style="10" customWidth="1"/>
    <col min="18" max="18" width="4.6640625" style="1"/>
    <col min="19" max="19" width="5.44140625" style="1" customWidth="1"/>
    <col min="20" max="20" width="4.6640625" style="1"/>
    <col min="21" max="21" width="5.77734375" style="9" customWidth="1"/>
    <col min="22" max="23" width="4.6640625" style="1"/>
    <col min="24" max="24" width="5.21875" style="1" customWidth="1"/>
    <col min="25" max="25" width="4.6640625" style="1"/>
    <col min="26" max="26" width="5.6640625" style="1" customWidth="1"/>
    <col min="27" max="27" width="4.6640625" style="10"/>
    <col min="28" max="28" width="4.6640625" style="1"/>
    <col min="29" max="29" width="5" style="1" customWidth="1"/>
    <col min="30" max="30" width="4.6640625" style="1"/>
    <col min="31" max="31" width="5.44140625" style="9" customWidth="1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6.6640625" style="17" bestFit="1" customWidth="1"/>
    <col min="41" max="72" width="4.6640625" style="1"/>
  </cols>
  <sheetData>
    <row r="1" spans="1:80" hidden="1" x14ac:dyDescent="0.3">
      <c r="A1" s="64"/>
      <c r="B1" s="64"/>
      <c r="C1" s="64"/>
      <c r="D1" s="64"/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Q$131*1.5</f>
        <v>19.5</v>
      </c>
      <c r="R1" s="152">
        <f>R$131</f>
        <v>20.5</v>
      </c>
      <c r="S1" s="152">
        <f t="shared" ref="S1:T1" si="0">S$131</f>
        <v>23.5</v>
      </c>
      <c r="T1" s="152">
        <f t="shared" si="0"/>
        <v>20.5</v>
      </c>
      <c r="U1" s="153">
        <f>U$131*1.5</f>
        <v>19.5</v>
      </c>
      <c r="V1" s="151">
        <f>V$131*1.5</f>
        <v>52.5</v>
      </c>
      <c r="W1" s="152">
        <f>W$131</f>
        <v>43.5</v>
      </c>
      <c r="X1" s="152">
        <f t="shared" ref="X1:Y1" si="1">X$131</f>
        <v>30</v>
      </c>
      <c r="Y1" s="152">
        <f t="shared" si="1"/>
        <v>9</v>
      </c>
      <c r="Z1" s="153">
        <f>Z$131*1.5</f>
        <v>6</v>
      </c>
      <c r="AA1" s="151">
        <f>AA$131*1.5</f>
        <v>85.5</v>
      </c>
      <c r="AB1" s="152">
        <f>AB$131</f>
        <v>72</v>
      </c>
      <c r="AC1" s="152">
        <f t="shared" ref="AC1:AD1" si="2">AC$131</f>
        <v>53.5</v>
      </c>
      <c r="AD1" s="152">
        <f t="shared" si="2"/>
        <v>30</v>
      </c>
      <c r="AE1" s="153">
        <f>AE$131*1.5</f>
        <v>34.5</v>
      </c>
      <c r="AF1" s="60"/>
      <c r="AG1" s="60"/>
      <c r="AH1" s="60"/>
      <c r="AI1" s="60"/>
      <c r="AJ1" s="10"/>
      <c r="AK1" s="60"/>
      <c r="AL1" s="60"/>
      <c r="AN1" s="1"/>
      <c r="BU1" s="1"/>
      <c r="BV1" s="1"/>
      <c r="BW1" s="1"/>
      <c r="BX1" s="1"/>
      <c r="BY1" s="1"/>
      <c r="BZ1" s="1"/>
      <c r="CA1" s="1"/>
      <c r="CB1" s="1"/>
    </row>
    <row r="2" spans="1:80" x14ac:dyDescent="0.3">
      <c r="A2" s="64"/>
      <c r="B2" s="64"/>
      <c r="C2" s="64"/>
      <c r="D2" s="64"/>
      <c r="E2" s="149" t="s">
        <v>153</v>
      </c>
      <c r="F2" s="149"/>
      <c r="G2" s="155"/>
      <c r="H2" s="161"/>
      <c r="I2" s="161"/>
      <c r="J2" s="155"/>
      <c r="K2" s="155"/>
      <c r="L2" s="155">
        <f>L11</f>
        <v>37</v>
      </c>
      <c r="M2" s="155">
        <f>M11</f>
        <v>49</v>
      </c>
      <c r="N2" s="155">
        <f>N11</f>
        <v>101</v>
      </c>
      <c r="O2" s="149"/>
      <c r="P2" s="149"/>
      <c r="Q2" s="154"/>
      <c r="R2" s="155"/>
      <c r="S2" s="161">
        <f>(T1+U1+-R1-Q1)/SUM(Q1:U1)</f>
        <v>0</v>
      </c>
      <c r="T2" s="155"/>
      <c r="U2" s="156"/>
      <c r="V2" s="154"/>
      <c r="W2" s="155"/>
      <c r="X2" s="161">
        <f>(Y1+Z1+-W1-V1)/SUM(V1:Z1)</f>
        <v>-0.57446808510638303</v>
      </c>
      <c r="Y2" s="155"/>
      <c r="Z2" s="156"/>
      <c r="AA2" s="154"/>
      <c r="AB2" s="155"/>
      <c r="AC2" s="161">
        <f>(AD1+AE1+-AB1-AA1)/SUM(AA1:AE1)</f>
        <v>-0.33756805807622503</v>
      </c>
      <c r="AD2" s="155"/>
      <c r="AE2" s="156"/>
      <c r="AF2" s="60"/>
      <c r="AG2" s="60"/>
      <c r="AH2" s="60"/>
      <c r="AI2" s="60"/>
      <c r="AJ2" s="10"/>
      <c r="AK2" s="60"/>
      <c r="AL2" s="60"/>
      <c r="AN2" s="1"/>
      <c r="BU2" s="1"/>
      <c r="BV2" s="1"/>
      <c r="BW2" s="1"/>
      <c r="BX2" s="1"/>
      <c r="BY2" s="1"/>
      <c r="BZ2" s="1"/>
      <c r="CA2" s="1"/>
      <c r="CB2" s="1"/>
    </row>
    <row r="3" spans="1:80" hidden="1" x14ac:dyDescent="0.3">
      <c r="A3" s="64"/>
      <c r="B3" s="64"/>
      <c r="C3" s="64"/>
      <c r="D3" s="64"/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Q147*1.5</f>
        <v>7.5</v>
      </c>
      <c r="R3" s="155">
        <f>R147</f>
        <v>9.5</v>
      </c>
      <c r="S3" s="155">
        <f t="shared" ref="S3:T3" si="3">S147</f>
        <v>9.5</v>
      </c>
      <c r="T3" s="155">
        <f t="shared" si="3"/>
        <v>7.5</v>
      </c>
      <c r="U3" s="156">
        <f>U147*1.5</f>
        <v>6</v>
      </c>
      <c r="V3" s="154">
        <f>V147*1.5</f>
        <v>31.5</v>
      </c>
      <c r="W3" s="155">
        <f>W147</f>
        <v>24</v>
      </c>
      <c r="X3" s="155">
        <f t="shared" ref="X3:Y3" si="4">X147</f>
        <v>13</v>
      </c>
      <c r="Y3" s="155">
        <f t="shared" si="4"/>
        <v>4</v>
      </c>
      <c r="Z3" s="156">
        <f>Z147*1.5</f>
        <v>3</v>
      </c>
      <c r="AA3" s="154">
        <f>AA147*1.5</f>
        <v>42.75</v>
      </c>
      <c r="AB3" s="155">
        <f>AB147</f>
        <v>37.5</v>
      </c>
      <c r="AC3" s="155">
        <f t="shared" ref="AC3:AD3" si="5">AC147</f>
        <v>24.5</v>
      </c>
      <c r="AD3" s="155">
        <f t="shared" si="5"/>
        <v>10.5</v>
      </c>
      <c r="AE3" s="156">
        <f>AE147*1.5</f>
        <v>10.5</v>
      </c>
      <c r="AF3" s="60"/>
      <c r="AG3" s="60"/>
      <c r="AH3" s="60"/>
      <c r="AI3" s="60"/>
      <c r="AJ3" s="10"/>
      <c r="AK3" s="60"/>
      <c r="AL3" s="60"/>
      <c r="AN3" s="1"/>
      <c r="BU3" s="1"/>
      <c r="BV3" s="1"/>
      <c r="BW3" s="1"/>
      <c r="BX3" s="1"/>
      <c r="BY3" s="1"/>
      <c r="BZ3" s="1"/>
      <c r="CA3" s="1"/>
      <c r="CB3" s="1"/>
    </row>
    <row r="4" spans="1:80" x14ac:dyDescent="0.3">
      <c r="A4" s="64"/>
      <c r="B4" s="64"/>
      <c r="C4" s="64"/>
      <c r="D4" s="64"/>
      <c r="E4" s="149" t="s">
        <v>156</v>
      </c>
      <c r="F4" s="149"/>
      <c r="G4" s="155"/>
      <c r="H4" s="161"/>
      <c r="I4" s="161"/>
      <c r="J4" s="155"/>
      <c r="K4" s="155"/>
      <c r="L4" s="155">
        <f>L12</f>
        <v>15</v>
      </c>
      <c r="M4" s="155">
        <f t="shared" ref="M4:N4" si="6">M12</f>
        <v>27</v>
      </c>
      <c r="N4" s="155">
        <f t="shared" si="6"/>
        <v>47</v>
      </c>
      <c r="O4" s="149"/>
      <c r="P4" s="149"/>
      <c r="Q4" s="154"/>
      <c r="R4" s="155"/>
      <c r="S4" s="161">
        <f>(T3+U3+-R3-Q3)/SUM(Q3:U3)</f>
        <v>-8.7499999999999994E-2</v>
      </c>
      <c r="T4" s="155"/>
      <c r="U4" s="156"/>
      <c r="V4" s="154"/>
      <c r="W4" s="155"/>
      <c r="X4" s="161">
        <f>(Y3+Z3+-W3-V3)/SUM(V3:Z3)</f>
        <v>-0.64238410596026485</v>
      </c>
      <c r="Y4" s="155"/>
      <c r="Z4" s="156"/>
      <c r="AA4" s="154"/>
      <c r="AB4" s="155"/>
      <c r="AC4" s="161">
        <f>(AD3+AE3+-AB3-AA3)/SUM(AA3:AE3)</f>
        <v>-0.47117296222664018</v>
      </c>
      <c r="AD4" s="155"/>
      <c r="AE4" s="156"/>
      <c r="AF4" s="60"/>
      <c r="AG4" s="60"/>
      <c r="AH4" s="60"/>
      <c r="AI4" s="60"/>
      <c r="AJ4" s="10"/>
      <c r="AK4" s="60"/>
      <c r="AL4" s="60"/>
      <c r="AN4" s="1"/>
      <c r="BU4" s="1"/>
      <c r="BV4" s="1"/>
      <c r="BW4" s="1"/>
      <c r="BX4" s="1"/>
      <c r="BY4" s="1"/>
      <c r="BZ4" s="1"/>
      <c r="CA4" s="1"/>
      <c r="CB4" s="1"/>
    </row>
    <row r="5" spans="1:80" hidden="1" x14ac:dyDescent="0.3">
      <c r="A5" s="64"/>
      <c r="B5" s="64"/>
      <c r="C5" s="64"/>
      <c r="D5" s="64"/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Q151*1.5</f>
        <v>12</v>
      </c>
      <c r="R5" s="152">
        <f>R151</f>
        <v>11</v>
      </c>
      <c r="S5" s="152">
        <f t="shared" ref="S5:T5" si="7">S151</f>
        <v>14</v>
      </c>
      <c r="T5" s="152">
        <f t="shared" si="7"/>
        <v>13</v>
      </c>
      <c r="U5" s="153">
        <f>U151*1.5</f>
        <v>13.5</v>
      </c>
      <c r="V5" s="151">
        <f>V151*1.5</f>
        <v>21</v>
      </c>
      <c r="W5" s="152">
        <f>W151</f>
        <v>19.5</v>
      </c>
      <c r="X5" s="152">
        <f t="shared" ref="X5:Y5" si="8">X151</f>
        <v>17</v>
      </c>
      <c r="Y5" s="152">
        <f t="shared" si="8"/>
        <v>5</v>
      </c>
      <c r="Z5" s="153">
        <f>Z151*1.5</f>
        <v>3</v>
      </c>
      <c r="AA5" s="151">
        <f>AA151*1.5</f>
        <v>42.75</v>
      </c>
      <c r="AB5" s="152">
        <f>AB151</f>
        <v>34.5</v>
      </c>
      <c r="AC5" s="152">
        <f t="shared" ref="AC5:AD5" si="9">AC151</f>
        <v>29</v>
      </c>
      <c r="AD5" s="152">
        <f t="shared" si="9"/>
        <v>19.5</v>
      </c>
      <c r="AE5" s="153">
        <f>AE151*1.5</f>
        <v>24</v>
      </c>
      <c r="AF5" s="60"/>
      <c r="AG5" s="60"/>
      <c r="AH5" s="60"/>
      <c r="AI5" s="60"/>
      <c r="AJ5" s="10"/>
      <c r="AN5" s="60"/>
      <c r="AO5" s="60"/>
      <c r="AP5" s="9"/>
      <c r="BU5" s="1"/>
      <c r="BV5" s="1"/>
      <c r="BW5" s="1"/>
      <c r="BX5" s="1"/>
      <c r="BY5" s="1"/>
      <c r="BZ5" s="1"/>
    </row>
    <row r="6" spans="1:80" x14ac:dyDescent="0.3">
      <c r="A6" s="64"/>
      <c r="B6" s="64"/>
      <c r="C6" s="64"/>
      <c r="D6" s="64"/>
      <c r="E6" s="149" t="s">
        <v>155</v>
      </c>
      <c r="F6" s="149"/>
      <c r="G6" s="155"/>
      <c r="H6" s="161"/>
      <c r="I6" s="155"/>
      <c r="J6" s="155"/>
      <c r="K6" s="155"/>
      <c r="L6" s="162">
        <f>L13</f>
        <v>22</v>
      </c>
      <c r="M6" s="162">
        <f t="shared" ref="M6:N6" si="10">M13</f>
        <v>22</v>
      </c>
      <c r="N6" s="162">
        <f t="shared" si="10"/>
        <v>54</v>
      </c>
      <c r="O6" s="163"/>
      <c r="P6" s="164"/>
      <c r="Q6" s="154"/>
      <c r="R6" s="155"/>
      <c r="S6" s="161">
        <f>(T5+U5+-R5-Q5)/SUM(Q5:U5)</f>
        <v>5.5118110236220472E-2</v>
      </c>
      <c r="T6" s="155"/>
      <c r="U6" s="156"/>
      <c r="V6" s="154"/>
      <c r="W6" s="155"/>
      <c r="X6" s="161">
        <f>(Y5+Z5+-W5-V5)/SUM(V5:Z5)</f>
        <v>-0.49618320610687022</v>
      </c>
      <c r="Y6" s="155"/>
      <c r="Z6" s="156"/>
      <c r="AA6" s="154"/>
      <c r="AB6" s="155"/>
      <c r="AC6" s="161">
        <f>(AD5+AE5+-AB5-AA5)/SUM(AA5:AE5)</f>
        <v>-0.22537562604340566</v>
      </c>
      <c r="AD6" s="155"/>
      <c r="AE6" s="156"/>
      <c r="AF6" s="60"/>
      <c r="AG6" s="60"/>
      <c r="AH6" s="60"/>
      <c r="AI6" s="60"/>
      <c r="AJ6" s="10"/>
      <c r="AK6" s="60"/>
      <c r="AL6" s="60"/>
      <c r="AN6" s="69"/>
      <c r="AP6" s="17"/>
      <c r="BU6" s="1"/>
      <c r="BV6" s="1"/>
      <c r="BW6" s="1"/>
      <c r="BX6" s="1"/>
      <c r="BY6" s="1"/>
      <c r="BZ6" s="1"/>
    </row>
    <row r="7" spans="1:80" hidden="1" x14ac:dyDescent="0.3">
      <c r="A7" s="64"/>
      <c r="B7" s="64"/>
      <c r="C7" s="64"/>
      <c r="D7" s="64"/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Q155*1.5</f>
        <v>1.5</v>
      </c>
      <c r="R7" s="152">
        <f>R155</f>
        <v>1</v>
      </c>
      <c r="S7" s="152">
        <f t="shared" ref="S7:T7" si="11">S155</f>
        <v>1.5</v>
      </c>
      <c r="T7" s="152">
        <f t="shared" si="11"/>
        <v>1</v>
      </c>
      <c r="U7" s="153">
        <f>U155*1.5</f>
        <v>1.5</v>
      </c>
      <c r="V7" s="151">
        <f>V155*1.5</f>
        <v>1.5</v>
      </c>
      <c r="W7" s="152">
        <f>W155</f>
        <v>1</v>
      </c>
      <c r="X7" s="152">
        <f t="shared" ref="X7:Y7" si="12">X155</f>
        <v>0.5</v>
      </c>
      <c r="Y7" s="152">
        <f t="shared" si="12"/>
        <v>1</v>
      </c>
      <c r="Z7" s="153">
        <f>Z155*1.5</f>
        <v>1.5</v>
      </c>
      <c r="AA7" s="151">
        <f>AA155*1.5</f>
        <v>0</v>
      </c>
      <c r="AB7" s="152">
        <f>AB155</f>
        <v>0.5</v>
      </c>
      <c r="AC7" s="152">
        <f t="shared" ref="AC7:AD7" si="13">AC155</f>
        <v>1.5</v>
      </c>
      <c r="AD7" s="152">
        <f t="shared" si="13"/>
        <v>4.5</v>
      </c>
      <c r="AE7" s="153">
        <f>AE155*1.5</f>
        <v>7.5</v>
      </c>
      <c r="AF7" s="60"/>
      <c r="AG7" s="60"/>
      <c r="AH7" s="60"/>
      <c r="AI7" s="60"/>
      <c r="AJ7" s="10"/>
      <c r="AK7" s="60"/>
      <c r="AL7" s="60"/>
      <c r="AN7" s="1"/>
      <c r="BU7" s="1"/>
      <c r="BV7" s="1"/>
      <c r="BW7" s="1"/>
      <c r="BX7" s="1"/>
      <c r="BY7" s="1"/>
      <c r="BZ7" s="1"/>
      <c r="CA7" s="1"/>
      <c r="CB7" s="1"/>
    </row>
    <row r="8" spans="1:80" x14ac:dyDescent="0.3">
      <c r="A8" s="64"/>
      <c r="B8" s="64"/>
      <c r="C8" s="64"/>
      <c r="D8" s="64"/>
      <c r="E8" s="149" t="s">
        <v>157</v>
      </c>
      <c r="F8" s="149"/>
      <c r="G8" s="155"/>
      <c r="H8" s="161"/>
      <c r="I8" s="161"/>
      <c r="J8" s="155"/>
      <c r="K8" s="155"/>
      <c r="L8" s="155">
        <f>L14</f>
        <v>2</v>
      </c>
      <c r="M8" s="155">
        <f t="shared" ref="M8:N8" si="14">M14</f>
        <v>2</v>
      </c>
      <c r="N8" s="155">
        <f t="shared" si="14"/>
        <v>6</v>
      </c>
      <c r="O8" s="149"/>
      <c r="P8" s="149"/>
      <c r="Q8" s="154"/>
      <c r="R8" s="155"/>
      <c r="S8" s="161">
        <f>(T7+U7+-R7-Q7)/SUM(Q7:U7)</f>
        <v>0</v>
      </c>
      <c r="T8" s="155"/>
      <c r="U8" s="156"/>
      <c r="V8" s="154"/>
      <c r="W8" s="155"/>
      <c r="X8" s="161">
        <f>(Y7+Z7+-W7-V7)/SUM(V7:Z7)</f>
        <v>0</v>
      </c>
      <c r="Y8" s="155"/>
      <c r="Z8" s="156"/>
      <c r="AA8" s="154"/>
      <c r="AB8" s="155"/>
      <c r="AC8" s="161">
        <f>(AD7+AE7+-AB7-AA7)/SUM(AA7:AE7)</f>
        <v>0.8214285714285714</v>
      </c>
      <c r="AD8" s="155"/>
      <c r="AE8" s="156"/>
      <c r="AF8" s="60"/>
      <c r="AG8" s="60"/>
      <c r="AH8" s="60"/>
      <c r="AI8" s="60"/>
      <c r="AJ8" s="10"/>
      <c r="AK8" s="60"/>
      <c r="AL8" s="60"/>
      <c r="AN8" s="1"/>
      <c r="BU8" s="1"/>
      <c r="BV8" s="1"/>
      <c r="BW8" s="1"/>
      <c r="BX8" s="1"/>
      <c r="BY8" s="1"/>
      <c r="BZ8" s="1"/>
      <c r="CA8" s="1"/>
      <c r="CB8" s="1"/>
    </row>
    <row r="9" spans="1:80" hidden="1" x14ac:dyDescent="0.3">
      <c r="A9" s="64"/>
      <c r="B9" s="64"/>
      <c r="C9" s="64"/>
      <c r="D9" s="64"/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Q170*1.5</f>
        <v>0</v>
      </c>
      <c r="R9" s="152">
        <f>R170</f>
        <v>0</v>
      </c>
      <c r="S9" s="152">
        <f t="shared" ref="S9:T9" si="15">S170</f>
        <v>0</v>
      </c>
      <c r="T9" s="152">
        <f t="shared" si="15"/>
        <v>0</v>
      </c>
      <c r="U9" s="153">
        <f>U170*1.5</f>
        <v>0</v>
      </c>
      <c r="V9" s="151">
        <f>V170*1.5</f>
        <v>0</v>
      </c>
      <c r="W9" s="152">
        <f>W170</f>
        <v>0</v>
      </c>
      <c r="X9" s="152">
        <f t="shared" ref="X9:Y9" si="16">X170</f>
        <v>0</v>
      </c>
      <c r="Y9" s="152">
        <f t="shared" si="16"/>
        <v>0</v>
      </c>
      <c r="Z9" s="153">
        <f>Z170*1.5</f>
        <v>0</v>
      </c>
      <c r="AA9" s="151">
        <f>AA170*1.5</f>
        <v>0</v>
      </c>
      <c r="AB9" s="152">
        <f>AB170</f>
        <v>0</v>
      </c>
      <c r="AC9" s="152">
        <f t="shared" ref="AC9:AD9" si="17">AC170</f>
        <v>0</v>
      </c>
      <c r="AD9" s="152">
        <f t="shared" si="17"/>
        <v>0</v>
      </c>
      <c r="AE9" s="153">
        <f>AE170*1.5</f>
        <v>0</v>
      </c>
      <c r="AF9" s="60"/>
      <c r="AG9" s="60"/>
      <c r="AH9" s="60"/>
      <c r="AI9" s="60"/>
      <c r="AJ9" s="10"/>
      <c r="AK9" s="60"/>
      <c r="AL9" s="60"/>
      <c r="AN9" s="1"/>
      <c r="BU9" s="1"/>
      <c r="BV9" s="1"/>
      <c r="BW9" s="1"/>
      <c r="BX9" s="1"/>
      <c r="BY9" s="1"/>
      <c r="BZ9" s="1"/>
      <c r="CA9" s="1"/>
      <c r="CB9" s="1"/>
    </row>
    <row r="10" spans="1:80" ht="15" thickBot="1" x14ac:dyDescent="0.35">
      <c r="A10" s="64"/>
      <c r="B10" s="64"/>
      <c r="C10" s="64"/>
      <c r="D10" s="64"/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0</v>
      </c>
      <c r="M10" s="157">
        <f t="shared" ref="M10:N10" si="18">M15</f>
        <v>0</v>
      </c>
      <c r="N10" s="157">
        <f t="shared" si="18"/>
        <v>0</v>
      </c>
      <c r="O10" s="150"/>
      <c r="P10" s="150"/>
      <c r="Q10" s="159"/>
      <c r="R10" s="157"/>
      <c r="S10" s="158"/>
      <c r="T10" s="157"/>
      <c r="U10" s="160"/>
      <c r="V10" s="159"/>
      <c r="W10" s="157"/>
      <c r="X10" s="158"/>
      <c r="Y10" s="157"/>
      <c r="Z10" s="160"/>
      <c r="AA10" s="159"/>
      <c r="AB10" s="157"/>
      <c r="AC10" s="165"/>
      <c r="AD10" s="157"/>
      <c r="AE10" s="160"/>
      <c r="AF10" s="60"/>
      <c r="AG10" s="60"/>
      <c r="AH10" s="60"/>
      <c r="AI10" s="60"/>
      <c r="AJ10" s="10"/>
      <c r="AK10" s="60"/>
      <c r="AL10" s="60"/>
      <c r="AN10" s="1"/>
      <c r="BU10" s="1"/>
      <c r="BV10" s="1"/>
      <c r="BW10" s="1"/>
      <c r="BX10" s="1"/>
      <c r="BY10" s="1"/>
      <c r="BZ10" s="1"/>
      <c r="CA10" s="1"/>
      <c r="CB10" s="1"/>
    </row>
    <row r="11" spans="1:80" x14ac:dyDescent="0.3">
      <c r="A11" s="64"/>
      <c r="B11" s="64"/>
      <c r="C11" s="64"/>
      <c r="D11" s="64"/>
      <c r="E11" s="67" t="s">
        <v>26</v>
      </c>
      <c r="F11" s="83"/>
      <c r="G11" s="71"/>
      <c r="H11" s="88"/>
      <c r="I11" s="88"/>
      <c r="J11" s="71"/>
      <c r="K11" s="71"/>
      <c r="L11" s="71">
        <f>L131</f>
        <v>37</v>
      </c>
      <c r="M11" s="71">
        <f t="shared" ref="M11:N11" si="19">M131</f>
        <v>49</v>
      </c>
      <c r="N11" s="71">
        <f t="shared" si="19"/>
        <v>101</v>
      </c>
      <c r="O11" s="83"/>
      <c r="P11" s="83"/>
      <c r="Q11" s="93"/>
      <c r="R11" s="71"/>
      <c r="S11" s="88">
        <f>S133</f>
        <v>3</v>
      </c>
      <c r="T11" s="71"/>
      <c r="U11" s="132"/>
      <c r="V11" s="93"/>
      <c r="W11" s="71"/>
      <c r="X11" s="88">
        <f>X133</f>
        <v>2.2057613168724282</v>
      </c>
      <c r="Y11" s="71"/>
      <c r="Z11" s="132"/>
      <c r="AA11" s="93"/>
      <c r="AB11" s="71"/>
      <c r="AC11" s="88">
        <f>AC133</f>
        <v>2.5329087048832273</v>
      </c>
      <c r="AD11" s="71"/>
      <c r="AE11" s="132"/>
      <c r="AF11" s="60"/>
      <c r="AG11" s="60"/>
      <c r="AH11" s="60"/>
      <c r="AI11" s="60"/>
      <c r="AJ11" s="10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64"/>
      <c r="B12" s="64"/>
      <c r="C12" s="64"/>
      <c r="D12" s="64"/>
      <c r="E12" s="67" t="s">
        <v>67</v>
      </c>
      <c r="F12" s="83"/>
      <c r="G12" s="71"/>
      <c r="H12" s="88"/>
      <c r="I12" s="88"/>
      <c r="J12" s="71"/>
      <c r="K12" s="71"/>
      <c r="L12" s="71">
        <f>L147</f>
        <v>15</v>
      </c>
      <c r="M12" s="71">
        <f t="shared" ref="M12:N12" si="20">M147</f>
        <v>27</v>
      </c>
      <c r="N12" s="71">
        <f t="shared" si="20"/>
        <v>47</v>
      </c>
      <c r="O12" s="83"/>
      <c r="P12" s="83"/>
      <c r="Q12" s="93"/>
      <c r="R12" s="71"/>
      <c r="S12" s="88">
        <f>S149</f>
        <v>2.887323943661972</v>
      </c>
      <c r="T12" s="71"/>
      <c r="U12" s="132"/>
      <c r="V12" s="93"/>
      <c r="W12" s="71"/>
      <c r="X12" s="124">
        <f>X149</f>
        <v>2.09375</v>
      </c>
      <c r="Y12" s="71"/>
      <c r="Z12" s="132"/>
      <c r="AA12" s="93"/>
      <c r="AB12" s="71"/>
      <c r="AC12" s="124">
        <f>AC149</f>
        <v>2.3518518518518516</v>
      </c>
      <c r="AD12" s="71"/>
      <c r="AE12" s="132"/>
      <c r="AF12" s="60"/>
      <c r="AG12" s="60"/>
      <c r="AH12" s="60"/>
      <c r="AI12" s="60"/>
      <c r="AJ12" s="10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64"/>
      <c r="B13" s="64"/>
      <c r="C13" s="64"/>
      <c r="D13" s="64"/>
      <c r="E13" s="67" t="s">
        <v>66</v>
      </c>
      <c r="F13" s="83"/>
      <c r="G13" s="71"/>
      <c r="H13" s="88"/>
      <c r="I13" s="88"/>
      <c r="J13" s="71"/>
      <c r="K13" s="71"/>
      <c r="L13" s="71">
        <f>L151</f>
        <v>22</v>
      </c>
      <c r="M13" s="71">
        <f t="shared" ref="M13:N13" si="21">M151</f>
        <v>22</v>
      </c>
      <c r="N13" s="71">
        <f t="shared" si="21"/>
        <v>54</v>
      </c>
      <c r="O13" s="83"/>
      <c r="P13" s="83"/>
      <c r="Q13" s="93"/>
      <c r="R13" s="71"/>
      <c r="S13" s="88">
        <f>S153</f>
        <v>3.0727272727272728</v>
      </c>
      <c r="T13" s="71"/>
      <c r="U13" s="132"/>
      <c r="V13" s="93"/>
      <c r="W13" s="71"/>
      <c r="X13" s="124">
        <f>X153</f>
        <v>2.3304347826086955</v>
      </c>
      <c r="Y13" s="71"/>
      <c r="Z13" s="132"/>
      <c r="AA13" s="93"/>
      <c r="AB13" s="71"/>
      <c r="AC13" s="124">
        <f>AC153</f>
        <v>2.6862745098039214</v>
      </c>
      <c r="AD13" s="71"/>
      <c r="AE13" s="132"/>
      <c r="AF13" s="60"/>
      <c r="AG13" s="60"/>
      <c r="AH13" s="60"/>
      <c r="AI13" s="60"/>
      <c r="AJ13" s="10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64"/>
      <c r="B14" s="64"/>
      <c r="C14" s="64"/>
      <c r="D14" s="64"/>
      <c r="E14" s="83" t="s">
        <v>70</v>
      </c>
      <c r="F14" s="83"/>
      <c r="G14" s="71"/>
      <c r="H14" s="88"/>
      <c r="I14" s="88"/>
      <c r="J14" s="71"/>
      <c r="K14" s="71"/>
      <c r="L14" s="71">
        <f>+L155</f>
        <v>2</v>
      </c>
      <c r="M14" s="71">
        <f t="shared" ref="M14:N14" si="22">+M155</f>
        <v>2</v>
      </c>
      <c r="N14" s="71">
        <f t="shared" si="22"/>
        <v>6</v>
      </c>
      <c r="O14" s="83"/>
      <c r="P14" s="83"/>
      <c r="Q14" s="93"/>
      <c r="R14" s="71"/>
      <c r="S14" s="88">
        <f>S157</f>
        <v>3</v>
      </c>
      <c r="T14" s="71"/>
      <c r="U14" s="132"/>
      <c r="V14" s="93"/>
      <c r="W14" s="71"/>
      <c r="X14" s="124">
        <f>X157</f>
        <v>3</v>
      </c>
      <c r="Y14" s="71"/>
      <c r="Z14" s="132"/>
      <c r="AA14" s="93"/>
      <c r="AB14" s="71"/>
      <c r="AC14" s="124">
        <f>AC157</f>
        <v>4.2173913043478262</v>
      </c>
      <c r="AD14" s="71"/>
      <c r="AE14" s="132"/>
      <c r="AF14" s="60"/>
      <c r="AG14" s="60"/>
      <c r="AH14" s="60"/>
      <c r="AI14" s="60"/>
      <c r="AJ14" s="10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91"/>
      <c r="B15" s="91"/>
      <c r="C15" s="91"/>
      <c r="D15" s="91"/>
      <c r="E15" s="91" t="s">
        <v>159</v>
      </c>
      <c r="F15" s="91"/>
      <c r="G15" s="134"/>
      <c r="H15" s="135"/>
      <c r="I15" s="135"/>
      <c r="J15" s="134"/>
      <c r="K15" s="134"/>
      <c r="L15" s="134">
        <f>L170</f>
        <v>0</v>
      </c>
      <c r="M15" s="134">
        <f>M170</f>
        <v>0</v>
      </c>
      <c r="N15" s="134">
        <f>N170</f>
        <v>0</v>
      </c>
      <c r="O15" s="91"/>
      <c r="P15" s="91"/>
      <c r="Q15" s="136"/>
      <c r="R15" s="134"/>
      <c r="S15" s="135"/>
      <c r="T15" s="135"/>
      <c r="U15" s="138"/>
      <c r="V15" s="139"/>
      <c r="W15" s="135"/>
      <c r="X15" s="135"/>
      <c r="Y15" s="135"/>
      <c r="Z15" s="138"/>
      <c r="AA15" s="139"/>
      <c r="AB15" s="135"/>
      <c r="AC15" s="135"/>
      <c r="AD15" s="134"/>
      <c r="AE15" s="137"/>
      <c r="AF15" s="24"/>
      <c r="AG15" s="24"/>
      <c r="AH15" s="24"/>
      <c r="AI15" s="24"/>
      <c r="AJ15" s="37"/>
      <c r="AK15" s="24"/>
      <c r="AL15" s="24"/>
      <c r="AM15" s="36"/>
      <c r="AN15" s="24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7" t="s">
        <v>3</v>
      </c>
      <c r="R16" s="238"/>
      <c r="S16" s="238"/>
      <c r="T16" s="238"/>
      <c r="U16" s="239"/>
      <c r="V16" s="237" t="s">
        <v>4</v>
      </c>
      <c r="W16" s="238"/>
      <c r="X16" s="238"/>
      <c r="Y16" s="238"/>
      <c r="Z16" s="239"/>
      <c r="AA16" s="237" t="s">
        <v>5</v>
      </c>
      <c r="AB16" s="238"/>
      <c r="AC16" s="238"/>
      <c r="AD16" s="238"/>
      <c r="AE16" s="239"/>
      <c r="AF16" s="237" t="s">
        <v>6</v>
      </c>
      <c r="AG16" s="238"/>
      <c r="AH16" s="238"/>
      <c r="AI16" s="239"/>
      <c r="AJ16" s="237" t="s">
        <v>7</v>
      </c>
      <c r="AK16" s="238"/>
      <c r="AL16" s="238"/>
      <c r="AM16" s="239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75" t="s">
        <v>23</v>
      </c>
      <c r="D17" s="75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92</v>
      </c>
      <c r="B18" s="189">
        <v>2001</v>
      </c>
      <c r="C18" s="189">
        <v>28</v>
      </c>
      <c r="D18" s="189">
        <v>6</v>
      </c>
      <c r="E18" s="189" t="s">
        <v>200</v>
      </c>
      <c r="F18" s="200">
        <v>1</v>
      </c>
      <c r="G18" s="200">
        <v>0</v>
      </c>
      <c r="H18" s="200">
        <v>0</v>
      </c>
      <c r="I18" s="16">
        <f>IF(G18=1,1,IF(H18=1,1,0))</f>
        <v>0</v>
      </c>
      <c r="J18" s="1">
        <v>-1</v>
      </c>
      <c r="K18" s="1">
        <f t="shared" ref="K18:K49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>
        <f t="shared" ref="N18:N81" si="26">IF(SUM(AA18:AE18)=0,"",(AA18*1+AB18*2+AC18*3+AD18*4+AE18*5)/SUM(AA18:AE18))</f>
        <v>4.5</v>
      </c>
      <c r="O18" s="1" t="str">
        <f t="shared" ref="O18:O81" si="27">IF(AF18=1,1,(IF(AG18=1,2,(IF(AH18=1,3,(IF(AI18=1,4,"")))))))</f>
        <v/>
      </c>
      <c r="P18" s="1" t="str">
        <f t="shared" ref="P18:P81" si="28">IF(AJ18=1,1,(IF(AK18=1,2,(IF(AL18=1,3,(IF(AM18=1,4,"")))))))</f>
        <v/>
      </c>
      <c r="Q18" s="154"/>
      <c r="R18" s="155"/>
      <c r="S18" s="155"/>
      <c r="T18" s="155"/>
      <c r="U18" s="156"/>
      <c r="V18" s="192"/>
      <c r="W18" s="192"/>
      <c r="X18" s="192"/>
      <c r="Y18" s="192"/>
      <c r="Z18" s="192"/>
      <c r="AA18" s="154"/>
      <c r="AB18" s="155"/>
      <c r="AC18" s="155"/>
      <c r="AD18" s="155">
        <v>1</v>
      </c>
      <c r="AE18" s="156">
        <v>1</v>
      </c>
      <c r="AF18" s="192"/>
      <c r="AG18" s="192"/>
      <c r="AH18" s="192"/>
      <c r="AI18" s="192"/>
      <c r="AJ18" s="204"/>
      <c r="AK18" s="205"/>
      <c r="AL18" s="205"/>
      <c r="AM18" s="156"/>
    </row>
    <row r="19" spans="1:40" ht="14.4" customHeight="1" x14ac:dyDescent="0.3">
      <c r="A19" s="190">
        <v>92</v>
      </c>
      <c r="B19" s="189">
        <v>2002</v>
      </c>
      <c r="C19" s="189">
        <v>10</v>
      </c>
      <c r="D19" s="189">
        <v>1</v>
      </c>
      <c r="E19" s="189" t="s">
        <v>201</v>
      </c>
      <c r="F19" s="200">
        <v>1</v>
      </c>
      <c r="G19" s="200">
        <v>0</v>
      </c>
      <c r="H19" s="200">
        <v>0</v>
      </c>
      <c r="I19" s="16">
        <f t="shared" ref="I19:I82" si="29">IF(G19=1,1,IF(H19=1,1,0))</f>
        <v>0</v>
      </c>
      <c r="J19" s="1">
        <v>-1</v>
      </c>
      <c r="K19" s="1">
        <f t="shared" si="23"/>
        <v>1</v>
      </c>
      <c r="L19" s="1" t="str">
        <f t="shared" si="24"/>
        <v/>
      </c>
      <c r="M19" s="1" t="str">
        <f t="shared" si="25"/>
        <v/>
      </c>
      <c r="N19" s="1">
        <f t="shared" si="26"/>
        <v>2.8</v>
      </c>
      <c r="O19" s="1">
        <f t="shared" si="27"/>
        <v>1</v>
      </c>
      <c r="P19" s="1">
        <f t="shared" si="28"/>
        <v>1</v>
      </c>
      <c r="Q19" s="154"/>
      <c r="R19" s="155"/>
      <c r="S19" s="155"/>
      <c r="T19" s="155"/>
      <c r="U19" s="156"/>
      <c r="V19" s="192"/>
      <c r="W19" s="192"/>
      <c r="X19" s="192"/>
      <c r="Y19" s="192"/>
      <c r="Z19" s="192"/>
      <c r="AA19" s="154"/>
      <c r="AB19" s="155">
        <v>1</v>
      </c>
      <c r="AC19" s="155">
        <v>1</v>
      </c>
      <c r="AD19" s="155">
        <v>0.5</v>
      </c>
      <c r="AE19" s="156"/>
      <c r="AF19" s="192">
        <v>1</v>
      </c>
      <c r="AG19" s="192"/>
      <c r="AH19" s="192"/>
      <c r="AI19" s="192"/>
      <c r="AJ19" s="154">
        <v>1</v>
      </c>
      <c r="AK19" s="155"/>
      <c r="AL19" s="155"/>
      <c r="AM19" s="156"/>
      <c r="AN19" s="60"/>
    </row>
    <row r="20" spans="1:40" x14ac:dyDescent="0.3">
      <c r="A20" s="190">
        <v>92</v>
      </c>
      <c r="B20" s="189">
        <v>2002</v>
      </c>
      <c r="C20" s="189">
        <v>14</v>
      </c>
      <c r="D20" s="189">
        <v>2</v>
      </c>
      <c r="E20" s="189" t="s">
        <v>202</v>
      </c>
      <c r="F20" s="200">
        <v>1</v>
      </c>
      <c r="G20" s="200">
        <v>0</v>
      </c>
      <c r="H20" s="200">
        <v>0</v>
      </c>
      <c r="I20" s="16">
        <f t="shared" si="29"/>
        <v>0</v>
      </c>
      <c r="J20" s="1">
        <v>-1</v>
      </c>
      <c r="K20" s="1">
        <f t="shared" si="23"/>
        <v>1</v>
      </c>
      <c r="L20" s="1">
        <f t="shared" si="24"/>
        <v>3.2</v>
      </c>
      <c r="M20" s="1" t="str">
        <f t="shared" si="25"/>
        <v/>
      </c>
      <c r="N20" s="1">
        <f t="shared" si="26"/>
        <v>1.8</v>
      </c>
      <c r="O20" s="1">
        <f t="shared" si="27"/>
        <v>1</v>
      </c>
      <c r="P20" s="1">
        <f t="shared" si="28"/>
        <v>2</v>
      </c>
      <c r="Q20" s="154"/>
      <c r="R20" s="155">
        <v>0.5</v>
      </c>
      <c r="S20" s="155">
        <v>1</v>
      </c>
      <c r="T20" s="155">
        <v>1</v>
      </c>
      <c r="U20" s="156"/>
      <c r="V20" s="192"/>
      <c r="W20" s="192"/>
      <c r="X20" s="192"/>
      <c r="Y20" s="192"/>
      <c r="Z20" s="192"/>
      <c r="AA20" s="154">
        <v>1</v>
      </c>
      <c r="AB20" s="155">
        <v>1</v>
      </c>
      <c r="AC20" s="155">
        <v>0.5</v>
      </c>
      <c r="AD20" s="155"/>
      <c r="AE20" s="156"/>
      <c r="AF20" s="192">
        <v>1</v>
      </c>
      <c r="AG20" s="192"/>
      <c r="AH20" s="192"/>
      <c r="AI20" s="192"/>
      <c r="AJ20" s="154"/>
      <c r="AK20" s="155">
        <v>1</v>
      </c>
      <c r="AL20" s="155"/>
      <c r="AM20" s="156"/>
      <c r="AN20" s="17" t="s">
        <v>57</v>
      </c>
    </row>
    <row r="21" spans="1:40" x14ac:dyDescent="0.3">
      <c r="A21" s="190">
        <v>92</v>
      </c>
      <c r="B21" s="189">
        <v>2002</v>
      </c>
      <c r="C21" s="189">
        <v>28</v>
      </c>
      <c r="D21" s="189">
        <v>2</v>
      </c>
      <c r="E21" s="189" t="s">
        <v>203</v>
      </c>
      <c r="F21" s="200">
        <v>1</v>
      </c>
      <c r="G21" s="200">
        <v>0</v>
      </c>
      <c r="H21" s="200">
        <v>0</v>
      </c>
      <c r="I21" s="16">
        <f t="shared" si="29"/>
        <v>0</v>
      </c>
      <c r="J21" s="1">
        <v>1</v>
      </c>
      <c r="K21" s="1">
        <f t="shared" si="23"/>
        <v>1</v>
      </c>
      <c r="L21" s="1" t="str">
        <f t="shared" si="24"/>
        <v/>
      </c>
      <c r="M21" s="1" t="str">
        <f t="shared" si="25"/>
        <v/>
      </c>
      <c r="N21" s="1">
        <f t="shared" si="26"/>
        <v>4.2</v>
      </c>
      <c r="O21" s="1">
        <f t="shared" si="27"/>
        <v>3</v>
      </c>
      <c r="P21" s="1" t="str">
        <f t="shared" si="28"/>
        <v/>
      </c>
      <c r="Q21" s="154"/>
      <c r="R21" s="155"/>
      <c r="S21" s="155"/>
      <c r="T21" s="155"/>
      <c r="U21" s="156"/>
      <c r="V21" s="155"/>
      <c r="W21" s="155"/>
      <c r="X21" s="155"/>
      <c r="Y21" s="192"/>
      <c r="Z21" s="192"/>
      <c r="AA21" s="154"/>
      <c r="AB21" s="155"/>
      <c r="AC21" s="155">
        <v>0.5</v>
      </c>
      <c r="AD21" s="155">
        <v>1</v>
      </c>
      <c r="AE21" s="156">
        <v>1</v>
      </c>
      <c r="AF21" s="192"/>
      <c r="AG21" s="155"/>
      <c r="AH21" s="192">
        <v>1</v>
      </c>
      <c r="AI21" s="155"/>
      <c r="AJ21" s="154"/>
      <c r="AK21" s="155"/>
      <c r="AL21" s="155"/>
      <c r="AM21" s="156"/>
      <c r="AN21" s="17" t="s">
        <v>57</v>
      </c>
    </row>
    <row r="22" spans="1:40" x14ac:dyDescent="0.3">
      <c r="A22" s="190">
        <v>92</v>
      </c>
      <c r="B22" s="189">
        <v>2002</v>
      </c>
      <c r="C22" s="189">
        <v>28</v>
      </c>
      <c r="D22" s="189">
        <v>2</v>
      </c>
      <c r="E22" s="189" t="s">
        <v>204</v>
      </c>
      <c r="F22" s="200">
        <v>1</v>
      </c>
      <c r="G22" s="200">
        <v>0</v>
      </c>
      <c r="H22" s="200">
        <v>0</v>
      </c>
      <c r="I22" s="16">
        <f t="shared" si="29"/>
        <v>0</v>
      </c>
      <c r="J22" s="1">
        <v>-1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3.2</v>
      </c>
      <c r="O22" s="1">
        <f t="shared" si="27"/>
        <v>1</v>
      </c>
      <c r="P22" s="1">
        <f t="shared" si="28"/>
        <v>3</v>
      </c>
      <c r="Q22" s="154"/>
      <c r="R22" s="155"/>
      <c r="S22" s="155"/>
      <c r="T22" s="155"/>
      <c r="U22" s="156"/>
      <c r="V22" s="155"/>
      <c r="W22" s="155"/>
      <c r="X22" s="155"/>
      <c r="Y22" s="192"/>
      <c r="Z22" s="192"/>
      <c r="AA22" s="154"/>
      <c r="AB22" s="155">
        <v>0.5</v>
      </c>
      <c r="AC22" s="155">
        <v>1</v>
      </c>
      <c r="AD22" s="155">
        <v>1</v>
      </c>
      <c r="AE22" s="156"/>
      <c r="AF22" s="192">
        <v>1</v>
      </c>
      <c r="AG22" s="155"/>
      <c r="AH22" s="192"/>
      <c r="AI22" s="155"/>
      <c r="AJ22" s="154"/>
      <c r="AK22" s="155"/>
      <c r="AL22" s="155">
        <v>1</v>
      </c>
      <c r="AM22" s="156"/>
      <c r="AN22" s="17" t="s">
        <v>57</v>
      </c>
    </row>
    <row r="23" spans="1:40" x14ac:dyDescent="0.3">
      <c r="A23" s="190">
        <v>92</v>
      </c>
      <c r="B23" s="189">
        <v>2002</v>
      </c>
      <c r="C23" s="189">
        <v>28</v>
      </c>
      <c r="D23" s="189">
        <v>2</v>
      </c>
      <c r="E23" s="189" t="s">
        <v>205</v>
      </c>
      <c r="F23" s="200">
        <v>1</v>
      </c>
      <c r="G23" s="200">
        <v>0</v>
      </c>
      <c r="H23" s="200">
        <v>0</v>
      </c>
      <c r="I23" s="16">
        <f t="shared" si="29"/>
        <v>0</v>
      </c>
      <c r="J23" s="1">
        <v>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>
        <f t="shared" si="26"/>
        <v>2</v>
      </c>
      <c r="O23" s="1">
        <f t="shared" si="27"/>
        <v>1</v>
      </c>
      <c r="P23" s="1">
        <f t="shared" si="28"/>
        <v>1</v>
      </c>
      <c r="Q23" s="154"/>
      <c r="R23" s="155"/>
      <c r="S23" s="155"/>
      <c r="T23" s="155"/>
      <c r="U23" s="156"/>
      <c r="V23" s="155"/>
      <c r="W23" s="155"/>
      <c r="X23" s="155"/>
      <c r="Y23" s="192"/>
      <c r="Z23" s="192"/>
      <c r="AA23" s="154">
        <v>1</v>
      </c>
      <c r="AB23" s="155">
        <v>1</v>
      </c>
      <c r="AC23" s="155">
        <v>1</v>
      </c>
      <c r="AD23" s="155"/>
      <c r="AE23" s="156"/>
      <c r="AF23" s="192">
        <v>1</v>
      </c>
      <c r="AG23" s="155"/>
      <c r="AH23" s="192"/>
      <c r="AI23" s="155"/>
      <c r="AJ23" s="154">
        <v>1</v>
      </c>
      <c r="AK23" s="155"/>
      <c r="AL23" s="155"/>
      <c r="AM23" s="156"/>
      <c r="AN23" s="17" t="s">
        <v>57</v>
      </c>
    </row>
    <row r="24" spans="1:40" x14ac:dyDescent="0.3">
      <c r="A24" s="190">
        <v>92</v>
      </c>
      <c r="B24" s="189">
        <v>2002</v>
      </c>
      <c r="C24" s="189">
        <v>11</v>
      </c>
      <c r="D24" s="189">
        <v>3</v>
      </c>
      <c r="E24" s="189" t="s">
        <v>206</v>
      </c>
      <c r="F24" s="200">
        <v>1</v>
      </c>
      <c r="G24" s="200">
        <v>0</v>
      </c>
      <c r="H24" s="200">
        <v>0</v>
      </c>
      <c r="I24" s="16">
        <f t="shared" si="29"/>
        <v>0</v>
      </c>
      <c r="J24" s="1">
        <v>1</v>
      </c>
      <c r="K24" s="1">
        <f t="shared" si="23"/>
        <v>1</v>
      </c>
      <c r="L24" s="1">
        <f t="shared" si="24"/>
        <v>3.5</v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Q24" s="154"/>
      <c r="R24" s="155"/>
      <c r="S24" s="155">
        <v>1</v>
      </c>
      <c r="T24" s="155">
        <v>1</v>
      </c>
      <c r="U24" s="156"/>
      <c r="V24" s="192"/>
      <c r="W24" s="192"/>
      <c r="X24" s="192"/>
      <c r="Y24" s="192"/>
      <c r="Z24" s="192"/>
      <c r="AA24" s="154"/>
      <c r="AB24" s="155">
        <v>1</v>
      </c>
      <c r="AC24" s="155">
        <v>1</v>
      </c>
      <c r="AD24" s="155">
        <v>0.5</v>
      </c>
      <c r="AE24" s="156"/>
      <c r="AF24" s="192">
        <v>1</v>
      </c>
      <c r="AG24" s="192"/>
      <c r="AH24" s="192"/>
      <c r="AI24" s="192"/>
      <c r="AJ24" s="154">
        <v>1</v>
      </c>
      <c r="AK24" s="155"/>
      <c r="AL24" s="155"/>
      <c r="AM24" s="156"/>
      <c r="AN24" s="17" t="s">
        <v>57</v>
      </c>
    </row>
    <row r="25" spans="1:40" x14ac:dyDescent="0.3">
      <c r="A25" s="190">
        <v>92</v>
      </c>
      <c r="B25" s="189">
        <v>2002</v>
      </c>
      <c r="C25" s="189">
        <v>14</v>
      </c>
      <c r="D25" s="189">
        <v>3</v>
      </c>
      <c r="E25" s="189" t="s">
        <v>207</v>
      </c>
      <c r="F25" s="200">
        <v>1</v>
      </c>
      <c r="G25" s="200">
        <v>0</v>
      </c>
      <c r="H25" s="200">
        <v>0</v>
      </c>
      <c r="I25" s="16">
        <f t="shared" si="29"/>
        <v>0</v>
      </c>
      <c r="J25" s="1">
        <v>-1</v>
      </c>
      <c r="K25" s="1">
        <f t="shared" si="23"/>
        <v>1</v>
      </c>
      <c r="L25" s="1" t="str">
        <f t="shared" si="24"/>
        <v/>
      </c>
      <c r="M25" s="1" t="str">
        <f t="shared" si="25"/>
        <v/>
      </c>
      <c r="N25" s="1">
        <f t="shared" si="26"/>
        <v>1.3333333333333333</v>
      </c>
      <c r="O25" s="1">
        <f t="shared" si="27"/>
        <v>2</v>
      </c>
      <c r="P25" s="1" t="str">
        <f t="shared" si="28"/>
        <v/>
      </c>
      <c r="Q25" s="154"/>
      <c r="R25" s="155"/>
      <c r="S25" s="155"/>
      <c r="T25" s="155"/>
      <c r="U25" s="156"/>
      <c r="V25" s="192"/>
      <c r="W25" s="192"/>
      <c r="X25" s="192"/>
      <c r="Y25" s="192"/>
      <c r="Z25" s="192"/>
      <c r="AA25" s="154">
        <v>1</v>
      </c>
      <c r="AB25" s="155">
        <v>0.5</v>
      </c>
      <c r="AC25" s="155"/>
      <c r="AD25" s="155"/>
      <c r="AE25" s="156"/>
      <c r="AF25" s="192"/>
      <c r="AG25" s="192">
        <v>1</v>
      </c>
      <c r="AH25" s="192"/>
      <c r="AI25" s="192"/>
      <c r="AJ25" s="154"/>
      <c r="AK25" s="155"/>
      <c r="AL25" s="155"/>
      <c r="AM25" s="209"/>
    </row>
    <row r="26" spans="1:40" x14ac:dyDescent="0.3">
      <c r="A26" s="190">
        <v>92</v>
      </c>
      <c r="B26" s="189">
        <v>2002</v>
      </c>
      <c r="C26" s="189">
        <v>21</v>
      </c>
      <c r="D26" s="189">
        <v>3</v>
      </c>
      <c r="E26" s="189" t="s">
        <v>208</v>
      </c>
      <c r="F26" s="200">
        <v>1</v>
      </c>
      <c r="G26" s="200">
        <v>0</v>
      </c>
      <c r="H26" s="200">
        <v>0</v>
      </c>
      <c r="I26" s="16">
        <f t="shared" si="29"/>
        <v>0</v>
      </c>
      <c r="J26" s="1">
        <v>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2</v>
      </c>
      <c r="O26" s="1">
        <f t="shared" si="27"/>
        <v>2</v>
      </c>
      <c r="P26" s="1">
        <f t="shared" si="28"/>
        <v>1</v>
      </c>
      <c r="Q26" s="154"/>
      <c r="R26" s="155"/>
      <c r="S26" s="155"/>
      <c r="T26" s="155"/>
      <c r="U26" s="156"/>
      <c r="V26" s="155"/>
      <c r="W26" s="155"/>
      <c r="X26" s="155"/>
      <c r="Y26" s="192"/>
      <c r="Z26" s="192"/>
      <c r="AA26" s="154">
        <v>1</v>
      </c>
      <c r="AB26" s="155">
        <v>1</v>
      </c>
      <c r="AC26" s="155">
        <v>1</v>
      </c>
      <c r="AD26" s="155"/>
      <c r="AE26" s="156"/>
      <c r="AF26" s="192"/>
      <c r="AG26" s="155">
        <v>1</v>
      </c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92</v>
      </c>
      <c r="B27" s="189">
        <v>2002</v>
      </c>
      <c r="C27" s="189">
        <v>9</v>
      </c>
      <c r="D27" s="189">
        <v>5</v>
      </c>
      <c r="E27" s="189" t="s">
        <v>209</v>
      </c>
      <c r="F27" s="200">
        <v>1</v>
      </c>
      <c r="G27" s="200">
        <v>0</v>
      </c>
      <c r="H27" s="200">
        <v>0</v>
      </c>
      <c r="I27" s="16">
        <f t="shared" si="29"/>
        <v>0</v>
      </c>
      <c r="J27" s="1">
        <v>-1</v>
      </c>
      <c r="K27" s="1">
        <f t="shared" si="23"/>
        <v>1</v>
      </c>
      <c r="L27" s="1" t="str">
        <f t="shared" si="24"/>
        <v/>
      </c>
      <c r="M27" s="1">
        <f t="shared" si="25"/>
        <v>1.5</v>
      </c>
      <c r="N27" s="1">
        <f t="shared" si="26"/>
        <v>2</v>
      </c>
      <c r="O27" s="1">
        <f t="shared" si="27"/>
        <v>1</v>
      </c>
      <c r="P27" s="1">
        <f t="shared" si="28"/>
        <v>1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/>
      <c r="Y27" s="192"/>
      <c r="Z27" s="192"/>
      <c r="AA27" s="154">
        <v>1</v>
      </c>
      <c r="AB27" s="155">
        <v>1</v>
      </c>
      <c r="AC27" s="155">
        <v>1</v>
      </c>
      <c r="AD27" s="155"/>
      <c r="AE27" s="156"/>
      <c r="AF27" s="192">
        <v>1</v>
      </c>
      <c r="AG27" s="155"/>
      <c r="AH27" s="192"/>
      <c r="AI27" s="155"/>
      <c r="AJ27" s="154">
        <v>1</v>
      </c>
      <c r="AK27" s="155"/>
      <c r="AL27" s="155"/>
      <c r="AM27" s="156"/>
      <c r="AN27" s="17" t="s">
        <v>57</v>
      </c>
    </row>
    <row r="28" spans="1:40" x14ac:dyDescent="0.3">
      <c r="A28" s="190">
        <v>92</v>
      </c>
      <c r="B28" s="189">
        <v>2002</v>
      </c>
      <c r="C28" s="189">
        <v>9</v>
      </c>
      <c r="D28" s="189">
        <v>5</v>
      </c>
      <c r="E28" s="189" t="s">
        <v>210</v>
      </c>
      <c r="F28" s="200">
        <v>1</v>
      </c>
      <c r="G28" s="200">
        <v>0</v>
      </c>
      <c r="H28" s="200">
        <v>0</v>
      </c>
      <c r="I28" s="16">
        <f t="shared" si="29"/>
        <v>0</v>
      </c>
      <c r="J28" s="1">
        <v>-1</v>
      </c>
      <c r="K28" s="1">
        <f t="shared" si="23"/>
        <v>1</v>
      </c>
      <c r="L28" s="1">
        <f t="shared" si="24"/>
        <v>4</v>
      </c>
      <c r="M28" s="1" t="str">
        <f t="shared" si="25"/>
        <v/>
      </c>
      <c r="N28" s="1">
        <f t="shared" si="26"/>
        <v>2</v>
      </c>
      <c r="O28" s="1">
        <f t="shared" si="27"/>
        <v>1</v>
      </c>
      <c r="P28" s="1">
        <f t="shared" si="28"/>
        <v>2</v>
      </c>
      <c r="Q28" s="154"/>
      <c r="R28" s="155"/>
      <c r="S28" s="155">
        <v>1</v>
      </c>
      <c r="T28" s="155">
        <v>1</v>
      </c>
      <c r="U28" s="156">
        <v>1</v>
      </c>
      <c r="V28" s="155"/>
      <c r="W28" s="155"/>
      <c r="X28" s="155"/>
      <c r="Y28" s="192"/>
      <c r="Z28" s="192"/>
      <c r="AA28" s="154">
        <v>1</v>
      </c>
      <c r="AB28" s="155">
        <v>1</v>
      </c>
      <c r="AC28" s="155">
        <v>1</v>
      </c>
      <c r="AD28" s="155"/>
      <c r="AE28" s="156"/>
      <c r="AF28" s="192">
        <v>1</v>
      </c>
      <c r="AG28" s="155"/>
      <c r="AH28" s="192"/>
      <c r="AI28" s="155"/>
      <c r="AJ28" s="154"/>
      <c r="AK28" s="155">
        <v>1</v>
      </c>
      <c r="AL28" s="155"/>
      <c r="AM28" s="156">
        <v>1</v>
      </c>
    </row>
    <row r="29" spans="1:40" x14ac:dyDescent="0.3">
      <c r="A29" s="190">
        <v>92</v>
      </c>
      <c r="B29" s="189">
        <v>2002</v>
      </c>
      <c r="C29" s="189">
        <v>23</v>
      </c>
      <c r="D29" s="189">
        <v>5</v>
      </c>
      <c r="E29" s="189" t="s">
        <v>211</v>
      </c>
      <c r="F29" s="200">
        <v>1</v>
      </c>
      <c r="G29" s="200">
        <v>0</v>
      </c>
      <c r="H29" s="200">
        <v>0</v>
      </c>
      <c r="I29" s="16">
        <f t="shared" si="29"/>
        <v>0</v>
      </c>
      <c r="J29" s="1">
        <v>1</v>
      </c>
      <c r="K29" s="1">
        <f t="shared" si="23"/>
        <v>1</v>
      </c>
      <c r="L29" s="1" t="str">
        <f t="shared" si="24"/>
        <v/>
      </c>
      <c r="M29" s="1">
        <f t="shared" si="25"/>
        <v>2</v>
      </c>
      <c r="N29" s="1">
        <f t="shared" si="26"/>
        <v>3</v>
      </c>
      <c r="O29" s="1">
        <f t="shared" si="27"/>
        <v>2</v>
      </c>
      <c r="P29" s="1">
        <f t="shared" si="28"/>
        <v>2</v>
      </c>
      <c r="Q29" s="154"/>
      <c r="R29" s="155"/>
      <c r="S29" s="155"/>
      <c r="T29" s="155"/>
      <c r="U29" s="156"/>
      <c r="V29" s="155">
        <v>0.5</v>
      </c>
      <c r="W29" s="155">
        <v>1</v>
      </c>
      <c r="X29" s="155">
        <v>0.5</v>
      </c>
      <c r="Y29" s="192"/>
      <c r="Z29" s="192"/>
      <c r="AA29" s="154"/>
      <c r="AB29" s="155">
        <v>0.5</v>
      </c>
      <c r="AC29" s="155">
        <v>1</v>
      </c>
      <c r="AD29" s="155">
        <v>0.5</v>
      </c>
      <c r="AE29" s="156"/>
      <c r="AF29" s="192"/>
      <c r="AG29" s="155">
        <v>1</v>
      </c>
      <c r="AH29" s="192"/>
      <c r="AI29" s="155"/>
      <c r="AJ29" s="154"/>
      <c r="AK29" s="155">
        <v>1</v>
      </c>
      <c r="AL29" s="155"/>
      <c r="AM29" s="156"/>
      <c r="AN29" s="17" t="s">
        <v>57</v>
      </c>
    </row>
    <row r="30" spans="1:40" x14ac:dyDescent="0.3">
      <c r="A30">
        <v>92</v>
      </c>
      <c r="B30" s="64">
        <v>2002</v>
      </c>
      <c r="C30" s="189">
        <v>23</v>
      </c>
      <c r="D30" s="189">
        <v>5</v>
      </c>
      <c r="E30" s="64" t="s">
        <v>212</v>
      </c>
      <c r="F30" s="200">
        <v>1</v>
      </c>
      <c r="G30" s="200">
        <v>0</v>
      </c>
      <c r="H30" s="200">
        <v>0</v>
      </c>
      <c r="I30" s="16">
        <f t="shared" si="29"/>
        <v>0</v>
      </c>
      <c r="J30" s="1">
        <v>-1</v>
      </c>
      <c r="K30" s="1">
        <f t="shared" si="23"/>
        <v>1</v>
      </c>
      <c r="L30" s="1">
        <f t="shared" si="24"/>
        <v>4.5</v>
      </c>
      <c r="M30" s="1">
        <f t="shared" si="25"/>
        <v>2.8</v>
      </c>
      <c r="N30" s="1">
        <f t="shared" si="26"/>
        <v>2</v>
      </c>
      <c r="O30" s="1">
        <f t="shared" si="27"/>
        <v>1</v>
      </c>
      <c r="P30" s="1" t="str">
        <f t="shared" si="28"/>
        <v/>
      </c>
      <c r="Q30" s="154"/>
      <c r="R30" s="155"/>
      <c r="S30" s="155"/>
      <c r="T30" s="155">
        <v>1</v>
      </c>
      <c r="U30" s="156">
        <v>1</v>
      </c>
      <c r="V30" s="155"/>
      <c r="W30" s="155">
        <v>1</v>
      </c>
      <c r="X30" s="155">
        <v>1</v>
      </c>
      <c r="Y30" s="192">
        <v>0.5</v>
      </c>
      <c r="Z30" s="192"/>
      <c r="AA30" s="154">
        <v>1</v>
      </c>
      <c r="AB30" s="155">
        <v>1</v>
      </c>
      <c r="AC30" s="155">
        <v>1</v>
      </c>
      <c r="AD30" s="155"/>
      <c r="AE30" s="156"/>
      <c r="AF30" s="192">
        <v>1</v>
      </c>
      <c r="AG30" s="155"/>
      <c r="AH30" s="192"/>
      <c r="AI30" s="155"/>
      <c r="AJ30" s="154"/>
      <c r="AK30" s="155"/>
      <c r="AL30" s="155"/>
      <c r="AM30" s="156"/>
      <c r="AN30" s="206"/>
    </row>
    <row r="31" spans="1:40" x14ac:dyDescent="0.3">
      <c r="A31" s="190">
        <v>92</v>
      </c>
      <c r="B31" s="189">
        <v>2002</v>
      </c>
      <c r="C31" s="189">
        <v>23</v>
      </c>
      <c r="D31" s="189">
        <v>5</v>
      </c>
      <c r="E31" s="189" t="s">
        <v>213</v>
      </c>
      <c r="F31" s="200">
        <v>1</v>
      </c>
      <c r="G31" s="200">
        <v>0</v>
      </c>
      <c r="H31" s="200">
        <v>0</v>
      </c>
      <c r="I31" s="16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 t="str">
        <f t="shared" si="25"/>
        <v/>
      </c>
      <c r="N31" s="1">
        <f t="shared" si="26"/>
        <v>4</v>
      </c>
      <c r="O31" s="1">
        <f t="shared" si="27"/>
        <v>2</v>
      </c>
      <c r="P31" s="1" t="str">
        <f t="shared" si="28"/>
        <v/>
      </c>
      <c r="Q31" s="154"/>
      <c r="R31" s="155"/>
      <c r="S31" s="155"/>
      <c r="T31" s="155"/>
      <c r="U31" s="156"/>
      <c r="V31" s="155"/>
      <c r="W31" s="155"/>
      <c r="X31" s="155"/>
      <c r="Y31" s="192"/>
      <c r="Z31" s="192"/>
      <c r="AA31" s="154"/>
      <c r="AB31" s="155"/>
      <c r="AC31" s="155">
        <v>1</v>
      </c>
      <c r="AD31" s="155">
        <v>1</v>
      </c>
      <c r="AE31" s="156">
        <v>1</v>
      </c>
      <c r="AF31" s="192"/>
      <c r="AG31" s="155">
        <v>1</v>
      </c>
      <c r="AH31" s="192"/>
      <c r="AI31" s="155"/>
      <c r="AJ31" s="154"/>
      <c r="AK31" s="155"/>
      <c r="AL31" s="155"/>
      <c r="AM31" s="156"/>
      <c r="AN31" s="17" t="s">
        <v>57</v>
      </c>
    </row>
    <row r="32" spans="1:40" x14ac:dyDescent="0.3">
      <c r="A32" s="190">
        <v>101</v>
      </c>
      <c r="B32" s="189">
        <v>2002</v>
      </c>
      <c r="C32" s="189">
        <v>10</v>
      </c>
      <c r="D32" s="189">
        <v>7</v>
      </c>
      <c r="E32" s="189" t="s">
        <v>214</v>
      </c>
      <c r="F32" s="200">
        <v>1</v>
      </c>
      <c r="G32" s="200">
        <v>0</v>
      </c>
      <c r="H32" s="200">
        <v>0</v>
      </c>
      <c r="I32" s="16">
        <f t="shared" si="29"/>
        <v>0</v>
      </c>
      <c r="J32" s="1">
        <v>-1</v>
      </c>
      <c r="K32" s="1">
        <f t="shared" si="23"/>
        <v>1</v>
      </c>
      <c r="L32" s="1">
        <f t="shared" si="24"/>
        <v>2</v>
      </c>
      <c r="M32" s="1">
        <f t="shared" si="25"/>
        <v>2</v>
      </c>
      <c r="N32" s="1">
        <f t="shared" si="26"/>
        <v>1.5</v>
      </c>
      <c r="O32" s="1">
        <f t="shared" si="27"/>
        <v>1</v>
      </c>
      <c r="P32" s="1">
        <f t="shared" si="28"/>
        <v>1</v>
      </c>
      <c r="Q32" s="154">
        <v>1</v>
      </c>
      <c r="R32" s="155">
        <v>1</v>
      </c>
      <c r="S32" s="155">
        <v>1</v>
      </c>
      <c r="T32" s="155"/>
      <c r="U32" s="156"/>
      <c r="V32" s="192">
        <v>1</v>
      </c>
      <c r="W32" s="192">
        <v>1</v>
      </c>
      <c r="X32" s="192">
        <v>1</v>
      </c>
      <c r="Y32" s="192"/>
      <c r="Z32" s="192"/>
      <c r="AA32" s="154">
        <v>1</v>
      </c>
      <c r="AB32" s="155">
        <v>1</v>
      </c>
      <c r="AC32" s="155"/>
      <c r="AD32" s="155"/>
      <c r="AE32" s="156"/>
      <c r="AF32" s="192">
        <v>1</v>
      </c>
      <c r="AG32" s="192"/>
      <c r="AH32" s="192"/>
      <c r="AI32" s="192"/>
      <c r="AJ32" s="154">
        <v>1</v>
      </c>
      <c r="AK32" s="155"/>
      <c r="AL32" s="155"/>
      <c r="AM32" s="156"/>
    </row>
    <row r="33" spans="1:89" x14ac:dyDescent="0.3">
      <c r="A33">
        <v>101</v>
      </c>
      <c r="B33" s="64">
        <v>2002</v>
      </c>
      <c r="C33" s="189">
        <v>3</v>
      </c>
      <c r="D33" s="189">
        <v>10</v>
      </c>
      <c r="E33" s="64" t="s">
        <v>215</v>
      </c>
      <c r="F33" s="200">
        <v>1</v>
      </c>
      <c r="G33" s="200">
        <v>0</v>
      </c>
      <c r="H33" s="200">
        <v>0</v>
      </c>
      <c r="I33" s="16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1.5</v>
      </c>
      <c r="N33" s="1">
        <f t="shared" si="26"/>
        <v>1.5</v>
      </c>
      <c r="O33" s="1">
        <f t="shared" si="27"/>
        <v>1</v>
      </c>
      <c r="P33" s="1">
        <f t="shared" si="28"/>
        <v>4</v>
      </c>
      <c r="Q33" s="154"/>
      <c r="R33" s="155"/>
      <c r="S33" s="155"/>
      <c r="T33" s="155"/>
      <c r="U33" s="156"/>
      <c r="V33" s="155">
        <v>1</v>
      </c>
      <c r="W33" s="155">
        <v>1</v>
      </c>
      <c r="X33" s="155"/>
      <c r="Y33" s="155"/>
      <c r="Z33" s="155"/>
      <c r="AA33" s="154">
        <v>1</v>
      </c>
      <c r="AB33" s="155">
        <v>1</v>
      </c>
      <c r="AC33" s="155"/>
      <c r="AD33" s="155"/>
      <c r="AE33" s="156"/>
      <c r="AF33" s="155">
        <v>1</v>
      </c>
      <c r="AG33" s="155"/>
      <c r="AH33" s="155"/>
      <c r="AI33" s="155"/>
      <c r="AJ33" s="154"/>
      <c r="AK33" s="155"/>
      <c r="AL33" s="155"/>
      <c r="AM33" s="156">
        <v>1</v>
      </c>
      <c r="AN33" s="17" t="s">
        <v>58</v>
      </c>
    </row>
    <row r="34" spans="1:89" x14ac:dyDescent="0.3">
      <c r="A34" s="190">
        <v>101</v>
      </c>
      <c r="B34" s="189">
        <v>2002</v>
      </c>
      <c r="C34" s="189">
        <v>9</v>
      </c>
      <c r="D34" s="189">
        <v>10</v>
      </c>
      <c r="E34" s="189" t="s">
        <v>216</v>
      </c>
      <c r="F34" s="200">
        <v>1</v>
      </c>
      <c r="G34" s="200">
        <v>0</v>
      </c>
      <c r="H34" s="200">
        <v>0</v>
      </c>
      <c r="I34" s="16">
        <f t="shared" si="29"/>
        <v>0</v>
      </c>
      <c r="J34" s="1">
        <v>-1</v>
      </c>
      <c r="K34" s="1">
        <f t="shared" si="23"/>
        <v>1</v>
      </c>
      <c r="L34" s="1">
        <f t="shared" si="24"/>
        <v>1.5</v>
      </c>
      <c r="M34" s="1">
        <f t="shared" si="25"/>
        <v>2.8</v>
      </c>
      <c r="N34" s="1">
        <f t="shared" si="26"/>
        <v>4</v>
      </c>
      <c r="O34" s="1">
        <f t="shared" si="27"/>
        <v>2</v>
      </c>
      <c r="P34" s="1">
        <f t="shared" si="28"/>
        <v>2</v>
      </c>
      <c r="Q34" s="154">
        <v>1</v>
      </c>
      <c r="R34" s="155">
        <v>1</v>
      </c>
      <c r="S34" s="155"/>
      <c r="T34" s="155"/>
      <c r="U34" s="156"/>
      <c r="V34" s="155"/>
      <c r="W34" s="155">
        <v>1</v>
      </c>
      <c r="X34" s="155">
        <v>1</v>
      </c>
      <c r="Y34" s="155">
        <v>0.5</v>
      </c>
      <c r="Z34" s="155"/>
      <c r="AA34" s="154"/>
      <c r="AB34" s="155"/>
      <c r="AC34" s="155">
        <v>1</v>
      </c>
      <c r="AD34" s="155">
        <v>1</v>
      </c>
      <c r="AE34" s="156">
        <v>1</v>
      </c>
      <c r="AF34" s="155"/>
      <c r="AG34" s="155">
        <v>1</v>
      </c>
      <c r="AH34" s="155"/>
      <c r="AI34" s="155"/>
      <c r="AJ34" s="154"/>
      <c r="AK34" s="155">
        <v>1</v>
      </c>
      <c r="AL34" s="155"/>
      <c r="AM34" s="156"/>
      <c r="AN34" s="17" t="s">
        <v>57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0">
        <v>101</v>
      </c>
      <c r="B35" s="189">
        <v>2002</v>
      </c>
      <c r="C35" s="189">
        <v>24</v>
      </c>
      <c r="D35" s="189">
        <v>10</v>
      </c>
      <c r="E35" s="189" t="s">
        <v>217</v>
      </c>
      <c r="F35" s="200">
        <v>1</v>
      </c>
      <c r="G35" s="200">
        <v>0</v>
      </c>
      <c r="H35" s="200">
        <v>0</v>
      </c>
      <c r="I35" s="16">
        <f t="shared" si="29"/>
        <v>0</v>
      </c>
      <c r="J35" s="1">
        <v>-1</v>
      </c>
      <c r="K35" s="1">
        <f t="shared" si="23"/>
        <v>1</v>
      </c>
      <c r="L35" s="1">
        <f t="shared" si="24"/>
        <v>3.2</v>
      </c>
      <c r="M35" s="1">
        <f t="shared" si="25"/>
        <v>2</v>
      </c>
      <c r="N35" s="1">
        <f t="shared" si="26"/>
        <v>2.8</v>
      </c>
      <c r="O35" s="1">
        <f t="shared" si="27"/>
        <v>2</v>
      </c>
      <c r="P35" s="1">
        <f t="shared" si="28"/>
        <v>2</v>
      </c>
      <c r="Q35" s="154"/>
      <c r="R35" s="155">
        <v>0.5</v>
      </c>
      <c r="S35" s="155">
        <v>1</v>
      </c>
      <c r="T35" s="155">
        <v>1</v>
      </c>
      <c r="U35" s="156"/>
      <c r="V35" s="154">
        <v>1</v>
      </c>
      <c r="W35" s="155">
        <v>1</v>
      </c>
      <c r="X35" s="155">
        <v>1</v>
      </c>
      <c r="Y35" s="192"/>
      <c r="Z35" s="156"/>
      <c r="AA35" s="154"/>
      <c r="AB35" s="155">
        <v>1</v>
      </c>
      <c r="AC35" s="155">
        <v>1</v>
      </c>
      <c r="AD35" s="155">
        <v>0.5</v>
      </c>
      <c r="AE35" s="156"/>
      <c r="AF35" s="154"/>
      <c r="AG35" s="155">
        <v>1</v>
      </c>
      <c r="AH35" s="192"/>
      <c r="AI35" s="156"/>
      <c r="AJ35" s="154"/>
      <c r="AK35" s="155">
        <v>1</v>
      </c>
      <c r="AL35" s="155"/>
      <c r="AM35" s="156"/>
      <c r="AN35" s="17" t="s">
        <v>57</v>
      </c>
    </row>
    <row r="36" spans="1:89" x14ac:dyDescent="0.3">
      <c r="A36" s="190">
        <v>101</v>
      </c>
      <c r="B36" s="189">
        <v>2002</v>
      </c>
      <c r="C36" s="189">
        <v>24</v>
      </c>
      <c r="D36" s="189">
        <v>10</v>
      </c>
      <c r="E36" s="189" t="s">
        <v>218</v>
      </c>
      <c r="F36" s="200">
        <v>1</v>
      </c>
      <c r="G36" s="200">
        <v>0</v>
      </c>
      <c r="H36" s="200">
        <v>0</v>
      </c>
      <c r="I36" s="16">
        <f t="shared" si="29"/>
        <v>0</v>
      </c>
      <c r="J36" s="1">
        <v>-1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>
        <f t="shared" si="26"/>
        <v>2</v>
      </c>
      <c r="O36" s="1" t="str">
        <f t="shared" si="27"/>
        <v/>
      </c>
      <c r="P36" s="1" t="str">
        <f t="shared" si="28"/>
        <v/>
      </c>
      <c r="Q36" s="154"/>
      <c r="R36" s="155"/>
      <c r="S36" s="155"/>
      <c r="T36" s="155"/>
      <c r="U36" s="156"/>
      <c r="V36" s="154"/>
      <c r="W36" s="155"/>
      <c r="X36" s="155"/>
      <c r="Y36" s="155"/>
      <c r="Z36" s="156"/>
      <c r="AA36" s="154">
        <v>0.5</v>
      </c>
      <c r="AB36" s="155">
        <v>1</v>
      </c>
      <c r="AC36" s="155">
        <v>0.5</v>
      </c>
      <c r="AD36" s="155"/>
      <c r="AE36" s="156"/>
      <c r="AF36" s="154"/>
      <c r="AG36" s="155"/>
      <c r="AH36" s="155"/>
      <c r="AI36" s="156"/>
      <c r="AJ36" s="154"/>
      <c r="AK36" s="155"/>
      <c r="AL36" s="155"/>
      <c r="AM36" s="156"/>
    </row>
    <row r="37" spans="1:89" x14ac:dyDescent="0.3">
      <c r="A37" s="190">
        <v>101</v>
      </c>
      <c r="B37" s="189">
        <v>2002</v>
      </c>
      <c r="C37" s="189">
        <v>24</v>
      </c>
      <c r="D37" s="189">
        <v>10</v>
      </c>
      <c r="E37" s="189" t="s">
        <v>219</v>
      </c>
      <c r="F37" s="200">
        <v>1</v>
      </c>
      <c r="G37" s="200">
        <v>0</v>
      </c>
      <c r="H37" s="200">
        <v>0</v>
      </c>
      <c r="I37" s="16">
        <f t="shared" si="29"/>
        <v>0</v>
      </c>
      <c r="J37" s="1">
        <v>-1</v>
      </c>
      <c r="K37" s="1">
        <f t="shared" si="23"/>
        <v>1</v>
      </c>
      <c r="L37" s="1">
        <f t="shared" si="24"/>
        <v>4.5</v>
      </c>
      <c r="M37" s="1" t="str">
        <f t="shared" si="25"/>
        <v/>
      </c>
      <c r="N37" s="1">
        <f t="shared" si="26"/>
        <v>2</v>
      </c>
      <c r="O37" s="1">
        <f t="shared" si="27"/>
        <v>1</v>
      </c>
      <c r="P37" s="1">
        <f t="shared" si="28"/>
        <v>1</v>
      </c>
      <c r="Q37" s="154"/>
      <c r="R37" s="155"/>
      <c r="S37" s="155"/>
      <c r="T37" s="155">
        <v>1</v>
      </c>
      <c r="U37" s="156">
        <v>1</v>
      </c>
      <c r="V37" s="154"/>
      <c r="W37" s="155"/>
      <c r="X37" s="155"/>
      <c r="Y37" s="192"/>
      <c r="Z37" s="156"/>
      <c r="AA37" s="154">
        <v>1</v>
      </c>
      <c r="AB37" s="155">
        <v>1</v>
      </c>
      <c r="AC37" s="155">
        <v>1</v>
      </c>
      <c r="AD37" s="155"/>
      <c r="AE37" s="156"/>
      <c r="AF37" s="154">
        <v>1</v>
      </c>
      <c r="AG37" s="155"/>
      <c r="AH37" s="192"/>
      <c r="AI37" s="156"/>
      <c r="AJ37" s="154">
        <v>1</v>
      </c>
      <c r="AK37" s="155"/>
      <c r="AL37" s="155"/>
      <c r="AM37" s="156"/>
    </row>
    <row r="38" spans="1:89" x14ac:dyDescent="0.3">
      <c r="A38" s="190">
        <v>101</v>
      </c>
      <c r="B38" s="189">
        <v>2002</v>
      </c>
      <c r="C38" s="189">
        <v>28</v>
      </c>
      <c r="D38" s="189">
        <v>10</v>
      </c>
      <c r="E38" s="189" t="s">
        <v>220</v>
      </c>
      <c r="F38" s="200">
        <v>1</v>
      </c>
      <c r="G38" s="200">
        <v>0</v>
      </c>
      <c r="H38" s="200">
        <v>0</v>
      </c>
      <c r="I38" s="16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 t="str">
        <f t="shared" si="25"/>
        <v/>
      </c>
      <c r="N38" s="1">
        <f t="shared" si="26"/>
        <v>1.5</v>
      </c>
      <c r="O38" s="1">
        <f t="shared" si="27"/>
        <v>1</v>
      </c>
      <c r="P38" s="1" t="str">
        <f t="shared" si="28"/>
        <v/>
      </c>
      <c r="Q38" s="154"/>
      <c r="R38" s="155"/>
      <c r="S38" s="155"/>
      <c r="T38" s="155"/>
      <c r="U38" s="156"/>
      <c r="V38" s="155"/>
      <c r="W38" s="155"/>
      <c r="X38" s="155"/>
      <c r="Y38" s="192"/>
      <c r="Z38" s="155"/>
      <c r="AA38" s="154">
        <v>1</v>
      </c>
      <c r="AB38" s="155">
        <v>1</v>
      </c>
      <c r="AC38" s="155"/>
      <c r="AD38" s="155"/>
      <c r="AE38" s="156"/>
      <c r="AF38" s="154">
        <v>1</v>
      </c>
      <c r="AG38" s="155"/>
      <c r="AH38" s="192"/>
      <c r="AI38" s="156"/>
      <c r="AJ38" s="154"/>
      <c r="AK38" s="155"/>
      <c r="AL38" s="155"/>
      <c r="AM38" s="156"/>
    </row>
    <row r="39" spans="1:89" x14ac:dyDescent="0.3">
      <c r="A39" s="190">
        <v>101</v>
      </c>
      <c r="B39" s="189">
        <v>2002</v>
      </c>
      <c r="C39" s="189">
        <v>28</v>
      </c>
      <c r="D39" s="189">
        <v>10</v>
      </c>
      <c r="E39" s="189" t="s">
        <v>221</v>
      </c>
      <c r="F39" s="200">
        <v>1</v>
      </c>
      <c r="G39" s="200">
        <v>0</v>
      </c>
      <c r="H39" s="200">
        <v>0</v>
      </c>
      <c r="I39" s="16">
        <f t="shared" si="29"/>
        <v>0</v>
      </c>
      <c r="J39" s="1">
        <v>-1</v>
      </c>
      <c r="K39" s="1">
        <f t="shared" si="23"/>
        <v>1</v>
      </c>
      <c r="L39" s="1" t="str">
        <f t="shared" si="24"/>
        <v/>
      </c>
      <c r="M39" s="1" t="str">
        <f t="shared" si="25"/>
        <v/>
      </c>
      <c r="N39" s="1">
        <f t="shared" si="26"/>
        <v>1.3333333333333333</v>
      </c>
      <c r="O39" s="1">
        <f t="shared" si="27"/>
        <v>1</v>
      </c>
      <c r="P39" s="1" t="str">
        <f t="shared" si="28"/>
        <v/>
      </c>
      <c r="Q39" s="154"/>
      <c r="R39" s="155"/>
      <c r="S39" s="155"/>
      <c r="T39" s="155"/>
      <c r="U39" s="156"/>
      <c r="V39" s="155"/>
      <c r="W39" s="192"/>
      <c r="X39" s="192"/>
      <c r="Y39" s="192"/>
      <c r="Z39" s="155"/>
      <c r="AA39" s="154">
        <v>1</v>
      </c>
      <c r="AB39" s="155">
        <v>0.5</v>
      </c>
      <c r="AC39" s="155"/>
      <c r="AD39" s="155"/>
      <c r="AE39" s="156"/>
      <c r="AF39" s="155">
        <v>1</v>
      </c>
      <c r="AG39" s="192"/>
      <c r="AH39" s="192"/>
      <c r="AI39" s="155"/>
      <c r="AJ39" s="154"/>
      <c r="AK39" s="155"/>
      <c r="AL39" s="155"/>
      <c r="AM39" s="156"/>
    </row>
    <row r="40" spans="1:89" x14ac:dyDescent="0.3">
      <c r="A40" s="190">
        <v>101</v>
      </c>
      <c r="B40" s="189">
        <v>2002</v>
      </c>
      <c r="C40" s="189">
        <v>7</v>
      </c>
      <c r="D40" s="189">
        <v>11</v>
      </c>
      <c r="E40" s="189" t="s">
        <v>222</v>
      </c>
      <c r="F40" s="200">
        <v>1</v>
      </c>
      <c r="G40" s="200">
        <v>0</v>
      </c>
      <c r="H40" s="200">
        <v>0</v>
      </c>
      <c r="I40" s="16">
        <f t="shared" si="29"/>
        <v>0</v>
      </c>
      <c r="J40" s="1">
        <v>1</v>
      </c>
      <c r="K40" s="1">
        <f t="shared" si="23"/>
        <v>1</v>
      </c>
      <c r="L40" s="1">
        <f t="shared" si="24"/>
        <v>4</v>
      </c>
      <c r="M40" s="1">
        <f t="shared" si="25"/>
        <v>4.5</v>
      </c>
      <c r="N40" s="1">
        <f t="shared" si="26"/>
        <v>1.5</v>
      </c>
      <c r="O40" s="1">
        <f t="shared" si="27"/>
        <v>1</v>
      </c>
      <c r="P40" s="1">
        <f t="shared" si="28"/>
        <v>1</v>
      </c>
      <c r="Q40" s="154"/>
      <c r="R40" s="155"/>
      <c r="S40" s="155">
        <v>1</v>
      </c>
      <c r="T40" s="155">
        <v>1</v>
      </c>
      <c r="U40" s="156">
        <v>1</v>
      </c>
      <c r="V40" s="155"/>
      <c r="W40" s="155"/>
      <c r="X40" s="155"/>
      <c r="Y40" s="192">
        <v>1</v>
      </c>
      <c r="Z40" s="192">
        <v>1</v>
      </c>
      <c r="AA40" s="154">
        <v>1</v>
      </c>
      <c r="AB40" s="155">
        <v>1</v>
      </c>
      <c r="AC40" s="155"/>
      <c r="AD40" s="155"/>
      <c r="AE40" s="156"/>
      <c r="AF40" s="155">
        <v>1</v>
      </c>
      <c r="AG40" s="155"/>
      <c r="AH40" s="192"/>
      <c r="AI40" s="155"/>
      <c r="AJ40" s="154">
        <v>1</v>
      </c>
      <c r="AK40" s="155"/>
      <c r="AL40" s="155"/>
      <c r="AM40" s="156"/>
      <c r="AN40" s="17" t="s">
        <v>57</v>
      </c>
    </row>
    <row r="41" spans="1:89" x14ac:dyDescent="0.3">
      <c r="A41" s="190">
        <v>101</v>
      </c>
      <c r="B41" s="189">
        <v>2002</v>
      </c>
      <c r="C41" s="189">
        <v>14</v>
      </c>
      <c r="D41" s="189">
        <v>11</v>
      </c>
      <c r="E41" s="189" t="s">
        <v>223</v>
      </c>
      <c r="F41" s="200">
        <v>1</v>
      </c>
      <c r="G41" s="200">
        <v>0</v>
      </c>
      <c r="H41" s="200">
        <v>0</v>
      </c>
      <c r="I41" s="16">
        <f t="shared" si="29"/>
        <v>0</v>
      </c>
      <c r="J41" s="1">
        <v>-1</v>
      </c>
      <c r="K41" s="1">
        <f t="shared" si="23"/>
        <v>1</v>
      </c>
      <c r="L41" s="1" t="str">
        <f t="shared" si="24"/>
        <v/>
      </c>
      <c r="M41" s="1">
        <f t="shared" si="25"/>
        <v>2</v>
      </c>
      <c r="N41" s="1">
        <f t="shared" si="26"/>
        <v>1.5</v>
      </c>
      <c r="O41" s="1">
        <f t="shared" si="27"/>
        <v>1</v>
      </c>
      <c r="P41" s="1">
        <f t="shared" si="28"/>
        <v>4</v>
      </c>
      <c r="Q41" s="154"/>
      <c r="R41" s="155"/>
      <c r="S41" s="155"/>
      <c r="T41" s="155"/>
      <c r="U41" s="156"/>
      <c r="V41" s="155">
        <v>1</v>
      </c>
      <c r="W41" s="155">
        <v>1</v>
      </c>
      <c r="X41" s="155">
        <v>1</v>
      </c>
      <c r="Y41" s="155"/>
      <c r="Z41" s="155"/>
      <c r="AA41" s="154">
        <v>1</v>
      </c>
      <c r="AB41" s="155">
        <v>1</v>
      </c>
      <c r="AC41" s="155"/>
      <c r="AD41" s="155"/>
      <c r="AE41" s="156"/>
      <c r="AF41" s="155">
        <v>1</v>
      </c>
      <c r="AG41" s="155"/>
      <c r="AH41" s="155"/>
      <c r="AI41" s="155"/>
      <c r="AJ41" s="154"/>
      <c r="AK41" s="155"/>
      <c r="AL41" s="155"/>
      <c r="AM41" s="156">
        <v>1</v>
      </c>
    </row>
    <row r="42" spans="1:89" x14ac:dyDescent="0.3">
      <c r="A42" s="190">
        <v>101</v>
      </c>
      <c r="B42" s="189">
        <v>2003</v>
      </c>
      <c r="C42" s="189">
        <v>16</v>
      </c>
      <c r="D42" s="189">
        <v>1</v>
      </c>
      <c r="E42" s="189" t="s">
        <v>224</v>
      </c>
      <c r="F42" s="200">
        <v>1</v>
      </c>
      <c r="G42" s="200">
        <v>0</v>
      </c>
      <c r="H42" s="200">
        <v>0</v>
      </c>
      <c r="I42" s="16">
        <f t="shared" si="29"/>
        <v>0</v>
      </c>
      <c r="J42" s="1">
        <v>-1</v>
      </c>
      <c r="K42" s="1">
        <f t="shared" si="23"/>
        <v>1</v>
      </c>
      <c r="L42" s="1" t="str">
        <f t="shared" si="24"/>
        <v/>
      </c>
      <c r="M42" s="1" t="str">
        <f t="shared" si="25"/>
        <v/>
      </c>
      <c r="N42" s="1">
        <f t="shared" si="26"/>
        <v>1.5</v>
      </c>
      <c r="O42" s="1" t="str">
        <f t="shared" si="27"/>
        <v/>
      </c>
      <c r="P42" s="1" t="str">
        <f t="shared" si="28"/>
        <v/>
      </c>
      <c r="Q42" s="154"/>
      <c r="R42" s="155"/>
      <c r="S42" s="155"/>
      <c r="T42" s="155"/>
      <c r="U42" s="156"/>
      <c r="V42" s="155"/>
      <c r="W42" s="155"/>
      <c r="X42" s="155"/>
      <c r="Y42" s="155"/>
      <c r="Z42" s="155"/>
      <c r="AA42" s="154">
        <v>1</v>
      </c>
      <c r="AB42" s="155">
        <v>1</v>
      </c>
      <c r="AC42" s="155"/>
      <c r="AD42" s="155"/>
      <c r="AE42" s="156"/>
      <c r="AF42" s="155"/>
      <c r="AG42" s="155"/>
      <c r="AH42" s="155"/>
      <c r="AI42" s="155"/>
      <c r="AJ42" s="154"/>
      <c r="AK42" s="155"/>
      <c r="AL42" s="155"/>
      <c r="AM42" s="156"/>
    </row>
    <row r="43" spans="1:89" x14ac:dyDescent="0.3">
      <c r="A43" s="190">
        <v>101</v>
      </c>
      <c r="B43" s="189">
        <v>2003</v>
      </c>
      <c r="C43" s="189">
        <v>22</v>
      </c>
      <c r="D43" s="189">
        <v>1</v>
      </c>
      <c r="E43" s="189" t="s">
        <v>225</v>
      </c>
      <c r="F43" s="200">
        <v>1</v>
      </c>
      <c r="G43" s="200">
        <v>0</v>
      </c>
      <c r="H43" s="200">
        <v>0</v>
      </c>
      <c r="I43" s="16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>
        <f t="shared" si="25"/>
        <v>1.5</v>
      </c>
      <c r="N43" s="1">
        <f t="shared" si="26"/>
        <v>1.5</v>
      </c>
      <c r="O43" s="1">
        <f t="shared" si="27"/>
        <v>1</v>
      </c>
      <c r="P43" s="1">
        <f t="shared" si="28"/>
        <v>1</v>
      </c>
      <c r="Q43" s="154"/>
      <c r="R43" s="155"/>
      <c r="S43" s="155"/>
      <c r="T43" s="155"/>
      <c r="U43" s="156"/>
      <c r="V43" s="155">
        <v>1</v>
      </c>
      <c r="W43" s="155">
        <v>1</v>
      </c>
      <c r="X43" s="155"/>
      <c r="Y43" s="155"/>
      <c r="Z43" s="155"/>
      <c r="AA43" s="154">
        <v>1</v>
      </c>
      <c r="AB43" s="155">
        <v>1</v>
      </c>
      <c r="AC43" s="155"/>
      <c r="AD43" s="155"/>
      <c r="AE43" s="156"/>
      <c r="AF43" s="155">
        <v>1</v>
      </c>
      <c r="AG43" s="155"/>
      <c r="AH43" s="155"/>
      <c r="AI43" s="155"/>
      <c r="AJ43" s="154">
        <v>1</v>
      </c>
      <c r="AK43" s="155"/>
      <c r="AL43" s="155"/>
      <c r="AM43" s="156"/>
    </row>
    <row r="44" spans="1:89" x14ac:dyDescent="0.3">
      <c r="A44" s="190">
        <v>101</v>
      </c>
      <c r="B44" s="189">
        <v>2003</v>
      </c>
      <c r="C44" s="189">
        <v>31</v>
      </c>
      <c r="D44" s="189">
        <v>1</v>
      </c>
      <c r="E44" s="189" t="s">
        <v>226</v>
      </c>
      <c r="F44" s="200">
        <v>1</v>
      </c>
      <c r="G44" s="200">
        <v>0</v>
      </c>
      <c r="H44" s="200">
        <v>0</v>
      </c>
      <c r="I44" s="16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 t="str">
        <f t="shared" si="25"/>
        <v/>
      </c>
      <c r="N44" s="1">
        <f t="shared" si="26"/>
        <v>1.5</v>
      </c>
      <c r="O44" s="1">
        <f t="shared" si="27"/>
        <v>1</v>
      </c>
      <c r="P44" s="1" t="str">
        <f t="shared" si="28"/>
        <v/>
      </c>
      <c r="Q44" s="154"/>
      <c r="R44" s="155"/>
      <c r="S44" s="155"/>
      <c r="T44" s="155"/>
      <c r="U44" s="156"/>
      <c r="V44" s="192"/>
      <c r="W44" s="192"/>
      <c r="X44" s="192"/>
      <c r="Y44" s="192"/>
      <c r="Z44" s="192"/>
      <c r="AA44" s="154">
        <v>1</v>
      </c>
      <c r="AB44" s="155">
        <v>1</v>
      </c>
      <c r="AC44" s="155"/>
      <c r="AD44" s="155"/>
      <c r="AE44" s="156"/>
      <c r="AF44" s="192">
        <v>1</v>
      </c>
      <c r="AG44" s="192"/>
      <c r="AH44" s="192"/>
      <c r="AI44" s="192"/>
      <c r="AJ44" s="154"/>
      <c r="AK44" s="155"/>
      <c r="AL44" s="155"/>
      <c r="AM44" s="156"/>
    </row>
    <row r="45" spans="1:89" x14ac:dyDescent="0.3">
      <c r="A45" s="190">
        <v>101</v>
      </c>
      <c r="B45" s="189">
        <v>2003</v>
      </c>
      <c r="C45" s="189">
        <v>6</v>
      </c>
      <c r="D45" s="189">
        <v>3</v>
      </c>
      <c r="E45" s="189" t="s">
        <v>227</v>
      </c>
      <c r="F45" s="200">
        <v>1</v>
      </c>
      <c r="G45" s="200">
        <v>0</v>
      </c>
      <c r="H45" s="200">
        <v>0</v>
      </c>
      <c r="I45" s="16">
        <f t="shared" si="29"/>
        <v>0</v>
      </c>
      <c r="J45" s="1">
        <v>-1</v>
      </c>
      <c r="K45" s="1">
        <f t="shared" si="23"/>
        <v>1</v>
      </c>
      <c r="L45" s="1">
        <f t="shared" si="24"/>
        <v>1.8</v>
      </c>
      <c r="M45" s="1" t="str">
        <f t="shared" si="25"/>
        <v/>
      </c>
      <c r="N45" s="1">
        <f t="shared" si="26"/>
        <v>3.2</v>
      </c>
      <c r="O45" s="1">
        <f t="shared" si="27"/>
        <v>1</v>
      </c>
      <c r="P45" s="1">
        <f t="shared" si="28"/>
        <v>2</v>
      </c>
      <c r="Q45" s="154">
        <v>1</v>
      </c>
      <c r="R45" s="155">
        <v>1</v>
      </c>
      <c r="S45" s="155">
        <v>0.5</v>
      </c>
      <c r="T45" s="155"/>
      <c r="U45" s="156"/>
      <c r="V45" s="192"/>
      <c r="W45" s="192"/>
      <c r="X45" s="192"/>
      <c r="Y45" s="192"/>
      <c r="Z45" s="192"/>
      <c r="AA45" s="154"/>
      <c r="AB45" s="155">
        <v>0.5</v>
      </c>
      <c r="AC45" s="155">
        <v>1</v>
      </c>
      <c r="AD45" s="155">
        <v>1</v>
      </c>
      <c r="AE45" s="156"/>
      <c r="AF45" s="192">
        <v>1</v>
      </c>
      <c r="AG45" s="192"/>
      <c r="AH45" s="192"/>
      <c r="AI45" s="192"/>
      <c r="AJ45" s="154"/>
      <c r="AK45" s="155">
        <v>1</v>
      </c>
      <c r="AL45" s="155"/>
      <c r="AM45" s="156"/>
      <c r="AN45" s="17" t="s">
        <v>59</v>
      </c>
    </row>
    <row r="46" spans="1:89" x14ac:dyDescent="0.3">
      <c r="A46" s="190">
        <v>101</v>
      </c>
      <c r="B46" s="189">
        <v>2003</v>
      </c>
      <c r="C46" s="189">
        <v>24</v>
      </c>
      <c r="D46" s="189">
        <v>3</v>
      </c>
      <c r="E46" s="189" t="s">
        <v>228</v>
      </c>
      <c r="F46" s="200">
        <v>1</v>
      </c>
      <c r="G46" s="200">
        <v>0</v>
      </c>
      <c r="H46" s="200">
        <v>0</v>
      </c>
      <c r="I46" s="16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>
        <f t="shared" si="25"/>
        <v>1.8</v>
      </c>
      <c r="N46" s="1">
        <f t="shared" si="26"/>
        <v>1.8</v>
      </c>
      <c r="O46" s="1">
        <f t="shared" si="27"/>
        <v>4</v>
      </c>
      <c r="P46" s="1">
        <f t="shared" si="28"/>
        <v>2</v>
      </c>
      <c r="Q46" s="154"/>
      <c r="R46" s="155"/>
      <c r="S46" s="155"/>
      <c r="T46" s="155"/>
      <c r="U46" s="156"/>
      <c r="V46" s="192">
        <v>1</v>
      </c>
      <c r="W46" s="192">
        <v>1</v>
      </c>
      <c r="X46" s="192">
        <v>0.5</v>
      </c>
      <c r="Y46" s="192"/>
      <c r="Z46" s="192"/>
      <c r="AA46" s="154">
        <v>1</v>
      </c>
      <c r="AB46" s="155">
        <v>1</v>
      </c>
      <c r="AC46" s="155">
        <v>0.5</v>
      </c>
      <c r="AD46" s="155"/>
      <c r="AE46" s="156"/>
      <c r="AF46" s="192"/>
      <c r="AG46" s="192"/>
      <c r="AH46" s="192"/>
      <c r="AI46" s="192">
        <v>1</v>
      </c>
      <c r="AJ46" s="154"/>
      <c r="AK46" s="155">
        <v>1</v>
      </c>
      <c r="AL46" s="155"/>
      <c r="AM46" s="156">
        <v>1</v>
      </c>
    </row>
    <row r="47" spans="1:89" x14ac:dyDescent="0.3">
      <c r="A47" s="190">
        <v>101</v>
      </c>
      <c r="B47" s="189">
        <v>2003</v>
      </c>
      <c r="C47" s="189">
        <v>3</v>
      </c>
      <c r="D47" s="189">
        <v>4</v>
      </c>
      <c r="E47" s="189" t="s">
        <v>229</v>
      </c>
      <c r="F47" s="200">
        <v>1</v>
      </c>
      <c r="G47" s="200">
        <v>0</v>
      </c>
      <c r="H47" s="200">
        <v>0</v>
      </c>
      <c r="I47" s="16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>
        <f t="shared" si="26"/>
        <v>2</v>
      </c>
      <c r="O47" s="1">
        <f t="shared" si="27"/>
        <v>3</v>
      </c>
      <c r="P47" s="1">
        <f t="shared" si="28"/>
        <v>1</v>
      </c>
      <c r="Q47" s="154"/>
      <c r="R47" s="155"/>
      <c r="S47" s="155"/>
      <c r="T47" s="155"/>
      <c r="U47" s="156"/>
      <c r="V47" s="192"/>
      <c r="W47" s="192"/>
      <c r="X47" s="192"/>
      <c r="Y47" s="192"/>
      <c r="Z47" s="192"/>
      <c r="AA47" s="154">
        <v>0.5</v>
      </c>
      <c r="AB47" s="155">
        <v>1</v>
      </c>
      <c r="AC47" s="155">
        <v>0.5</v>
      </c>
      <c r="AD47" s="155"/>
      <c r="AE47" s="156"/>
      <c r="AF47" s="192"/>
      <c r="AG47" s="192"/>
      <c r="AH47" s="192">
        <v>1</v>
      </c>
      <c r="AI47" s="192"/>
      <c r="AJ47" s="154">
        <v>1</v>
      </c>
      <c r="AK47" s="155"/>
      <c r="AL47" s="155"/>
      <c r="AM47" s="156"/>
      <c r="AN47" s="17" t="s">
        <v>57</v>
      </c>
    </row>
    <row r="48" spans="1:89" x14ac:dyDescent="0.3">
      <c r="A48">
        <v>101</v>
      </c>
      <c r="B48" s="64">
        <v>2003</v>
      </c>
      <c r="C48" s="189">
        <v>3</v>
      </c>
      <c r="D48" s="189">
        <v>4</v>
      </c>
      <c r="E48" s="64" t="s">
        <v>230</v>
      </c>
      <c r="F48" s="200">
        <v>1</v>
      </c>
      <c r="G48" s="200">
        <v>0</v>
      </c>
      <c r="H48" s="200">
        <v>0</v>
      </c>
      <c r="I48" s="16">
        <f t="shared" si="29"/>
        <v>0</v>
      </c>
      <c r="J48" s="1">
        <v>1</v>
      </c>
      <c r="K48" s="1">
        <f t="shared" si="23"/>
        <v>1</v>
      </c>
      <c r="L48" s="1" t="str">
        <f t="shared" si="24"/>
        <v/>
      </c>
      <c r="M48" s="1">
        <f t="shared" si="25"/>
        <v>1.5</v>
      </c>
      <c r="N48" s="1">
        <f t="shared" si="26"/>
        <v>1.3333333333333333</v>
      </c>
      <c r="O48" s="1">
        <f t="shared" si="27"/>
        <v>1</v>
      </c>
      <c r="P48" s="1">
        <f t="shared" si="28"/>
        <v>1</v>
      </c>
      <c r="Q48" s="154"/>
      <c r="R48" s="155"/>
      <c r="S48" s="155"/>
      <c r="T48" s="155"/>
      <c r="U48" s="156"/>
      <c r="V48" s="155">
        <v>1</v>
      </c>
      <c r="W48" s="155">
        <v>1</v>
      </c>
      <c r="X48" s="155"/>
      <c r="Y48" s="155"/>
      <c r="Z48" s="155"/>
      <c r="AA48" s="154">
        <v>1</v>
      </c>
      <c r="AB48" s="155">
        <v>0.5</v>
      </c>
      <c r="AC48" s="155"/>
      <c r="AD48" s="155"/>
      <c r="AE48" s="156"/>
      <c r="AF48" s="155">
        <v>1</v>
      </c>
      <c r="AG48" s="155"/>
      <c r="AH48" s="155"/>
      <c r="AI48" s="155"/>
      <c r="AJ48" s="154">
        <v>1</v>
      </c>
      <c r="AK48" s="155"/>
      <c r="AL48" s="155"/>
      <c r="AM48" s="156"/>
      <c r="AN48" s="17" t="s">
        <v>57</v>
      </c>
    </row>
    <row r="49" spans="1:40" x14ac:dyDescent="0.3">
      <c r="A49" s="190">
        <v>101</v>
      </c>
      <c r="B49" s="189">
        <v>2003</v>
      </c>
      <c r="C49" s="189">
        <v>10</v>
      </c>
      <c r="D49" s="189">
        <v>4</v>
      </c>
      <c r="E49" s="189" t="s">
        <v>231</v>
      </c>
      <c r="F49" s="200">
        <v>0</v>
      </c>
      <c r="G49" s="201"/>
      <c r="H49" s="201"/>
      <c r="I49" s="16">
        <f t="shared" si="29"/>
        <v>0</v>
      </c>
      <c r="J49" s="1">
        <v>1</v>
      </c>
      <c r="K49" s="1">
        <f t="shared" si="23"/>
        <v>1</v>
      </c>
      <c r="L49" s="1" t="str">
        <f t="shared" si="24"/>
        <v/>
      </c>
      <c r="M49" s="1" t="str">
        <f t="shared" si="25"/>
        <v/>
      </c>
      <c r="N49" s="1" t="str">
        <f t="shared" si="26"/>
        <v/>
      </c>
      <c r="O49" s="1" t="str">
        <f t="shared" si="27"/>
        <v/>
      </c>
      <c r="P49" s="1" t="str">
        <f t="shared" si="28"/>
        <v/>
      </c>
      <c r="Q49" s="154"/>
      <c r="R49" s="155"/>
      <c r="S49" s="155"/>
      <c r="T49" s="155"/>
      <c r="U49" s="156"/>
      <c r="V49" s="192"/>
      <c r="W49" s="192"/>
      <c r="X49" s="192"/>
      <c r="Y49" s="192"/>
      <c r="Z49" s="192"/>
      <c r="AA49" s="154"/>
      <c r="AB49" s="155"/>
      <c r="AC49" s="155"/>
      <c r="AD49" s="155"/>
      <c r="AE49" s="156"/>
      <c r="AF49" s="192"/>
      <c r="AG49" s="192"/>
      <c r="AH49" s="192"/>
      <c r="AI49" s="192"/>
      <c r="AJ49" s="154"/>
      <c r="AK49" s="155"/>
      <c r="AL49" s="155"/>
      <c r="AM49" s="156"/>
    </row>
    <row r="50" spans="1:40" x14ac:dyDescent="0.3">
      <c r="A50" s="190">
        <v>101</v>
      </c>
      <c r="B50" s="189">
        <v>2003</v>
      </c>
      <c r="C50" s="189">
        <v>8</v>
      </c>
      <c r="D50" s="189">
        <v>5</v>
      </c>
      <c r="E50" s="189" t="s">
        <v>232</v>
      </c>
      <c r="F50" s="200">
        <v>1</v>
      </c>
      <c r="G50" s="200">
        <v>0</v>
      </c>
      <c r="H50" s="200">
        <v>0</v>
      </c>
      <c r="I50" s="16">
        <f t="shared" si="29"/>
        <v>0</v>
      </c>
      <c r="J50" s="1">
        <v>1</v>
      </c>
      <c r="K50" s="1">
        <f t="shared" ref="K50:K81" si="30">IF(F50=2,-1,IF(F50=3,-1,IF((F50+G50)=2,-1,IF((F50+H50)=2,-1,1))))</f>
        <v>1</v>
      </c>
      <c r="L50" s="1" t="str">
        <f t="shared" si="24"/>
        <v/>
      </c>
      <c r="M50" s="1" t="str">
        <f t="shared" si="25"/>
        <v/>
      </c>
      <c r="N50" s="1">
        <f t="shared" si="26"/>
        <v>3</v>
      </c>
      <c r="O50" s="1">
        <f t="shared" si="27"/>
        <v>2</v>
      </c>
      <c r="P50" s="1">
        <f t="shared" si="28"/>
        <v>1</v>
      </c>
      <c r="Q50" s="154"/>
      <c r="R50" s="155"/>
      <c r="S50" s="155"/>
      <c r="T50" s="155"/>
      <c r="U50" s="156"/>
      <c r="V50" s="192"/>
      <c r="W50" s="192"/>
      <c r="X50" s="192"/>
      <c r="Y50" s="192"/>
      <c r="Z50" s="192"/>
      <c r="AA50" s="154"/>
      <c r="AB50" s="155">
        <v>0.5</v>
      </c>
      <c r="AC50" s="155">
        <v>1</v>
      </c>
      <c r="AD50" s="155">
        <v>0.5</v>
      </c>
      <c r="AE50" s="156"/>
      <c r="AF50" s="192"/>
      <c r="AG50" s="192">
        <v>1</v>
      </c>
      <c r="AH50" s="192"/>
      <c r="AI50" s="192"/>
      <c r="AJ50" s="154">
        <v>1</v>
      </c>
      <c r="AK50" s="155"/>
      <c r="AL50" s="155"/>
      <c r="AM50" s="156"/>
      <c r="AN50" s="17" t="s">
        <v>57</v>
      </c>
    </row>
    <row r="51" spans="1:40" x14ac:dyDescent="0.3">
      <c r="A51" s="190">
        <v>101</v>
      </c>
      <c r="B51" s="189">
        <v>2003</v>
      </c>
      <c r="C51" s="189">
        <v>8</v>
      </c>
      <c r="D51" s="189">
        <v>5</v>
      </c>
      <c r="E51" s="189" t="s">
        <v>233</v>
      </c>
      <c r="F51" s="200">
        <v>1</v>
      </c>
      <c r="G51" s="200">
        <v>0</v>
      </c>
      <c r="H51" s="200">
        <v>0</v>
      </c>
      <c r="I51" s="16">
        <f t="shared" si="29"/>
        <v>0</v>
      </c>
      <c r="J51" s="1">
        <v>1</v>
      </c>
      <c r="K51" s="1">
        <f t="shared" si="30"/>
        <v>1</v>
      </c>
      <c r="L51" s="1" t="str">
        <f t="shared" si="24"/>
        <v/>
      </c>
      <c r="M51" s="1" t="str">
        <f t="shared" si="25"/>
        <v/>
      </c>
      <c r="N51" s="1">
        <f t="shared" si="26"/>
        <v>1.5</v>
      </c>
      <c r="O51" s="1">
        <f t="shared" si="27"/>
        <v>1</v>
      </c>
      <c r="P51" s="1" t="str">
        <f t="shared" si="28"/>
        <v/>
      </c>
      <c r="Q51" s="154"/>
      <c r="R51" s="155"/>
      <c r="S51" s="155"/>
      <c r="T51" s="155"/>
      <c r="U51" s="156"/>
      <c r="V51" s="192"/>
      <c r="W51" s="192"/>
      <c r="X51" s="192"/>
      <c r="Y51" s="192"/>
      <c r="Z51" s="192"/>
      <c r="AA51" s="154">
        <v>1</v>
      </c>
      <c r="AB51" s="155">
        <v>1</v>
      </c>
      <c r="AC51" s="155"/>
      <c r="AD51" s="155"/>
      <c r="AE51" s="156"/>
      <c r="AF51" s="192">
        <v>1</v>
      </c>
      <c r="AG51" s="192"/>
      <c r="AH51" s="192"/>
      <c r="AI51" s="192"/>
      <c r="AJ51" s="154"/>
      <c r="AK51" s="155"/>
      <c r="AL51" s="155"/>
      <c r="AM51" s="156"/>
      <c r="AN51" s="17" t="s">
        <v>57</v>
      </c>
    </row>
    <row r="52" spans="1:40" x14ac:dyDescent="0.3">
      <c r="A52" s="190">
        <v>101</v>
      </c>
      <c r="B52" s="189">
        <v>2003</v>
      </c>
      <c r="C52" s="189">
        <v>15</v>
      </c>
      <c r="D52" s="189">
        <v>5</v>
      </c>
      <c r="E52" s="189" t="s">
        <v>234</v>
      </c>
      <c r="F52" s="200">
        <v>1</v>
      </c>
      <c r="G52" s="200">
        <v>0</v>
      </c>
      <c r="H52" s="200">
        <v>0</v>
      </c>
      <c r="I52" s="16">
        <f t="shared" si="29"/>
        <v>0</v>
      </c>
      <c r="J52" s="1">
        <v>-1</v>
      </c>
      <c r="K52" s="1">
        <f t="shared" si="30"/>
        <v>1</v>
      </c>
      <c r="L52" s="1">
        <f t="shared" si="24"/>
        <v>2.8</v>
      </c>
      <c r="M52" s="1" t="str">
        <f t="shared" si="25"/>
        <v/>
      </c>
      <c r="N52" s="1">
        <f t="shared" si="26"/>
        <v>2</v>
      </c>
      <c r="O52" s="1">
        <f t="shared" si="27"/>
        <v>1</v>
      </c>
      <c r="P52" s="1" t="str">
        <f t="shared" si="28"/>
        <v/>
      </c>
      <c r="Q52" s="154"/>
      <c r="R52" s="155">
        <v>1</v>
      </c>
      <c r="S52" s="155">
        <v>1</v>
      </c>
      <c r="T52" s="155">
        <v>0.5</v>
      </c>
      <c r="U52" s="156"/>
      <c r="V52" s="155"/>
      <c r="W52" s="192"/>
      <c r="X52" s="192"/>
      <c r="Y52" s="192"/>
      <c r="Z52" s="155"/>
      <c r="AA52" s="154">
        <v>0.5</v>
      </c>
      <c r="AB52" s="155">
        <v>1</v>
      </c>
      <c r="AC52" s="155">
        <v>0.5</v>
      </c>
      <c r="AD52" s="155"/>
      <c r="AE52" s="156"/>
      <c r="AF52" s="155">
        <v>1</v>
      </c>
      <c r="AG52" s="192"/>
      <c r="AH52" s="192"/>
      <c r="AI52" s="155"/>
      <c r="AJ52" s="154"/>
      <c r="AK52" s="155"/>
      <c r="AL52" s="155"/>
      <c r="AM52" s="156"/>
    </row>
    <row r="53" spans="1:40" x14ac:dyDescent="0.3">
      <c r="A53" s="190">
        <v>101</v>
      </c>
      <c r="B53" s="189">
        <v>2003</v>
      </c>
      <c r="C53" s="189">
        <v>22</v>
      </c>
      <c r="D53" s="189">
        <v>5</v>
      </c>
      <c r="E53" s="189" t="s">
        <v>235</v>
      </c>
      <c r="F53" s="200">
        <v>1</v>
      </c>
      <c r="G53" s="200">
        <v>0</v>
      </c>
      <c r="H53" s="200">
        <v>0</v>
      </c>
      <c r="I53" s="16">
        <f t="shared" si="29"/>
        <v>0</v>
      </c>
      <c r="J53" s="1">
        <v>1</v>
      </c>
      <c r="K53" s="1">
        <f t="shared" si="30"/>
        <v>1</v>
      </c>
      <c r="L53" s="1">
        <f t="shared" si="24"/>
        <v>1.5</v>
      </c>
      <c r="M53" s="1">
        <f t="shared" si="25"/>
        <v>2.2000000000000002</v>
      </c>
      <c r="N53" s="1">
        <f t="shared" si="26"/>
        <v>2.2000000000000002</v>
      </c>
      <c r="O53" s="1">
        <f t="shared" si="27"/>
        <v>1</v>
      </c>
      <c r="P53" s="1">
        <f t="shared" si="28"/>
        <v>1</v>
      </c>
      <c r="Q53" s="154">
        <v>1</v>
      </c>
      <c r="R53" s="155">
        <v>1</v>
      </c>
      <c r="S53" s="155"/>
      <c r="T53" s="155"/>
      <c r="U53" s="156"/>
      <c r="V53" s="192">
        <v>0.5</v>
      </c>
      <c r="W53" s="192">
        <v>1</v>
      </c>
      <c r="X53" s="192">
        <v>1</v>
      </c>
      <c r="Y53" s="192"/>
      <c r="Z53" s="192"/>
      <c r="AA53" s="154">
        <v>0.5</v>
      </c>
      <c r="AB53" s="155">
        <v>1</v>
      </c>
      <c r="AC53" s="155">
        <v>1</v>
      </c>
      <c r="AD53" s="155"/>
      <c r="AE53" s="156"/>
      <c r="AF53" s="192">
        <v>1</v>
      </c>
      <c r="AG53" s="192"/>
      <c r="AH53" s="192"/>
      <c r="AI53" s="192"/>
      <c r="AJ53" s="154">
        <v>1</v>
      </c>
      <c r="AK53" s="155"/>
      <c r="AL53" s="155"/>
      <c r="AM53" s="156"/>
      <c r="AN53" s="17" t="s">
        <v>57</v>
      </c>
    </row>
    <row r="54" spans="1:40" x14ac:dyDescent="0.3">
      <c r="A54" s="190">
        <v>101</v>
      </c>
      <c r="B54" s="189">
        <v>2003</v>
      </c>
      <c r="C54" s="189">
        <v>5</v>
      </c>
      <c r="D54" s="189">
        <v>6</v>
      </c>
      <c r="E54" s="189" t="s">
        <v>236</v>
      </c>
      <c r="F54" s="200">
        <v>1</v>
      </c>
      <c r="G54" s="200">
        <v>0</v>
      </c>
      <c r="H54" s="200">
        <v>0</v>
      </c>
      <c r="I54" s="16">
        <f t="shared" si="29"/>
        <v>0</v>
      </c>
      <c r="J54" s="1">
        <v>-1</v>
      </c>
      <c r="K54" s="1">
        <f t="shared" si="30"/>
        <v>1</v>
      </c>
      <c r="L54" s="1" t="str">
        <f t="shared" si="24"/>
        <v/>
      </c>
      <c r="M54" s="1">
        <f t="shared" si="25"/>
        <v>2</v>
      </c>
      <c r="N54" s="1">
        <f t="shared" si="26"/>
        <v>1.5</v>
      </c>
      <c r="O54" s="1">
        <f t="shared" si="27"/>
        <v>1</v>
      </c>
      <c r="P54" s="1" t="str">
        <f t="shared" si="28"/>
        <v/>
      </c>
      <c r="Q54" s="154"/>
      <c r="R54" s="155"/>
      <c r="S54" s="155"/>
      <c r="T54" s="155"/>
      <c r="U54" s="156"/>
      <c r="V54" s="192">
        <v>1</v>
      </c>
      <c r="W54" s="192">
        <v>1</v>
      </c>
      <c r="X54" s="192">
        <v>1</v>
      </c>
      <c r="Y54" s="192"/>
      <c r="Z54" s="192"/>
      <c r="AA54" s="154">
        <v>1</v>
      </c>
      <c r="AB54" s="155">
        <v>1</v>
      </c>
      <c r="AC54" s="155"/>
      <c r="AD54" s="155"/>
      <c r="AE54" s="156"/>
      <c r="AF54" s="192">
        <v>1</v>
      </c>
      <c r="AG54" s="192"/>
      <c r="AH54" s="192"/>
      <c r="AI54" s="192"/>
      <c r="AJ54" s="154"/>
      <c r="AK54" s="155"/>
      <c r="AL54" s="155"/>
      <c r="AM54" s="209"/>
    </row>
    <row r="55" spans="1:40" x14ac:dyDescent="0.3">
      <c r="A55">
        <v>101</v>
      </c>
      <c r="B55" s="64">
        <v>2003</v>
      </c>
      <c r="C55" s="189">
        <v>12</v>
      </c>
      <c r="D55" s="189">
        <v>6</v>
      </c>
      <c r="E55" s="64" t="s">
        <v>237</v>
      </c>
      <c r="F55" s="200">
        <v>1</v>
      </c>
      <c r="G55" s="200">
        <v>0</v>
      </c>
      <c r="H55" s="200">
        <v>0</v>
      </c>
      <c r="I55" s="16">
        <f t="shared" si="29"/>
        <v>0</v>
      </c>
      <c r="J55" s="1">
        <v>-1</v>
      </c>
      <c r="K55" s="1">
        <f t="shared" si="30"/>
        <v>1</v>
      </c>
      <c r="L55" s="1">
        <f t="shared" si="24"/>
        <v>2.8</v>
      </c>
      <c r="M55" s="1">
        <f t="shared" si="25"/>
        <v>1.5</v>
      </c>
      <c r="N55" s="1">
        <f t="shared" si="26"/>
        <v>1.5</v>
      </c>
      <c r="O55" s="1">
        <f t="shared" si="27"/>
        <v>1</v>
      </c>
      <c r="P55" s="1">
        <f t="shared" si="28"/>
        <v>1</v>
      </c>
      <c r="Q55" s="154"/>
      <c r="R55" s="155">
        <v>1</v>
      </c>
      <c r="S55" s="155">
        <v>1</v>
      </c>
      <c r="T55" s="155">
        <v>0.5</v>
      </c>
      <c r="U55" s="156"/>
      <c r="V55" s="155">
        <v>1</v>
      </c>
      <c r="W55" s="155">
        <v>1</v>
      </c>
      <c r="X55" s="155"/>
      <c r="Y55" s="155"/>
      <c r="Z55" s="155"/>
      <c r="AA55" s="154">
        <v>1</v>
      </c>
      <c r="AB55" s="155">
        <v>1</v>
      </c>
      <c r="AC55" s="155"/>
      <c r="AD55" s="155"/>
      <c r="AE55" s="156"/>
      <c r="AF55" s="155">
        <v>1</v>
      </c>
      <c r="AG55" s="155"/>
      <c r="AH55" s="155"/>
      <c r="AI55" s="155"/>
      <c r="AJ55" s="154">
        <v>1</v>
      </c>
      <c r="AK55" s="155"/>
      <c r="AL55" s="155"/>
      <c r="AM55" s="156"/>
      <c r="AN55" s="17" t="s">
        <v>57</v>
      </c>
    </row>
    <row r="56" spans="1:40" x14ac:dyDescent="0.3">
      <c r="A56" s="190">
        <v>101</v>
      </c>
      <c r="B56" s="189">
        <v>2003</v>
      </c>
      <c r="C56" s="189">
        <v>10</v>
      </c>
      <c r="D56" s="189">
        <v>7</v>
      </c>
      <c r="E56" s="189" t="s">
        <v>238</v>
      </c>
      <c r="F56" s="200">
        <v>1</v>
      </c>
      <c r="G56" s="200">
        <v>0</v>
      </c>
      <c r="H56" s="200">
        <v>0</v>
      </c>
      <c r="I56" s="16">
        <f t="shared" si="29"/>
        <v>0</v>
      </c>
      <c r="J56" s="1">
        <v>-1</v>
      </c>
      <c r="K56" s="1">
        <f t="shared" si="30"/>
        <v>1</v>
      </c>
      <c r="L56" s="1" t="str">
        <f t="shared" si="24"/>
        <v/>
      </c>
      <c r="M56" s="1" t="str">
        <f t="shared" si="25"/>
        <v/>
      </c>
      <c r="N56" s="1">
        <f t="shared" si="26"/>
        <v>1.8</v>
      </c>
      <c r="O56" s="1">
        <f t="shared" si="27"/>
        <v>2</v>
      </c>
      <c r="P56" s="1">
        <f t="shared" si="28"/>
        <v>1</v>
      </c>
      <c r="Q56" s="154"/>
      <c r="R56" s="155"/>
      <c r="S56" s="155"/>
      <c r="T56" s="155"/>
      <c r="U56" s="156"/>
      <c r="V56" s="155"/>
      <c r="W56" s="155"/>
      <c r="X56" s="155"/>
      <c r="Y56" s="155"/>
      <c r="Z56" s="155"/>
      <c r="AA56" s="154">
        <v>1</v>
      </c>
      <c r="AB56" s="155">
        <v>1</v>
      </c>
      <c r="AC56" s="155">
        <v>0.5</v>
      </c>
      <c r="AD56" s="155"/>
      <c r="AE56" s="156"/>
      <c r="AF56" s="155"/>
      <c r="AG56" s="155">
        <v>1</v>
      </c>
      <c r="AH56" s="155"/>
      <c r="AI56" s="155"/>
      <c r="AJ56" s="154">
        <v>1</v>
      </c>
      <c r="AK56" s="155"/>
      <c r="AL56" s="155"/>
      <c r="AM56" s="156"/>
      <c r="AN56" s="17" t="s">
        <v>58</v>
      </c>
    </row>
    <row r="57" spans="1:40" x14ac:dyDescent="0.3">
      <c r="A57" s="190">
        <v>101</v>
      </c>
      <c r="B57" s="189">
        <v>2003</v>
      </c>
      <c r="C57" s="189">
        <v>10</v>
      </c>
      <c r="D57" s="189">
        <v>7</v>
      </c>
      <c r="E57" s="189" t="s">
        <v>239</v>
      </c>
      <c r="F57" s="200">
        <v>1</v>
      </c>
      <c r="G57" s="200">
        <v>0</v>
      </c>
      <c r="H57" s="200">
        <v>0</v>
      </c>
      <c r="I57" s="16">
        <f t="shared" si="29"/>
        <v>0</v>
      </c>
      <c r="J57" s="1">
        <v>-1</v>
      </c>
      <c r="K57" s="1">
        <f t="shared" si="30"/>
        <v>1</v>
      </c>
      <c r="L57" s="1" t="str">
        <f t="shared" si="24"/>
        <v/>
      </c>
      <c r="M57" s="1" t="str">
        <f t="shared" si="25"/>
        <v/>
      </c>
      <c r="N57" s="1">
        <f t="shared" si="26"/>
        <v>2</v>
      </c>
      <c r="O57" s="1">
        <f t="shared" si="27"/>
        <v>1</v>
      </c>
      <c r="P57" s="1" t="str">
        <f t="shared" si="28"/>
        <v/>
      </c>
      <c r="Q57" s="154"/>
      <c r="R57" s="155"/>
      <c r="S57" s="155"/>
      <c r="T57" s="155"/>
      <c r="U57" s="156"/>
      <c r="V57" s="192"/>
      <c r="W57" s="192"/>
      <c r="X57" s="192"/>
      <c r="Y57" s="192"/>
      <c r="Z57" s="192"/>
      <c r="AA57" s="154">
        <v>1</v>
      </c>
      <c r="AB57" s="155">
        <v>1</v>
      </c>
      <c r="AC57" s="155">
        <v>1</v>
      </c>
      <c r="AD57" s="155"/>
      <c r="AE57" s="156"/>
      <c r="AF57" s="192">
        <v>1</v>
      </c>
      <c r="AG57" s="192"/>
      <c r="AH57" s="192"/>
      <c r="AI57" s="192"/>
      <c r="AJ57" s="154"/>
      <c r="AK57" s="155"/>
      <c r="AL57" s="155"/>
      <c r="AM57" s="156"/>
    </row>
    <row r="58" spans="1:40" x14ac:dyDescent="0.3">
      <c r="A58" s="190">
        <v>101</v>
      </c>
      <c r="B58" s="189">
        <v>2003</v>
      </c>
      <c r="C58" s="189">
        <v>8</v>
      </c>
      <c r="D58" s="189">
        <v>10</v>
      </c>
      <c r="E58" s="189" t="s">
        <v>240</v>
      </c>
      <c r="F58" s="200">
        <v>1</v>
      </c>
      <c r="G58" s="200">
        <v>0</v>
      </c>
      <c r="H58" s="200">
        <v>0</v>
      </c>
      <c r="I58" s="16">
        <f t="shared" si="29"/>
        <v>0</v>
      </c>
      <c r="J58" s="1">
        <v>1</v>
      </c>
      <c r="K58" s="1">
        <f t="shared" si="30"/>
        <v>1</v>
      </c>
      <c r="L58" s="1">
        <f t="shared" si="24"/>
        <v>4</v>
      </c>
      <c r="M58" s="1">
        <f t="shared" si="25"/>
        <v>2</v>
      </c>
      <c r="N58" s="1">
        <f t="shared" si="26"/>
        <v>2.2000000000000002</v>
      </c>
      <c r="O58" s="1">
        <f t="shared" si="27"/>
        <v>4</v>
      </c>
      <c r="P58" s="1">
        <f t="shared" si="28"/>
        <v>4</v>
      </c>
      <c r="Q58" s="154"/>
      <c r="R58" s="155"/>
      <c r="S58" s="155">
        <v>1</v>
      </c>
      <c r="T58" s="155">
        <v>1</v>
      </c>
      <c r="U58" s="156">
        <v>1</v>
      </c>
      <c r="V58" s="155">
        <v>1</v>
      </c>
      <c r="W58" s="155">
        <v>1</v>
      </c>
      <c r="X58" s="155">
        <v>1</v>
      </c>
      <c r="Y58" s="192"/>
      <c r="Z58" s="192"/>
      <c r="AA58" s="154">
        <v>0.5</v>
      </c>
      <c r="AB58" s="155">
        <v>1</v>
      </c>
      <c r="AC58" s="155">
        <v>1</v>
      </c>
      <c r="AD58" s="155"/>
      <c r="AE58" s="156"/>
      <c r="AF58" s="192"/>
      <c r="AG58" s="155"/>
      <c r="AH58" s="192"/>
      <c r="AI58" s="155">
        <v>1</v>
      </c>
      <c r="AJ58" s="154"/>
      <c r="AK58" s="155"/>
      <c r="AL58" s="155"/>
      <c r="AM58" s="156">
        <v>1</v>
      </c>
    </row>
    <row r="59" spans="1:40" x14ac:dyDescent="0.3">
      <c r="A59" s="190">
        <v>101</v>
      </c>
      <c r="B59" s="189">
        <v>2003</v>
      </c>
      <c r="C59" s="189">
        <v>24</v>
      </c>
      <c r="D59" s="189">
        <v>10</v>
      </c>
      <c r="E59" s="189" t="s">
        <v>241</v>
      </c>
      <c r="F59" s="200">
        <v>1</v>
      </c>
      <c r="G59" s="200">
        <v>0</v>
      </c>
      <c r="H59" s="200">
        <v>0</v>
      </c>
      <c r="I59" s="16">
        <f t="shared" si="29"/>
        <v>0</v>
      </c>
      <c r="J59" s="1">
        <v>1</v>
      </c>
      <c r="K59" s="1">
        <f t="shared" si="30"/>
        <v>1</v>
      </c>
      <c r="L59" s="1" t="str">
        <f t="shared" si="24"/>
        <v/>
      </c>
      <c r="M59" s="1" t="str">
        <f t="shared" si="25"/>
        <v/>
      </c>
      <c r="N59" s="1">
        <f t="shared" si="26"/>
        <v>2.8</v>
      </c>
      <c r="O59" s="1">
        <f t="shared" si="27"/>
        <v>4</v>
      </c>
      <c r="P59" s="1">
        <f t="shared" si="28"/>
        <v>2</v>
      </c>
      <c r="Q59" s="154"/>
      <c r="R59" s="155"/>
      <c r="S59" s="155"/>
      <c r="T59" s="155"/>
      <c r="U59" s="156"/>
      <c r="V59" s="155"/>
      <c r="W59" s="155"/>
      <c r="X59" s="155"/>
      <c r="Y59" s="192"/>
      <c r="Z59" s="192"/>
      <c r="AA59" s="154"/>
      <c r="AB59" s="155">
        <v>1</v>
      </c>
      <c r="AC59" s="155">
        <v>1</v>
      </c>
      <c r="AD59" s="155">
        <v>0.5</v>
      </c>
      <c r="AE59" s="156"/>
      <c r="AF59" s="192"/>
      <c r="AG59" s="155"/>
      <c r="AH59" s="192"/>
      <c r="AI59" s="155">
        <v>1</v>
      </c>
      <c r="AJ59" s="154"/>
      <c r="AK59" s="155">
        <v>1</v>
      </c>
      <c r="AL59" s="155"/>
      <c r="AM59" s="156">
        <v>1</v>
      </c>
      <c r="AN59" s="69"/>
    </row>
    <row r="60" spans="1:40" x14ac:dyDescent="0.3">
      <c r="A60" s="190">
        <v>101</v>
      </c>
      <c r="B60" s="189">
        <v>2003</v>
      </c>
      <c r="C60" s="190">
        <v>20</v>
      </c>
      <c r="D60" s="190">
        <v>11</v>
      </c>
      <c r="E60" s="190" t="s">
        <v>242</v>
      </c>
      <c r="F60" s="200">
        <v>1</v>
      </c>
      <c r="G60" s="200">
        <v>0</v>
      </c>
      <c r="H60" s="200">
        <v>0</v>
      </c>
      <c r="I60" s="16">
        <f t="shared" si="29"/>
        <v>0</v>
      </c>
      <c r="J60" s="1">
        <v>1</v>
      </c>
      <c r="K60" s="1">
        <f t="shared" si="30"/>
        <v>1</v>
      </c>
      <c r="L60" s="1" t="str">
        <f t="shared" si="24"/>
        <v/>
      </c>
      <c r="M60" s="1" t="str">
        <f t="shared" si="25"/>
        <v/>
      </c>
      <c r="N60" s="1">
        <f t="shared" si="26"/>
        <v>2.8</v>
      </c>
      <c r="O60" s="1" t="str">
        <f t="shared" si="27"/>
        <v/>
      </c>
      <c r="P60" s="1" t="str">
        <f t="shared" si="28"/>
        <v/>
      </c>
      <c r="Q60" s="154"/>
      <c r="R60" s="155"/>
      <c r="S60" s="155"/>
      <c r="T60" s="155"/>
      <c r="U60" s="156"/>
      <c r="V60" s="155"/>
      <c r="W60" s="155"/>
      <c r="X60" s="155"/>
      <c r="Y60" s="192"/>
      <c r="Z60" s="192"/>
      <c r="AA60" s="154"/>
      <c r="AB60" s="155">
        <v>1</v>
      </c>
      <c r="AC60" s="155">
        <v>1</v>
      </c>
      <c r="AD60" s="155">
        <v>0.5</v>
      </c>
      <c r="AE60" s="156"/>
      <c r="AF60" s="155"/>
      <c r="AG60" s="155"/>
      <c r="AH60" s="192"/>
      <c r="AI60" s="155"/>
      <c r="AJ60" s="154"/>
      <c r="AK60" s="155"/>
      <c r="AL60" s="155"/>
      <c r="AM60" s="156"/>
    </row>
    <row r="61" spans="1:40" x14ac:dyDescent="0.3">
      <c r="A61" s="190">
        <v>101</v>
      </c>
      <c r="B61" s="189">
        <v>2003</v>
      </c>
      <c r="C61" s="189">
        <v>4</v>
      </c>
      <c r="D61" s="189">
        <v>12</v>
      </c>
      <c r="E61" s="189" t="s">
        <v>243</v>
      </c>
      <c r="F61" s="200">
        <v>1</v>
      </c>
      <c r="G61" s="200">
        <v>0</v>
      </c>
      <c r="H61" s="200">
        <v>0</v>
      </c>
      <c r="I61" s="16">
        <f t="shared" si="29"/>
        <v>0</v>
      </c>
      <c r="J61" s="1">
        <v>-1</v>
      </c>
      <c r="K61" s="1">
        <f t="shared" si="30"/>
        <v>1</v>
      </c>
      <c r="L61" s="1" t="str">
        <f t="shared" si="24"/>
        <v/>
      </c>
      <c r="M61" s="1" t="str">
        <f t="shared" si="25"/>
        <v/>
      </c>
      <c r="N61" s="1">
        <f t="shared" si="26"/>
        <v>2</v>
      </c>
      <c r="O61" s="1">
        <f t="shared" si="27"/>
        <v>4</v>
      </c>
      <c r="P61" s="1">
        <f t="shared" si="28"/>
        <v>2</v>
      </c>
      <c r="Q61" s="154"/>
      <c r="R61" s="155"/>
      <c r="S61" s="155"/>
      <c r="T61" s="155"/>
      <c r="U61" s="156"/>
      <c r="V61" s="192"/>
      <c r="W61" s="192"/>
      <c r="X61" s="192"/>
      <c r="Y61" s="192"/>
      <c r="Z61" s="192"/>
      <c r="AA61" s="154">
        <v>1</v>
      </c>
      <c r="AB61" s="155">
        <v>1</v>
      </c>
      <c r="AC61" s="155">
        <v>1</v>
      </c>
      <c r="AD61" s="155"/>
      <c r="AE61" s="156"/>
      <c r="AF61" s="192"/>
      <c r="AG61" s="192"/>
      <c r="AH61" s="192"/>
      <c r="AI61" s="192">
        <v>1</v>
      </c>
      <c r="AJ61" s="154"/>
      <c r="AK61" s="155">
        <v>1</v>
      </c>
      <c r="AL61" s="155"/>
      <c r="AM61" s="156"/>
    </row>
    <row r="62" spans="1:40" x14ac:dyDescent="0.3">
      <c r="A62" s="190">
        <v>101</v>
      </c>
      <c r="B62" s="189">
        <v>2003</v>
      </c>
      <c r="C62" s="189">
        <v>11</v>
      </c>
      <c r="D62" s="189">
        <v>12</v>
      </c>
      <c r="E62" s="189" t="s">
        <v>244</v>
      </c>
      <c r="F62" s="200">
        <v>2</v>
      </c>
      <c r="G62" s="200">
        <v>0</v>
      </c>
      <c r="H62" s="200">
        <v>0</v>
      </c>
      <c r="I62" s="16">
        <f t="shared" si="29"/>
        <v>0</v>
      </c>
      <c r="J62" s="1">
        <v>1</v>
      </c>
      <c r="K62" s="1">
        <f t="shared" si="30"/>
        <v>-1</v>
      </c>
      <c r="L62" s="1" t="str">
        <f t="shared" si="24"/>
        <v/>
      </c>
      <c r="M62" s="1" t="str">
        <f t="shared" si="25"/>
        <v/>
      </c>
      <c r="N62" s="1">
        <f t="shared" si="26"/>
        <v>4.5</v>
      </c>
      <c r="O62" s="1" t="str">
        <f t="shared" si="27"/>
        <v/>
      </c>
      <c r="P62" s="1" t="str">
        <f t="shared" si="28"/>
        <v/>
      </c>
      <c r="Q62" s="154"/>
      <c r="R62" s="155"/>
      <c r="S62" s="155"/>
      <c r="T62" s="155"/>
      <c r="U62" s="156"/>
      <c r="V62" s="192"/>
      <c r="W62" s="192"/>
      <c r="X62" s="192"/>
      <c r="Y62" s="192"/>
      <c r="Z62" s="192"/>
      <c r="AA62" s="154"/>
      <c r="AB62" s="155"/>
      <c r="AC62" s="155"/>
      <c r="AD62" s="155">
        <v>1</v>
      </c>
      <c r="AE62" s="156">
        <v>1</v>
      </c>
      <c r="AF62" s="192"/>
      <c r="AG62" s="192"/>
      <c r="AH62" s="192"/>
      <c r="AI62" s="192"/>
      <c r="AJ62" s="154"/>
      <c r="AK62" s="155"/>
      <c r="AL62" s="155"/>
      <c r="AM62" s="156"/>
      <c r="AN62" s="17" t="s">
        <v>57</v>
      </c>
    </row>
    <row r="63" spans="1:40" x14ac:dyDescent="0.3">
      <c r="A63" s="190">
        <v>101</v>
      </c>
      <c r="B63" s="189">
        <v>2003</v>
      </c>
      <c r="C63" s="189">
        <v>11</v>
      </c>
      <c r="D63" s="189">
        <v>12</v>
      </c>
      <c r="E63" s="189" t="s">
        <v>245</v>
      </c>
      <c r="F63" s="200">
        <v>1</v>
      </c>
      <c r="G63" s="200">
        <v>0</v>
      </c>
      <c r="H63" s="200">
        <v>0</v>
      </c>
      <c r="I63" s="16">
        <f t="shared" si="29"/>
        <v>0</v>
      </c>
      <c r="J63" s="1">
        <v>-1</v>
      </c>
      <c r="K63" s="1">
        <f t="shared" si="30"/>
        <v>1</v>
      </c>
      <c r="L63" s="1" t="str">
        <f t="shared" si="24"/>
        <v/>
      </c>
      <c r="M63" s="1">
        <f t="shared" si="25"/>
        <v>2.8</v>
      </c>
      <c r="N63" s="1">
        <f t="shared" si="26"/>
        <v>4.5</v>
      </c>
      <c r="O63" s="1">
        <f t="shared" si="27"/>
        <v>2</v>
      </c>
      <c r="P63" s="1" t="str">
        <f t="shared" si="28"/>
        <v/>
      </c>
      <c r="Q63" s="154"/>
      <c r="R63" s="155"/>
      <c r="S63" s="155"/>
      <c r="T63" s="155"/>
      <c r="U63" s="156"/>
      <c r="V63" s="192"/>
      <c r="W63" s="192">
        <v>1</v>
      </c>
      <c r="X63" s="192">
        <v>1</v>
      </c>
      <c r="Y63" s="192">
        <v>0.5</v>
      </c>
      <c r="Z63" s="192"/>
      <c r="AA63" s="154"/>
      <c r="AB63" s="155"/>
      <c r="AC63" s="155"/>
      <c r="AD63" s="155">
        <v>1</v>
      </c>
      <c r="AE63" s="156">
        <v>1</v>
      </c>
      <c r="AF63" s="192"/>
      <c r="AG63" s="192">
        <v>1</v>
      </c>
      <c r="AH63" s="192"/>
      <c r="AI63" s="192"/>
      <c r="AJ63" s="154"/>
      <c r="AK63" s="155"/>
      <c r="AL63" s="155"/>
      <c r="AM63" s="156"/>
    </row>
    <row r="64" spans="1:40" x14ac:dyDescent="0.3">
      <c r="A64" s="190">
        <v>101</v>
      </c>
      <c r="B64" s="189">
        <v>2003</v>
      </c>
      <c r="C64" s="190">
        <v>11</v>
      </c>
      <c r="D64" s="190">
        <v>12</v>
      </c>
      <c r="E64" s="190" t="s">
        <v>246</v>
      </c>
      <c r="F64" s="200">
        <v>1</v>
      </c>
      <c r="G64" s="200">
        <v>0</v>
      </c>
      <c r="H64" s="200">
        <v>0</v>
      </c>
      <c r="I64" s="16">
        <f t="shared" si="29"/>
        <v>0</v>
      </c>
      <c r="J64" s="1">
        <v>-1</v>
      </c>
      <c r="K64" s="1">
        <f t="shared" si="30"/>
        <v>1</v>
      </c>
      <c r="L64" s="1" t="str">
        <f t="shared" si="24"/>
        <v/>
      </c>
      <c r="M64" s="1" t="str">
        <f t="shared" si="25"/>
        <v/>
      </c>
      <c r="N64" s="1">
        <f t="shared" si="26"/>
        <v>4</v>
      </c>
      <c r="O64" s="1" t="str">
        <f t="shared" si="27"/>
        <v/>
      </c>
      <c r="P64" s="1" t="str">
        <f t="shared" si="28"/>
        <v/>
      </c>
      <c r="Q64" s="154"/>
      <c r="R64" s="155"/>
      <c r="S64" s="155"/>
      <c r="T64" s="155"/>
      <c r="U64" s="156"/>
      <c r="V64" s="155"/>
      <c r="W64" s="155"/>
      <c r="X64" s="155"/>
      <c r="Y64" s="192"/>
      <c r="Z64" s="192"/>
      <c r="AA64" s="154"/>
      <c r="AB64" s="155"/>
      <c r="AC64" s="155">
        <v>1</v>
      </c>
      <c r="AD64" s="155">
        <v>1</v>
      </c>
      <c r="AE64" s="156">
        <v>1</v>
      </c>
      <c r="AF64" s="192"/>
      <c r="AG64" s="155"/>
      <c r="AH64" s="192"/>
      <c r="AI64" s="155"/>
      <c r="AJ64" s="154"/>
      <c r="AK64" s="155"/>
      <c r="AL64" s="155"/>
      <c r="AM64" s="156"/>
    </row>
    <row r="65" spans="1:40" x14ac:dyDescent="0.3">
      <c r="A65" s="190">
        <v>101</v>
      </c>
      <c r="B65" s="189">
        <v>2004</v>
      </c>
      <c r="C65" s="189">
        <v>12</v>
      </c>
      <c r="D65" s="189">
        <v>2</v>
      </c>
      <c r="E65" s="190" t="s">
        <v>247</v>
      </c>
      <c r="F65" s="200">
        <v>1</v>
      </c>
      <c r="G65" s="200">
        <v>0</v>
      </c>
      <c r="H65" s="200">
        <v>0</v>
      </c>
      <c r="I65" s="16">
        <f t="shared" si="29"/>
        <v>0</v>
      </c>
      <c r="J65" s="1">
        <v>-1</v>
      </c>
      <c r="K65" s="1">
        <f t="shared" si="30"/>
        <v>1</v>
      </c>
      <c r="L65" s="1" t="str">
        <f t="shared" si="24"/>
        <v/>
      </c>
      <c r="M65" s="1">
        <f t="shared" si="25"/>
        <v>4</v>
      </c>
      <c r="N65" s="1">
        <f t="shared" si="26"/>
        <v>4</v>
      </c>
      <c r="O65" s="1">
        <f t="shared" si="27"/>
        <v>3</v>
      </c>
      <c r="P65" s="1">
        <f t="shared" si="28"/>
        <v>3</v>
      </c>
      <c r="Q65" s="154"/>
      <c r="R65" s="155"/>
      <c r="S65" s="155"/>
      <c r="T65" s="155"/>
      <c r="U65" s="156"/>
      <c r="V65" s="155"/>
      <c r="W65" s="155"/>
      <c r="X65" s="155">
        <v>1</v>
      </c>
      <c r="Y65" s="192">
        <v>1</v>
      </c>
      <c r="Z65" s="192">
        <v>1</v>
      </c>
      <c r="AA65" s="154"/>
      <c r="AB65" s="155"/>
      <c r="AC65" s="155">
        <v>1</v>
      </c>
      <c r="AD65" s="155">
        <v>1</v>
      </c>
      <c r="AE65" s="156">
        <v>1</v>
      </c>
      <c r="AF65" s="192"/>
      <c r="AG65" s="155"/>
      <c r="AH65" s="192">
        <v>1</v>
      </c>
      <c r="AI65" s="155"/>
      <c r="AJ65" s="154"/>
      <c r="AK65" s="155"/>
      <c r="AL65" s="155">
        <v>1</v>
      </c>
      <c r="AM65" s="156"/>
      <c r="AN65" s="17" t="s">
        <v>57</v>
      </c>
    </row>
    <row r="66" spans="1:40" x14ac:dyDescent="0.3">
      <c r="A66" s="190">
        <v>101</v>
      </c>
      <c r="B66" s="189">
        <v>2004</v>
      </c>
      <c r="C66" s="189">
        <v>19</v>
      </c>
      <c r="D66" s="189">
        <v>2</v>
      </c>
      <c r="E66" s="189" t="s">
        <v>248</v>
      </c>
      <c r="F66" s="200">
        <v>1</v>
      </c>
      <c r="G66" s="200">
        <v>0</v>
      </c>
      <c r="H66" s="200">
        <v>0</v>
      </c>
      <c r="I66" s="16">
        <f t="shared" si="29"/>
        <v>0</v>
      </c>
      <c r="J66" s="1">
        <v>1</v>
      </c>
      <c r="K66" s="1">
        <f t="shared" si="30"/>
        <v>1</v>
      </c>
      <c r="L66" s="1" t="str">
        <f t="shared" si="24"/>
        <v/>
      </c>
      <c r="M66" s="1" t="str">
        <f t="shared" si="25"/>
        <v/>
      </c>
      <c r="N66" s="1">
        <f t="shared" si="26"/>
        <v>1.5</v>
      </c>
      <c r="O66" s="1">
        <f t="shared" si="27"/>
        <v>1</v>
      </c>
      <c r="P66" s="1" t="str">
        <f t="shared" si="28"/>
        <v/>
      </c>
      <c r="Q66" s="154"/>
      <c r="R66" s="155"/>
      <c r="S66" s="155"/>
      <c r="T66" s="155"/>
      <c r="U66" s="156"/>
      <c r="V66" s="155"/>
      <c r="W66" s="155"/>
      <c r="X66" s="155"/>
      <c r="Y66" s="155"/>
      <c r="Z66" s="155"/>
      <c r="AA66" s="154">
        <v>1</v>
      </c>
      <c r="AB66" s="155">
        <v>1</v>
      </c>
      <c r="AC66" s="155"/>
      <c r="AD66" s="155"/>
      <c r="AE66" s="156"/>
      <c r="AF66" s="155">
        <v>1</v>
      </c>
      <c r="AG66" s="155"/>
      <c r="AH66" s="155"/>
      <c r="AI66" s="155"/>
      <c r="AJ66" s="154"/>
      <c r="AK66" s="155"/>
      <c r="AL66" s="155"/>
      <c r="AM66" s="156"/>
    </row>
    <row r="67" spans="1:40" x14ac:dyDescent="0.3">
      <c r="A67" s="190">
        <v>101</v>
      </c>
      <c r="B67" s="189">
        <v>2004</v>
      </c>
      <c r="C67" s="189">
        <v>26</v>
      </c>
      <c r="D67" s="189">
        <v>2</v>
      </c>
      <c r="E67" s="190" t="s">
        <v>249</v>
      </c>
      <c r="F67" s="200">
        <v>1</v>
      </c>
      <c r="G67" s="200">
        <v>0</v>
      </c>
      <c r="H67" s="200">
        <v>0</v>
      </c>
      <c r="I67" s="16">
        <f t="shared" si="29"/>
        <v>0</v>
      </c>
      <c r="J67" s="1">
        <v>-1</v>
      </c>
      <c r="K67" s="1">
        <f t="shared" si="30"/>
        <v>1</v>
      </c>
      <c r="L67" s="1" t="str">
        <f t="shared" si="24"/>
        <v/>
      </c>
      <c r="M67" s="1">
        <f t="shared" si="25"/>
        <v>2</v>
      </c>
      <c r="N67" s="1">
        <f t="shared" si="26"/>
        <v>4</v>
      </c>
      <c r="O67" s="1">
        <f t="shared" si="27"/>
        <v>1</v>
      </c>
      <c r="P67" s="1">
        <f t="shared" si="28"/>
        <v>3</v>
      </c>
      <c r="Q67" s="154"/>
      <c r="R67" s="155"/>
      <c r="S67" s="155"/>
      <c r="T67" s="155"/>
      <c r="U67" s="156"/>
      <c r="V67" s="155">
        <v>1</v>
      </c>
      <c r="W67" s="155">
        <v>1</v>
      </c>
      <c r="X67" s="155">
        <v>1</v>
      </c>
      <c r="Y67" s="192"/>
      <c r="Z67" s="192"/>
      <c r="AA67" s="154"/>
      <c r="AB67" s="154"/>
      <c r="AC67" s="155">
        <v>1</v>
      </c>
      <c r="AD67" s="155">
        <v>1</v>
      </c>
      <c r="AE67" s="156">
        <v>1</v>
      </c>
      <c r="AF67" s="192">
        <v>1</v>
      </c>
      <c r="AG67" s="155"/>
      <c r="AH67" s="192"/>
      <c r="AI67" s="155"/>
      <c r="AJ67" s="154"/>
      <c r="AK67" s="155"/>
      <c r="AL67" s="155">
        <v>1</v>
      </c>
      <c r="AM67" s="156"/>
      <c r="AN67" s="17" t="s">
        <v>58</v>
      </c>
    </row>
    <row r="68" spans="1:40" x14ac:dyDescent="0.3">
      <c r="A68" s="190">
        <v>101</v>
      </c>
      <c r="B68" s="189">
        <v>2004</v>
      </c>
      <c r="C68" s="189">
        <v>8</v>
      </c>
      <c r="D68" s="189">
        <v>4</v>
      </c>
      <c r="E68" s="190" t="s">
        <v>250</v>
      </c>
      <c r="F68" s="200">
        <v>1</v>
      </c>
      <c r="G68" s="200">
        <v>0</v>
      </c>
      <c r="H68" s="200">
        <v>0</v>
      </c>
      <c r="I68" s="16">
        <f t="shared" si="29"/>
        <v>0</v>
      </c>
      <c r="J68" s="1">
        <v>-1</v>
      </c>
      <c r="K68" s="1">
        <f t="shared" si="30"/>
        <v>1</v>
      </c>
      <c r="L68" s="1">
        <f t="shared" si="24"/>
        <v>4.2</v>
      </c>
      <c r="M68" s="1">
        <f t="shared" si="25"/>
        <v>2.8</v>
      </c>
      <c r="N68" s="1">
        <f t="shared" si="26"/>
        <v>2</v>
      </c>
      <c r="O68" s="1">
        <f t="shared" si="27"/>
        <v>1</v>
      </c>
      <c r="P68" s="1">
        <f t="shared" si="28"/>
        <v>1</v>
      </c>
      <c r="Q68" s="154"/>
      <c r="R68" s="155"/>
      <c r="S68" s="155">
        <v>0.5</v>
      </c>
      <c r="T68" s="155">
        <v>1</v>
      </c>
      <c r="U68" s="156">
        <v>1</v>
      </c>
      <c r="V68" s="155"/>
      <c r="W68" s="155">
        <v>1</v>
      </c>
      <c r="X68" s="155">
        <v>1</v>
      </c>
      <c r="Y68" s="192">
        <v>0.5</v>
      </c>
      <c r="Z68" s="192"/>
      <c r="AA68" s="154">
        <v>1</v>
      </c>
      <c r="AB68" s="155">
        <v>1</v>
      </c>
      <c r="AC68" s="155">
        <v>1</v>
      </c>
      <c r="AD68" s="155"/>
      <c r="AE68" s="156"/>
      <c r="AF68" s="192">
        <v>1</v>
      </c>
      <c r="AG68" s="155"/>
      <c r="AH68" s="192"/>
      <c r="AI68" s="155"/>
      <c r="AJ68" s="154">
        <v>1</v>
      </c>
      <c r="AK68" s="155"/>
      <c r="AL68" s="155"/>
      <c r="AM68" s="156"/>
      <c r="AN68" s="17" t="s">
        <v>58</v>
      </c>
    </row>
    <row r="69" spans="1:40" x14ac:dyDescent="0.3">
      <c r="A69" s="190">
        <v>101</v>
      </c>
      <c r="B69" s="189">
        <v>2004</v>
      </c>
      <c r="C69" s="189">
        <v>8</v>
      </c>
      <c r="D69" s="189">
        <v>4</v>
      </c>
      <c r="E69" s="190" t="s">
        <v>251</v>
      </c>
      <c r="F69" s="200">
        <v>2</v>
      </c>
      <c r="G69" s="200">
        <v>0</v>
      </c>
      <c r="H69" s="200">
        <v>0</v>
      </c>
      <c r="I69" s="16">
        <f t="shared" si="29"/>
        <v>0</v>
      </c>
      <c r="J69" s="1">
        <v>-1</v>
      </c>
      <c r="K69" s="1">
        <f t="shared" si="30"/>
        <v>-1</v>
      </c>
      <c r="L69" s="1" t="str">
        <f t="shared" si="24"/>
        <v/>
      </c>
      <c r="M69" s="1" t="str">
        <f t="shared" si="25"/>
        <v/>
      </c>
      <c r="N69" s="1">
        <f t="shared" si="26"/>
        <v>5</v>
      </c>
      <c r="O69" s="1" t="str">
        <f t="shared" si="27"/>
        <v/>
      </c>
      <c r="P69" s="1" t="str">
        <f t="shared" si="28"/>
        <v/>
      </c>
      <c r="Q69" s="154"/>
      <c r="R69" s="155"/>
      <c r="S69" s="155"/>
      <c r="T69" s="155"/>
      <c r="U69" s="156"/>
      <c r="V69" s="155"/>
      <c r="W69" s="155"/>
      <c r="X69" s="155"/>
      <c r="Y69" s="192"/>
      <c r="Z69" s="192"/>
      <c r="AA69" s="154"/>
      <c r="AB69" s="155"/>
      <c r="AC69" s="155"/>
      <c r="AD69" s="155"/>
      <c r="AE69" s="156">
        <v>1</v>
      </c>
      <c r="AF69" s="192"/>
      <c r="AG69" s="155"/>
      <c r="AH69" s="192"/>
      <c r="AI69" s="155"/>
      <c r="AJ69" s="154"/>
      <c r="AK69" s="155"/>
      <c r="AL69" s="155"/>
      <c r="AM69" s="156"/>
    </row>
    <row r="70" spans="1:40" x14ac:dyDescent="0.3">
      <c r="A70" s="190">
        <v>101</v>
      </c>
      <c r="B70" s="189">
        <v>2004</v>
      </c>
      <c r="C70" s="189">
        <v>20</v>
      </c>
      <c r="D70" s="189">
        <v>4</v>
      </c>
      <c r="E70" s="190" t="s">
        <v>252</v>
      </c>
      <c r="F70" s="200">
        <v>1</v>
      </c>
      <c r="G70" s="200">
        <v>0</v>
      </c>
      <c r="H70" s="200">
        <v>0</v>
      </c>
      <c r="I70" s="16">
        <f t="shared" si="29"/>
        <v>0</v>
      </c>
      <c r="J70" s="1">
        <v>-1</v>
      </c>
      <c r="K70" s="1">
        <f t="shared" si="30"/>
        <v>1</v>
      </c>
      <c r="L70" s="1" t="str">
        <f t="shared" si="24"/>
        <v/>
      </c>
      <c r="M70" s="1">
        <f t="shared" si="25"/>
        <v>2</v>
      </c>
      <c r="N70" s="1">
        <f t="shared" si="26"/>
        <v>4.5</v>
      </c>
      <c r="O70" s="1">
        <f t="shared" si="27"/>
        <v>1</v>
      </c>
      <c r="P70" s="1">
        <f t="shared" si="28"/>
        <v>3</v>
      </c>
      <c r="Q70" s="154"/>
      <c r="R70" s="155"/>
      <c r="S70" s="155"/>
      <c r="T70" s="155"/>
      <c r="U70" s="156"/>
      <c r="V70" s="155">
        <v>1</v>
      </c>
      <c r="W70" s="155">
        <v>1</v>
      </c>
      <c r="X70" s="155">
        <v>1</v>
      </c>
      <c r="Y70" s="192"/>
      <c r="Z70" s="192"/>
      <c r="AA70" s="154"/>
      <c r="AB70" s="155"/>
      <c r="AC70" s="155"/>
      <c r="AD70" s="155">
        <v>1</v>
      </c>
      <c r="AE70" s="156">
        <v>1</v>
      </c>
      <c r="AF70" s="192">
        <v>1</v>
      </c>
      <c r="AG70" s="155"/>
      <c r="AH70" s="192"/>
      <c r="AI70" s="155"/>
      <c r="AJ70" s="154"/>
      <c r="AK70" s="155"/>
      <c r="AL70" s="155">
        <v>1</v>
      </c>
      <c r="AM70" s="156"/>
      <c r="AN70" s="17" t="s">
        <v>58</v>
      </c>
    </row>
    <row r="71" spans="1:40" x14ac:dyDescent="0.3">
      <c r="A71" s="190">
        <v>101</v>
      </c>
      <c r="B71" s="189">
        <v>2004</v>
      </c>
      <c r="C71" s="189">
        <v>20</v>
      </c>
      <c r="D71" s="189">
        <v>5</v>
      </c>
      <c r="E71" s="189" t="s">
        <v>253</v>
      </c>
      <c r="F71" s="200">
        <v>1</v>
      </c>
      <c r="G71" s="200">
        <v>0</v>
      </c>
      <c r="H71" s="200">
        <v>0</v>
      </c>
      <c r="I71" s="16">
        <f t="shared" si="29"/>
        <v>0</v>
      </c>
      <c r="J71" s="1">
        <v>-1</v>
      </c>
      <c r="K71" s="1">
        <f t="shared" si="30"/>
        <v>1</v>
      </c>
      <c r="L71" s="1">
        <f t="shared" si="24"/>
        <v>2</v>
      </c>
      <c r="M71" s="1" t="str">
        <f t="shared" si="25"/>
        <v/>
      </c>
      <c r="N71" s="1">
        <f t="shared" si="26"/>
        <v>4.5</v>
      </c>
      <c r="O71" s="1">
        <f t="shared" si="27"/>
        <v>1</v>
      </c>
      <c r="P71" s="1" t="str">
        <f t="shared" si="28"/>
        <v/>
      </c>
      <c r="Q71" s="154">
        <v>1</v>
      </c>
      <c r="R71" s="155">
        <v>1</v>
      </c>
      <c r="S71" s="155">
        <v>1</v>
      </c>
      <c r="T71" s="155"/>
      <c r="U71" s="156"/>
      <c r="V71" s="192"/>
      <c r="W71" s="192"/>
      <c r="X71" s="192"/>
      <c r="Y71" s="192"/>
      <c r="Z71" s="192"/>
      <c r="AA71" s="154"/>
      <c r="AB71" s="155"/>
      <c r="AC71" s="155"/>
      <c r="AD71" s="155">
        <v>1</v>
      </c>
      <c r="AE71" s="156">
        <v>1</v>
      </c>
      <c r="AF71" s="192">
        <v>1</v>
      </c>
      <c r="AG71" s="192"/>
      <c r="AH71" s="192"/>
      <c r="AI71" s="192"/>
      <c r="AJ71" s="154"/>
      <c r="AK71" s="155"/>
      <c r="AL71" s="155"/>
      <c r="AM71" s="156"/>
      <c r="AN71" s="17" t="s">
        <v>57</v>
      </c>
    </row>
    <row r="72" spans="1:40" x14ac:dyDescent="0.3">
      <c r="A72" s="189">
        <v>101</v>
      </c>
      <c r="B72" s="189">
        <v>2004</v>
      </c>
      <c r="C72" s="189">
        <v>20</v>
      </c>
      <c r="D72" s="189">
        <v>5</v>
      </c>
      <c r="E72" s="189" t="s">
        <v>254</v>
      </c>
      <c r="F72" s="203">
        <v>1</v>
      </c>
      <c r="G72" s="203">
        <v>0</v>
      </c>
      <c r="H72" s="203">
        <v>0</v>
      </c>
      <c r="I72" s="16">
        <f t="shared" si="29"/>
        <v>0</v>
      </c>
      <c r="J72" s="1">
        <v>1</v>
      </c>
      <c r="K72" s="1">
        <f t="shared" si="30"/>
        <v>1</v>
      </c>
      <c r="L72" s="1">
        <f t="shared" si="24"/>
        <v>1.5</v>
      </c>
      <c r="M72" s="1" t="str">
        <f t="shared" si="25"/>
        <v/>
      </c>
      <c r="N72" s="1">
        <f t="shared" si="26"/>
        <v>2.2000000000000002</v>
      </c>
      <c r="O72" s="1">
        <f t="shared" si="27"/>
        <v>2</v>
      </c>
      <c r="P72" s="1">
        <f t="shared" si="28"/>
        <v>2</v>
      </c>
      <c r="Q72" s="207">
        <v>1</v>
      </c>
      <c r="R72" s="208">
        <v>1</v>
      </c>
      <c r="S72" s="208"/>
      <c r="T72" s="208"/>
      <c r="U72" s="209"/>
      <c r="V72" s="208"/>
      <c r="W72" s="208"/>
      <c r="X72" s="208"/>
      <c r="Y72" s="191"/>
      <c r="Z72" s="191"/>
      <c r="AA72" s="207">
        <v>0.5</v>
      </c>
      <c r="AB72" s="208">
        <v>1</v>
      </c>
      <c r="AC72" s="208">
        <v>1</v>
      </c>
      <c r="AD72" s="208"/>
      <c r="AE72" s="209"/>
      <c r="AF72" s="191"/>
      <c r="AG72" s="208">
        <v>1</v>
      </c>
      <c r="AH72" s="191"/>
      <c r="AI72" s="208"/>
      <c r="AJ72" s="207"/>
      <c r="AK72" s="208">
        <v>1</v>
      </c>
      <c r="AL72" s="208"/>
      <c r="AM72" s="156"/>
      <c r="AN72" s="147"/>
    </row>
    <row r="73" spans="1:40" x14ac:dyDescent="0.3">
      <c r="A73" s="190">
        <v>101</v>
      </c>
      <c r="B73" s="189">
        <v>2004</v>
      </c>
      <c r="C73" s="189">
        <v>17</v>
      </c>
      <c r="D73" s="189">
        <v>6</v>
      </c>
      <c r="E73" s="190" t="s">
        <v>255</v>
      </c>
      <c r="F73" s="200">
        <v>1</v>
      </c>
      <c r="G73" s="200">
        <v>0</v>
      </c>
      <c r="H73" s="200">
        <v>0</v>
      </c>
      <c r="I73" s="16">
        <f t="shared" si="29"/>
        <v>0</v>
      </c>
      <c r="J73" s="1">
        <v>-1</v>
      </c>
      <c r="K73" s="1">
        <f t="shared" si="30"/>
        <v>1</v>
      </c>
      <c r="L73" s="1" t="str">
        <f t="shared" si="24"/>
        <v/>
      </c>
      <c r="M73" s="1" t="str">
        <f t="shared" si="25"/>
        <v/>
      </c>
      <c r="N73" s="1">
        <f t="shared" si="26"/>
        <v>4.5</v>
      </c>
      <c r="O73" s="1">
        <f t="shared" si="27"/>
        <v>1</v>
      </c>
      <c r="P73" s="1" t="str">
        <f t="shared" si="28"/>
        <v/>
      </c>
      <c r="Q73" s="154"/>
      <c r="R73" s="155"/>
      <c r="S73" s="155"/>
      <c r="T73" s="155"/>
      <c r="U73" s="156"/>
      <c r="V73" s="155"/>
      <c r="W73" s="155"/>
      <c r="X73" s="155"/>
      <c r="Y73" s="192"/>
      <c r="Z73" s="192"/>
      <c r="AA73" s="154"/>
      <c r="AB73" s="155"/>
      <c r="AC73" s="155"/>
      <c r="AD73" s="155">
        <v>1</v>
      </c>
      <c r="AE73" s="156">
        <v>1</v>
      </c>
      <c r="AF73" s="192">
        <v>1</v>
      </c>
      <c r="AG73" s="155"/>
      <c r="AH73" s="192"/>
      <c r="AI73" s="155"/>
      <c r="AJ73" s="154"/>
      <c r="AK73" s="155"/>
      <c r="AL73" s="155"/>
      <c r="AM73" s="156"/>
      <c r="AN73" s="17" t="s">
        <v>58</v>
      </c>
    </row>
    <row r="74" spans="1:40" x14ac:dyDescent="0.3">
      <c r="A74" s="190">
        <v>101</v>
      </c>
      <c r="B74" s="189">
        <v>2004</v>
      </c>
      <c r="C74" s="190">
        <v>1</v>
      </c>
      <c r="D74" s="190">
        <v>7</v>
      </c>
      <c r="E74" s="190" t="s">
        <v>256</v>
      </c>
      <c r="F74" s="200">
        <v>1</v>
      </c>
      <c r="G74" s="200">
        <v>0</v>
      </c>
      <c r="H74" s="200">
        <v>0</v>
      </c>
      <c r="I74" s="16">
        <f t="shared" si="29"/>
        <v>0</v>
      </c>
      <c r="J74" s="1">
        <v>1</v>
      </c>
      <c r="K74" s="1">
        <f t="shared" si="30"/>
        <v>1</v>
      </c>
      <c r="L74" s="1">
        <f t="shared" si="24"/>
        <v>4.5</v>
      </c>
      <c r="M74" s="1">
        <f t="shared" si="25"/>
        <v>1.8</v>
      </c>
      <c r="N74" s="1">
        <f t="shared" si="26"/>
        <v>1.5</v>
      </c>
      <c r="O74" s="1" t="str">
        <f t="shared" si="27"/>
        <v/>
      </c>
      <c r="P74" s="1" t="str">
        <f t="shared" si="28"/>
        <v/>
      </c>
      <c r="Q74" s="154"/>
      <c r="R74" s="155"/>
      <c r="S74" s="155"/>
      <c r="T74" s="155">
        <v>1</v>
      </c>
      <c r="U74" s="156">
        <v>1</v>
      </c>
      <c r="V74" s="155">
        <v>1</v>
      </c>
      <c r="W74" s="155">
        <v>1</v>
      </c>
      <c r="X74" s="155">
        <v>0.5</v>
      </c>
      <c r="Y74" s="192"/>
      <c r="Z74" s="192"/>
      <c r="AA74" s="154">
        <v>1</v>
      </c>
      <c r="AB74" s="155">
        <v>1</v>
      </c>
      <c r="AC74" s="155"/>
      <c r="AD74" s="155"/>
      <c r="AE74" s="156"/>
      <c r="AF74" s="192"/>
      <c r="AG74" s="155"/>
      <c r="AH74" s="192"/>
      <c r="AI74" s="155"/>
      <c r="AJ74" s="154"/>
      <c r="AK74" s="155"/>
      <c r="AL74" s="155"/>
      <c r="AM74" s="156"/>
    </row>
    <row r="75" spans="1:40" x14ac:dyDescent="0.3">
      <c r="A75" s="190">
        <v>101</v>
      </c>
      <c r="B75" s="189">
        <v>2004</v>
      </c>
      <c r="C75" s="189">
        <v>8</v>
      </c>
      <c r="D75" s="189">
        <v>7</v>
      </c>
      <c r="E75" s="190" t="s">
        <v>257</v>
      </c>
      <c r="F75" s="200">
        <v>1</v>
      </c>
      <c r="G75" s="200">
        <v>0</v>
      </c>
      <c r="H75" s="200">
        <v>0</v>
      </c>
      <c r="I75" s="16">
        <f t="shared" si="29"/>
        <v>0</v>
      </c>
      <c r="J75" s="1">
        <v>1</v>
      </c>
      <c r="K75" s="1">
        <f t="shared" si="30"/>
        <v>1</v>
      </c>
      <c r="L75" s="1" t="str">
        <f t="shared" si="24"/>
        <v/>
      </c>
      <c r="M75" s="1">
        <f t="shared" si="25"/>
        <v>2</v>
      </c>
      <c r="N75" s="1">
        <f t="shared" si="26"/>
        <v>1.5</v>
      </c>
      <c r="O75" s="1">
        <f t="shared" si="27"/>
        <v>3</v>
      </c>
      <c r="P75" s="1" t="str">
        <f t="shared" si="28"/>
        <v/>
      </c>
      <c r="Q75" s="154"/>
      <c r="R75" s="155"/>
      <c r="S75" s="155"/>
      <c r="T75" s="155"/>
      <c r="U75" s="156"/>
      <c r="V75" s="155">
        <v>1</v>
      </c>
      <c r="W75" s="155">
        <v>1</v>
      </c>
      <c r="X75" s="155">
        <v>1</v>
      </c>
      <c r="Y75" s="192"/>
      <c r="Z75" s="192"/>
      <c r="AA75" s="154">
        <v>1</v>
      </c>
      <c r="AB75" s="155">
        <v>1</v>
      </c>
      <c r="AC75" s="155"/>
      <c r="AD75" s="155"/>
      <c r="AE75" s="156"/>
      <c r="AF75" s="192"/>
      <c r="AG75" s="155"/>
      <c r="AH75" s="192">
        <v>1</v>
      </c>
      <c r="AI75" s="155"/>
      <c r="AJ75" s="154"/>
      <c r="AK75" s="155"/>
      <c r="AL75" s="155"/>
      <c r="AM75" s="156"/>
    </row>
    <row r="76" spans="1:40" x14ac:dyDescent="0.3">
      <c r="A76" s="190">
        <v>101</v>
      </c>
      <c r="B76" s="189">
        <v>2004</v>
      </c>
      <c r="C76" s="190">
        <v>8</v>
      </c>
      <c r="D76" s="190">
        <v>7</v>
      </c>
      <c r="E76" s="190" t="s">
        <v>258</v>
      </c>
      <c r="F76" s="200">
        <v>1</v>
      </c>
      <c r="G76" s="200">
        <v>0</v>
      </c>
      <c r="H76" s="200">
        <v>0</v>
      </c>
      <c r="I76" s="16">
        <f t="shared" si="29"/>
        <v>0</v>
      </c>
      <c r="J76" s="1">
        <v>-1</v>
      </c>
      <c r="K76" s="1">
        <f t="shared" si="30"/>
        <v>1</v>
      </c>
      <c r="L76" s="1" t="str">
        <f t="shared" si="24"/>
        <v/>
      </c>
      <c r="M76" s="1" t="str">
        <f t="shared" si="25"/>
        <v/>
      </c>
      <c r="N76" s="1">
        <f t="shared" si="26"/>
        <v>2</v>
      </c>
      <c r="O76" s="1">
        <f t="shared" si="27"/>
        <v>3</v>
      </c>
      <c r="P76" s="1" t="str">
        <f t="shared" si="28"/>
        <v/>
      </c>
      <c r="Q76" s="154"/>
      <c r="R76" s="155"/>
      <c r="S76" s="155"/>
      <c r="T76" s="155"/>
      <c r="U76" s="156"/>
      <c r="V76" s="155"/>
      <c r="W76" s="155"/>
      <c r="X76" s="155"/>
      <c r="Y76" s="192"/>
      <c r="Z76" s="192"/>
      <c r="AA76" s="154">
        <v>1</v>
      </c>
      <c r="AB76" s="155">
        <v>1</v>
      </c>
      <c r="AC76" s="155">
        <v>1</v>
      </c>
      <c r="AD76" s="155"/>
      <c r="AE76" s="156"/>
      <c r="AF76" s="192"/>
      <c r="AG76" s="155"/>
      <c r="AH76" s="192">
        <v>1</v>
      </c>
      <c r="AI76" s="155"/>
      <c r="AJ76" s="154"/>
      <c r="AK76" s="155"/>
      <c r="AL76" s="155"/>
      <c r="AM76" s="156"/>
    </row>
    <row r="77" spans="1:40" x14ac:dyDescent="0.3">
      <c r="A77" s="190">
        <v>101</v>
      </c>
      <c r="B77" s="189">
        <v>2004</v>
      </c>
      <c r="C77" s="189">
        <v>8</v>
      </c>
      <c r="D77" s="189">
        <v>7</v>
      </c>
      <c r="E77" s="190" t="s">
        <v>259</v>
      </c>
      <c r="F77" s="200">
        <v>1</v>
      </c>
      <c r="G77" s="200">
        <v>0</v>
      </c>
      <c r="H77" s="200">
        <v>0</v>
      </c>
      <c r="I77" s="16">
        <f t="shared" si="29"/>
        <v>0</v>
      </c>
      <c r="J77" s="1">
        <v>-1</v>
      </c>
      <c r="K77" s="1">
        <f t="shared" si="30"/>
        <v>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>
        <f t="shared" si="27"/>
        <v>1</v>
      </c>
      <c r="P77" s="1" t="str">
        <f t="shared" si="28"/>
        <v/>
      </c>
      <c r="Q77" s="154"/>
      <c r="R77" s="155"/>
      <c r="S77" s="155"/>
      <c r="T77" s="155"/>
      <c r="U77" s="156"/>
      <c r="V77" s="155"/>
      <c r="W77" s="155"/>
      <c r="X77" s="155"/>
      <c r="Y77" s="192"/>
      <c r="Z77" s="192"/>
      <c r="AA77" s="154"/>
      <c r="AB77" s="155"/>
      <c r="AC77" s="155"/>
      <c r="AD77" s="155">
        <v>1</v>
      </c>
      <c r="AE77" s="156">
        <v>1</v>
      </c>
      <c r="AF77" s="192">
        <v>1</v>
      </c>
      <c r="AG77" s="155"/>
      <c r="AH77" s="192"/>
      <c r="AI77" s="155"/>
      <c r="AJ77" s="154"/>
      <c r="AK77" s="155"/>
      <c r="AL77" s="155"/>
      <c r="AM77" s="156"/>
      <c r="AN77" s="17" t="s">
        <v>58</v>
      </c>
    </row>
    <row r="78" spans="1:40" x14ac:dyDescent="0.3">
      <c r="A78" s="190">
        <v>101</v>
      </c>
      <c r="B78" s="189">
        <v>2004</v>
      </c>
      <c r="C78" s="189">
        <v>23</v>
      </c>
      <c r="D78" s="189">
        <v>9</v>
      </c>
      <c r="E78" s="189" t="s">
        <v>260</v>
      </c>
      <c r="F78" s="200">
        <v>1</v>
      </c>
      <c r="G78" s="200">
        <v>0</v>
      </c>
      <c r="H78" s="200">
        <v>0</v>
      </c>
      <c r="I78" s="16">
        <f t="shared" si="29"/>
        <v>0</v>
      </c>
      <c r="J78" s="1">
        <v>-1</v>
      </c>
      <c r="K78" s="1">
        <f t="shared" si="30"/>
        <v>1</v>
      </c>
      <c r="L78" s="1">
        <f t="shared" si="24"/>
        <v>4</v>
      </c>
      <c r="M78" s="1" t="str">
        <f t="shared" si="25"/>
        <v/>
      </c>
      <c r="N78" s="1">
        <f t="shared" si="26"/>
        <v>2</v>
      </c>
      <c r="O78" s="1">
        <f t="shared" si="27"/>
        <v>1</v>
      </c>
      <c r="P78" s="1">
        <f t="shared" si="28"/>
        <v>1</v>
      </c>
      <c r="Q78" s="154"/>
      <c r="R78" s="155"/>
      <c r="S78" s="155">
        <v>1</v>
      </c>
      <c r="T78" s="155">
        <v>1</v>
      </c>
      <c r="U78" s="156">
        <v>1</v>
      </c>
      <c r="V78" s="155"/>
      <c r="W78" s="155"/>
      <c r="X78" s="155"/>
      <c r="Y78" s="192"/>
      <c r="Z78" s="192"/>
      <c r="AA78" s="154">
        <v>1</v>
      </c>
      <c r="AB78" s="155">
        <v>1</v>
      </c>
      <c r="AC78" s="155">
        <v>1</v>
      </c>
      <c r="AD78" s="155"/>
      <c r="AE78" s="156"/>
      <c r="AF78" s="192">
        <v>1</v>
      </c>
      <c r="AG78" s="155"/>
      <c r="AH78" s="192"/>
      <c r="AI78" s="155"/>
      <c r="AJ78" s="154">
        <v>1</v>
      </c>
      <c r="AK78" s="155"/>
      <c r="AL78" s="155"/>
      <c r="AM78" s="156"/>
      <c r="AN78" s="17" t="s">
        <v>57</v>
      </c>
    </row>
    <row r="79" spans="1:40" x14ac:dyDescent="0.3">
      <c r="A79" s="190">
        <v>101</v>
      </c>
      <c r="B79" s="189">
        <v>2004</v>
      </c>
      <c r="C79" s="189">
        <v>7</v>
      </c>
      <c r="D79" s="189">
        <v>10</v>
      </c>
      <c r="E79" s="190" t="s">
        <v>261</v>
      </c>
      <c r="F79" s="200">
        <v>1</v>
      </c>
      <c r="G79" s="200">
        <v>0</v>
      </c>
      <c r="H79" s="200">
        <v>0</v>
      </c>
      <c r="I79" s="16">
        <f t="shared" si="29"/>
        <v>0</v>
      </c>
      <c r="J79" s="1">
        <v>-1</v>
      </c>
      <c r="K79" s="1">
        <f t="shared" si="30"/>
        <v>1</v>
      </c>
      <c r="L79" s="1" t="str">
        <f t="shared" si="24"/>
        <v/>
      </c>
      <c r="M79" s="1">
        <f t="shared" si="25"/>
        <v>1.8</v>
      </c>
      <c r="N79" s="1">
        <f t="shared" si="26"/>
        <v>2</v>
      </c>
      <c r="O79" s="1">
        <f t="shared" si="27"/>
        <v>3</v>
      </c>
      <c r="P79" s="1" t="str">
        <f t="shared" si="28"/>
        <v/>
      </c>
      <c r="Q79" s="154"/>
      <c r="R79" s="155"/>
      <c r="S79" s="155"/>
      <c r="T79" s="155"/>
      <c r="U79" s="156"/>
      <c r="V79" s="155">
        <v>1</v>
      </c>
      <c r="W79" s="155">
        <v>1</v>
      </c>
      <c r="X79" s="155">
        <v>0.5</v>
      </c>
      <c r="Y79" s="192"/>
      <c r="Z79" s="192"/>
      <c r="AA79" s="154">
        <v>1</v>
      </c>
      <c r="AB79" s="155">
        <v>1</v>
      </c>
      <c r="AC79" s="155">
        <v>1</v>
      </c>
      <c r="AD79" s="155"/>
      <c r="AE79" s="156"/>
      <c r="AF79" s="192"/>
      <c r="AG79" s="155"/>
      <c r="AH79" s="192">
        <v>1</v>
      </c>
      <c r="AI79" s="155"/>
      <c r="AJ79" s="154"/>
      <c r="AK79" s="155"/>
      <c r="AL79" s="155"/>
      <c r="AM79" s="156"/>
    </row>
    <row r="80" spans="1:40" x14ac:dyDescent="0.3">
      <c r="A80" s="190">
        <v>101</v>
      </c>
      <c r="B80" s="189">
        <v>2004</v>
      </c>
      <c r="C80" s="189">
        <v>13</v>
      </c>
      <c r="D80" s="189">
        <v>10</v>
      </c>
      <c r="E80" s="189" t="s">
        <v>262</v>
      </c>
      <c r="F80" s="200">
        <v>3</v>
      </c>
      <c r="G80" s="200">
        <v>0</v>
      </c>
      <c r="H80" s="200">
        <v>0</v>
      </c>
      <c r="I80" s="16">
        <f t="shared" si="29"/>
        <v>0</v>
      </c>
      <c r="J80" s="1">
        <v>-1</v>
      </c>
      <c r="K80" s="1">
        <f t="shared" si="30"/>
        <v>-1</v>
      </c>
      <c r="L80" s="1">
        <f t="shared" si="24"/>
        <v>4.2</v>
      </c>
      <c r="M80" s="1" t="str">
        <f t="shared" si="25"/>
        <v/>
      </c>
      <c r="N80" s="1">
        <f t="shared" si="26"/>
        <v>4.5</v>
      </c>
      <c r="O80" s="1" t="str">
        <f t="shared" si="27"/>
        <v/>
      </c>
      <c r="P80" s="1" t="str">
        <f t="shared" si="28"/>
        <v/>
      </c>
      <c r="Q80" s="154"/>
      <c r="R80" s="155"/>
      <c r="S80" s="155">
        <v>0.5</v>
      </c>
      <c r="T80" s="155">
        <v>1</v>
      </c>
      <c r="U80" s="156">
        <v>1</v>
      </c>
      <c r="V80" s="155"/>
      <c r="W80" s="155"/>
      <c r="X80" s="155"/>
      <c r="Y80" s="155"/>
      <c r="Z80" s="155"/>
      <c r="AA80" s="154"/>
      <c r="AB80" s="155"/>
      <c r="AC80" s="155"/>
      <c r="AD80" s="155">
        <v>1</v>
      </c>
      <c r="AE80" s="156">
        <v>1</v>
      </c>
      <c r="AF80" s="155"/>
      <c r="AG80" s="155"/>
      <c r="AH80" s="155"/>
      <c r="AI80" s="155"/>
      <c r="AJ80" s="154"/>
      <c r="AK80" s="155"/>
      <c r="AL80" s="155"/>
      <c r="AM80" s="156"/>
      <c r="AN80" s="17" t="s">
        <v>57</v>
      </c>
    </row>
    <row r="81" spans="1:40" x14ac:dyDescent="0.3">
      <c r="A81" s="190">
        <v>101</v>
      </c>
      <c r="B81" s="189">
        <v>2004</v>
      </c>
      <c r="C81" s="189">
        <v>13</v>
      </c>
      <c r="D81" s="189">
        <v>10</v>
      </c>
      <c r="E81" s="190" t="s">
        <v>263</v>
      </c>
      <c r="F81" s="200">
        <v>1</v>
      </c>
      <c r="G81" s="200">
        <v>0</v>
      </c>
      <c r="H81" s="200">
        <v>0</v>
      </c>
      <c r="I81" s="16">
        <f t="shared" si="29"/>
        <v>0</v>
      </c>
      <c r="J81" s="1">
        <v>-1</v>
      </c>
      <c r="K81" s="1">
        <f t="shared" si="30"/>
        <v>1</v>
      </c>
      <c r="L81" s="1" t="str">
        <f t="shared" si="24"/>
        <v/>
      </c>
      <c r="M81" s="1">
        <f t="shared" si="25"/>
        <v>4</v>
      </c>
      <c r="N81" s="1">
        <f t="shared" si="26"/>
        <v>2.8</v>
      </c>
      <c r="O81" s="1">
        <f t="shared" si="27"/>
        <v>3</v>
      </c>
      <c r="P81" s="1" t="str">
        <f t="shared" si="28"/>
        <v/>
      </c>
      <c r="Q81" s="154"/>
      <c r="R81" s="155"/>
      <c r="S81" s="155"/>
      <c r="T81" s="155"/>
      <c r="U81" s="156"/>
      <c r="V81" s="155"/>
      <c r="W81" s="155"/>
      <c r="X81" s="155">
        <v>1</v>
      </c>
      <c r="Y81" s="192">
        <v>1</v>
      </c>
      <c r="Z81" s="155">
        <v>1</v>
      </c>
      <c r="AA81" s="154"/>
      <c r="AB81" s="155">
        <v>1</v>
      </c>
      <c r="AC81" s="155">
        <v>1</v>
      </c>
      <c r="AD81" s="155">
        <v>0.5</v>
      </c>
      <c r="AE81" s="156"/>
      <c r="AF81" s="155"/>
      <c r="AG81" s="155"/>
      <c r="AH81" s="192">
        <v>1</v>
      </c>
      <c r="AI81" s="155"/>
      <c r="AJ81" s="154"/>
      <c r="AK81" s="155"/>
      <c r="AL81" s="155"/>
      <c r="AM81" s="156"/>
    </row>
    <row r="82" spans="1:40" x14ac:dyDescent="0.3">
      <c r="A82" s="190">
        <v>101</v>
      </c>
      <c r="B82" s="189">
        <v>2004</v>
      </c>
      <c r="C82" s="189">
        <v>21</v>
      </c>
      <c r="D82" s="189">
        <v>10</v>
      </c>
      <c r="E82" s="190" t="s">
        <v>264</v>
      </c>
      <c r="F82" s="200">
        <v>1</v>
      </c>
      <c r="G82" s="200">
        <v>0</v>
      </c>
      <c r="H82" s="200">
        <v>0</v>
      </c>
      <c r="I82" s="16">
        <f t="shared" si="29"/>
        <v>0</v>
      </c>
      <c r="J82" s="1">
        <v>1</v>
      </c>
      <c r="K82" s="1">
        <f t="shared" ref="K82:K113" si="31">IF(F82=2,-1,IF(F82=3,-1,IF((F82+G82)=2,-1,IF((F82+H82)=2,-1,1))))</f>
        <v>1</v>
      </c>
      <c r="L82" s="1">
        <f t="shared" ref="L82:L125" si="32">IF(SUM(Q82:U82)=0,"",(Q82*1+R82*2+S82*3+T82*4+U82*5)/SUM(Q82:U82))</f>
        <v>2.8</v>
      </c>
      <c r="M82" s="1" t="str">
        <f t="shared" ref="M82:M125" si="33">IF(SUM(V82:Z82)=0,"",(V82*1+W82*2+X82*3+Y82*4+Z82*5)/SUM(V82:Z82))</f>
        <v/>
      </c>
      <c r="N82" s="1">
        <f t="shared" ref="N82:N125" si="34">IF(SUM(AA82:AE82)=0,"",(AA82*1+AB82*2+AC82*3+AD82*4+AE82*5)/SUM(AA82:AE82))</f>
        <v>4.2</v>
      </c>
      <c r="O82" s="1">
        <f t="shared" ref="O82:O125" si="35">IF(AF82=1,1,(IF(AG82=1,2,(IF(AH82=1,3,(IF(AI82=1,4,"")))))))</f>
        <v>1</v>
      </c>
      <c r="P82" s="1" t="str">
        <f t="shared" ref="P82:P125" si="36">IF(AJ82=1,1,(IF(AK82=1,2,(IF(AL82=1,3,(IF(AM82=1,4,"")))))))</f>
        <v/>
      </c>
      <c r="Q82" s="154"/>
      <c r="R82" s="155">
        <v>1</v>
      </c>
      <c r="S82" s="155">
        <v>1</v>
      </c>
      <c r="T82" s="155">
        <v>0.5</v>
      </c>
      <c r="U82" s="156"/>
      <c r="V82" s="155"/>
      <c r="W82" s="155"/>
      <c r="X82" s="155"/>
      <c r="Y82" s="192"/>
      <c r="Z82" s="155"/>
      <c r="AA82" s="154"/>
      <c r="AB82" s="155"/>
      <c r="AC82" s="155">
        <v>0.5</v>
      </c>
      <c r="AD82" s="155">
        <v>1</v>
      </c>
      <c r="AE82" s="156">
        <v>1</v>
      </c>
      <c r="AF82" s="155">
        <v>1</v>
      </c>
      <c r="AG82" s="155"/>
      <c r="AH82" s="192"/>
      <c r="AI82" s="155"/>
      <c r="AJ82" s="154"/>
      <c r="AK82" s="155"/>
      <c r="AL82" s="155"/>
      <c r="AM82" s="156"/>
      <c r="AN82" s="17" t="s">
        <v>57</v>
      </c>
    </row>
    <row r="83" spans="1:40" ht="14.4" customHeight="1" x14ac:dyDescent="0.3">
      <c r="A83" s="190">
        <v>102</v>
      </c>
      <c r="B83" s="189">
        <v>2004</v>
      </c>
      <c r="C83" s="190">
        <v>11</v>
      </c>
      <c r="D83" s="190">
        <v>11</v>
      </c>
      <c r="E83" s="190" t="s">
        <v>265</v>
      </c>
      <c r="F83" s="200">
        <v>1</v>
      </c>
      <c r="G83" s="200">
        <v>0</v>
      </c>
      <c r="H83" s="200">
        <v>0</v>
      </c>
      <c r="I83" s="16">
        <f t="shared" ref="I83:I125" si="37">IF(G83=1,1,IF(H83=1,1,0))</f>
        <v>0</v>
      </c>
      <c r="J83" s="1">
        <v>1</v>
      </c>
      <c r="K83" s="1">
        <f t="shared" si="31"/>
        <v>1</v>
      </c>
      <c r="L83" s="1">
        <f t="shared" si="32"/>
        <v>2.5</v>
      </c>
      <c r="M83" s="1">
        <f t="shared" si="33"/>
        <v>1.8</v>
      </c>
      <c r="N83" s="1">
        <f t="shared" si="34"/>
        <v>2</v>
      </c>
      <c r="O83" s="1">
        <f t="shared" si="35"/>
        <v>1</v>
      </c>
      <c r="P83" s="1">
        <f t="shared" si="36"/>
        <v>1</v>
      </c>
      <c r="Q83" s="154"/>
      <c r="R83" s="155">
        <v>1</v>
      </c>
      <c r="S83" s="155">
        <v>1</v>
      </c>
      <c r="T83" s="155"/>
      <c r="U83" s="156"/>
      <c r="V83" s="155">
        <v>1</v>
      </c>
      <c r="W83" s="155">
        <v>1</v>
      </c>
      <c r="X83" s="155">
        <v>0.5</v>
      </c>
      <c r="Y83" s="192"/>
      <c r="Z83" s="192"/>
      <c r="AA83" s="154">
        <v>1</v>
      </c>
      <c r="AB83" s="155">
        <v>1</v>
      </c>
      <c r="AC83" s="155">
        <v>1</v>
      </c>
      <c r="AD83" s="155"/>
      <c r="AE83" s="156"/>
      <c r="AF83" s="155">
        <v>1</v>
      </c>
      <c r="AG83" s="155"/>
      <c r="AH83" s="192"/>
      <c r="AI83" s="155"/>
      <c r="AJ83" s="154">
        <v>1</v>
      </c>
      <c r="AK83" s="155"/>
      <c r="AL83" s="155"/>
      <c r="AM83" s="156"/>
      <c r="AN83" s="35"/>
    </row>
    <row r="84" spans="1:40" x14ac:dyDescent="0.3">
      <c r="A84" s="190">
        <v>102</v>
      </c>
      <c r="B84" s="189">
        <v>2004</v>
      </c>
      <c r="C84" s="189">
        <v>18</v>
      </c>
      <c r="D84" s="189">
        <v>11</v>
      </c>
      <c r="E84" s="190" t="s">
        <v>266</v>
      </c>
      <c r="F84" s="200">
        <v>1</v>
      </c>
      <c r="G84" s="200">
        <v>0</v>
      </c>
      <c r="H84" s="200">
        <v>0</v>
      </c>
      <c r="I84" s="16">
        <f t="shared" si="37"/>
        <v>0</v>
      </c>
      <c r="J84" s="1">
        <v>-1</v>
      </c>
      <c r="K84" s="1">
        <f t="shared" si="31"/>
        <v>1</v>
      </c>
      <c r="L84" s="1">
        <f t="shared" si="32"/>
        <v>1.3333333333333333</v>
      </c>
      <c r="M84" s="1" t="str">
        <f t="shared" si="33"/>
        <v/>
      </c>
      <c r="N84" s="1">
        <f t="shared" si="34"/>
        <v>1.8</v>
      </c>
      <c r="O84" s="1">
        <f t="shared" si="35"/>
        <v>3</v>
      </c>
      <c r="P84" s="1">
        <f t="shared" si="36"/>
        <v>1</v>
      </c>
      <c r="Q84" s="154">
        <v>1</v>
      </c>
      <c r="R84" s="155">
        <v>0.5</v>
      </c>
      <c r="S84" s="155"/>
      <c r="T84" s="155"/>
      <c r="U84" s="156"/>
      <c r="V84" s="155"/>
      <c r="W84" s="155"/>
      <c r="X84" s="155"/>
      <c r="Y84" s="192"/>
      <c r="Z84" s="192"/>
      <c r="AA84" s="154">
        <v>1</v>
      </c>
      <c r="AB84" s="155">
        <v>1</v>
      </c>
      <c r="AC84" s="155">
        <v>0.5</v>
      </c>
      <c r="AD84" s="155"/>
      <c r="AE84" s="156"/>
      <c r="AF84" s="192"/>
      <c r="AG84" s="155"/>
      <c r="AH84" s="192">
        <v>1</v>
      </c>
      <c r="AI84" s="155"/>
      <c r="AJ84" s="154">
        <v>1</v>
      </c>
      <c r="AK84" s="155"/>
      <c r="AL84" s="155"/>
      <c r="AM84" s="156"/>
      <c r="AN84" s="17" t="s">
        <v>57</v>
      </c>
    </row>
    <row r="85" spans="1:40" x14ac:dyDescent="0.3">
      <c r="A85" s="190">
        <v>102</v>
      </c>
      <c r="B85" s="189">
        <v>2004</v>
      </c>
      <c r="C85" s="189">
        <v>18</v>
      </c>
      <c r="D85" s="189">
        <v>11</v>
      </c>
      <c r="E85" s="189" t="s">
        <v>267</v>
      </c>
      <c r="F85" s="200">
        <v>1</v>
      </c>
      <c r="G85" s="200">
        <v>0</v>
      </c>
      <c r="H85" s="200">
        <v>0</v>
      </c>
      <c r="I85" s="16">
        <f t="shared" si="37"/>
        <v>0</v>
      </c>
      <c r="J85" s="1">
        <v>1</v>
      </c>
      <c r="K85" s="1">
        <f t="shared" si="31"/>
        <v>1</v>
      </c>
      <c r="L85" s="1">
        <f t="shared" si="32"/>
        <v>2.8</v>
      </c>
      <c r="M85" s="1">
        <f t="shared" si="33"/>
        <v>1.8</v>
      </c>
      <c r="N85" s="1">
        <f t="shared" si="34"/>
        <v>1.8</v>
      </c>
      <c r="O85" s="1">
        <f t="shared" si="35"/>
        <v>2</v>
      </c>
      <c r="P85" s="1">
        <f t="shared" si="36"/>
        <v>1</v>
      </c>
      <c r="Q85" s="154"/>
      <c r="R85" s="155">
        <v>1</v>
      </c>
      <c r="S85" s="155">
        <v>1</v>
      </c>
      <c r="T85" s="155">
        <v>0.5</v>
      </c>
      <c r="U85" s="156"/>
      <c r="V85" s="155">
        <v>1</v>
      </c>
      <c r="W85" s="155">
        <v>1</v>
      </c>
      <c r="X85" s="155">
        <v>0.5</v>
      </c>
      <c r="Y85" s="155"/>
      <c r="Z85" s="155"/>
      <c r="AA85" s="154">
        <v>1</v>
      </c>
      <c r="AB85" s="155">
        <v>1</v>
      </c>
      <c r="AC85" s="155">
        <v>0.5</v>
      </c>
      <c r="AD85" s="155"/>
      <c r="AE85" s="156"/>
      <c r="AF85" s="155"/>
      <c r="AG85" s="155">
        <v>1</v>
      </c>
      <c r="AH85" s="155"/>
      <c r="AI85" s="155"/>
      <c r="AJ85" s="154">
        <v>1</v>
      </c>
      <c r="AK85" s="155"/>
      <c r="AL85" s="155"/>
      <c r="AM85" s="156"/>
    </row>
    <row r="86" spans="1:40" x14ac:dyDescent="0.3">
      <c r="A86" s="190">
        <v>102</v>
      </c>
      <c r="B86" s="189">
        <v>2005</v>
      </c>
      <c r="C86" s="189">
        <v>14</v>
      </c>
      <c r="D86" s="189">
        <v>2</v>
      </c>
      <c r="E86" s="189" t="s">
        <v>268</v>
      </c>
      <c r="F86" s="200">
        <v>0</v>
      </c>
      <c r="G86" s="200"/>
      <c r="H86" s="200"/>
      <c r="I86" s="16">
        <f t="shared" si="37"/>
        <v>0</v>
      </c>
      <c r="J86" s="1">
        <v>-1</v>
      </c>
      <c r="K86" s="1">
        <f t="shared" si="31"/>
        <v>1</v>
      </c>
      <c r="L86" s="1" t="str">
        <f t="shared" si="32"/>
        <v/>
      </c>
      <c r="M86" s="1" t="str">
        <f t="shared" si="33"/>
        <v/>
      </c>
      <c r="N86" s="1" t="str">
        <f t="shared" si="34"/>
        <v/>
      </c>
      <c r="O86" s="1" t="str">
        <f t="shared" si="35"/>
        <v/>
      </c>
      <c r="P86" s="1" t="str">
        <f t="shared" si="36"/>
        <v/>
      </c>
      <c r="Q86" s="154"/>
      <c r="R86" s="155"/>
      <c r="S86" s="155"/>
      <c r="T86" s="155"/>
      <c r="U86" s="156"/>
      <c r="V86" s="192"/>
      <c r="W86" s="192"/>
      <c r="X86" s="192"/>
      <c r="Y86" s="192"/>
      <c r="Z86" s="192"/>
      <c r="AA86" s="154"/>
      <c r="AB86" s="155"/>
      <c r="AC86" s="155"/>
      <c r="AD86" s="155"/>
      <c r="AE86" s="156"/>
      <c r="AF86" s="192"/>
      <c r="AG86" s="192"/>
      <c r="AH86" s="192"/>
      <c r="AI86" s="192"/>
      <c r="AJ86" s="154"/>
      <c r="AK86" s="155"/>
      <c r="AL86" s="155"/>
      <c r="AM86" s="156"/>
      <c r="AN86" s="17" t="s">
        <v>309</v>
      </c>
    </row>
    <row r="87" spans="1:40" x14ac:dyDescent="0.3">
      <c r="A87" s="190">
        <v>102</v>
      </c>
      <c r="B87" s="189">
        <v>2005</v>
      </c>
      <c r="C87" s="189">
        <v>17</v>
      </c>
      <c r="D87" s="189">
        <v>2</v>
      </c>
      <c r="E87" s="190" t="s">
        <v>269</v>
      </c>
      <c r="F87" s="192">
        <v>0</v>
      </c>
      <c r="G87" s="192"/>
      <c r="H87" s="192"/>
      <c r="I87" s="16">
        <f t="shared" si="37"/>
        <v>0</v>
      </c>
      <c r="J87" s="1">
        <v>1</v>
      </c>
      <c r="K87" s="1">
        <f t="shared" si="31"/>
        <v>1</v>
      </c>
      <c r="L87" s="1" t="str">
        <f t="shared" si="32"/>
        <v/>
      </c>
      <c r="M87" s="1" t="str">
        <f t="shared" si="33"/>
        <v/>
      </c>
      <c r="N87" s="1" t="str">
        <f t="shared" si="34"/>
        <v/>
      </c>
      <c r="O87" s="1" t="str">
        <f t="shared" si="35"/>
        <v/>
      </c>
      <c r="P87" s="1" t="str">
        <f t="shared" si="36"/>
        <v/>
      </c>
      <c r="Q87" s="154"/>
      <c r="R87" s="155"/>
      <c r="S87" s="155"/>
      <c r="T87" s="155"/>
      <c r="U87" s="156"/>
      <c r="V87" s="155"/>
      <c r="W87" s="155"/>
      <c r="X87" s="155"/>
      <c r="Y87" s="155"/>
      <c r="Z87" s="155"/>
      <c r="AA87" s="154"/>
      <c r="AB87" s="155"/>
      <c r="AC87" s="155"/>
      <c r="AD87" s="155"/>
      <c r="AE87" s="156"/>
      <c r="AF87" s="155"/>
      <c r="AG87" s="155"/>
      <c r="AH87" s="155"/>
      <c r="AI87" s="155"/>
      <c r="AJ87" s="154"/>
      <c r="AK87" s="155"/>
      <c r="AL87" s="155"/>
      <c r="AM87" s="156"/>
      <c r="AN87" s="69" t="s">
        <v>59</v>
      </c>
    </row>
    <row r="88" spans="1:40" x14ac:dyDescent="0.3">
      <c r="A88" s="190">
        <v>102</v>
      </c>
      <c r="B88" s="189">
        <v>2005</v>
      </c>
      <c r="C88" s="189">
        <v>3</v>
      </c>
      <c r="D88" s="189">
        <v>3</v>
      </c>
      <c r="E88" s="189" t="s">
        <v>270</v>
      </c>
      <c r="F88" s="200">
        <v>0</v>
      </c>
      <c r="G88" s="201"/>
      <c r="H88" s="201"/>
      <c r="I88" s="16">
        <f t="shared" si="37"/>
        <v>0</v>
      </c>
      <c r="J88" s="1">
        <v>1</v>
      </c>
      <c r="K88" s="1">
        <f t="shared" si="31"/>
        <v>1</v>
      </c>
      <c r="L88" s="1" t="str">
        <f t="shared" si="32"/>
        <v/>
      </c>
      <c r="M88" s="1" t="str">
        <f t="shared" si="33"/>
        <v/>
      </c>
      <c r="N88" s="1" t="str">
        <f t="shared" si="34"/>
        <v/>
      </c>
      <c r="O88" s="1" t="str">
        <f t="shared" si="35"/>
        <v/>
      </c>
      <c r="P88" s="1" t="str">
        <f t="shared" si="36"/>
        <v/>
      </c>
      <c r="Q88" s="154"/>
      <c r="R88" s="155"/>
      <c r="S88" s="155"/>
      <c r="T88" s="155"/>
      <c r="U88" s="156"/>
      <c r="V88" s="192"/>
      <c r="W88" s="192"/>
      <c r="X88" s="192"/>
      <c r="Y88" s="192"/>
      <c r="Z88" s="192"/>
      <c r="AA88" s="154"/>
      <c r="AB88" s="155"/>
      <c r="AC88" s="155"/>
      <c r="AD88" s="155"/>
      <c r="AE88" s="156"/>
      <c r="AF88" s="192"/>
      <c r="AG88" s="192"/>
      <c r="AH88" s="192"/>
      <c r="AI88" s="192"/>
      <c r="AJ88" s="154"/>
      <c r="AK88" s="155"/>
      <c r="AL88" s="155"/>
      <c r="AM88" s="156"/>
      <c r="AN88" s="69"/>
    </row>
    <row r="89" spans="1:40" x14ac:dyDescent="0.3">
      <c r="A89" s="190">
        <v>102</v>
      </c>
      <c r="B89" s="189">
        <v>2005</v>
      </c>
      <c r="C89" s="189">
        <v>10</v>
      </c>
      <c r="D89" s="189">
        <v>3</v>
      </c>
      <c r="E89" s="190" t="s">
        <v>271</v>
      </c>
      <c r="F89" s="192">
        <v>0</v>
      </c>
      <c r="G89" s="192"/>
      <c r="H89" s="192"/>
      <c r="I89" s="16">
        <f t="shared" si="37"/>
        <v>0</v>
      </c>
      <c r="J89" s="1">
        <v>-1</v>
      </c>
      <c r="K89" s="1">
        <f t="shared" si="31"/>
        <v>1</v>
      </c>
      <c r="L89" s="1" t="str">
        <f t="shared" si="32"/>
        <v/>
      </c>
      <c r="M89" s="1" t="str">
        <f t="shared" si="33"/>
        <v/>
      </c>
      <c r="N89" s="1" t="str">
        <f t="shared" si="34"/>
        <v/>
      </c>
      <c r="O89" s="1" t="str">
        <f t="shared" si="35"/>
        <v/>
      </c>
      <c r="P89" s="1" t="str">
        <f t="shared" si="36"/>
        <v/>
      </c>
      <c r="Q89" s="154"/>
      <c r="R89" s="155"/>
      <c r="S89" s="155"/>
      <c r="T89" s="155"/>
      <c r="U89" s="156"/>
      <c r="V89" s="155"/>
      <c r="W89" s="155"/>
      <c r="X89" s="155"/>
      <c r="Y89" s="155"/>
      <c r="Z89" s="155"/>
      <c r="AA89" s="154"/>
      <c r="AB89" s="155"/>
      <c r="AC89" s="155"/>
      <c r="AD89" s="155"/>
      <c r="AE89" s="156"/>
      <c r="AF89" s="155"/>
      <c r="AG89" s="155"/>
      <c r="AH89" s="155"/>
      <c r="AI89" s="155"/>
      <c r="AJ89" s="154"/>
      <c r="AK89" s="155"/>
      <c r="AL89" s="155"/>
      <c r="AM89" s="156"/>
    </row>
    <row r="90" spans="1:40" x14ac:dyDescent="0.3">
      <c r="A90" s="190">
        <v>102</v>
      </c>
      <c r="B90" s="189">
        <v>2005</v>
      </c>
      <c r="C90" s="189">
        <v>24</v>
      </c>
      <c r="D90" s="189">
        <v>3</v>
      </c>
      <c r="E90" s="190" t="s">
        <v>272</v>
      </c>
      <c r="F90" s="192">
        <v>0</v>
      </c>
      <c r="G90" s="192"/>
      <c r="H90" s="192"/>
      <c r="I90" s="16">
        <f t="shared" si="37"/>
        <v>0</v>
      </c>
      <c r="J90" s="1">
        <v>1</v>
      </c>
      <c r="K90" s="1">
        <f t="shared" si="31"/>
        <v>1</v>
      </c>
      <c r="L90" s="1" t="str">
        <f t="shared" si="32"/>
        <v/>
      </c>
      <c r="M90" s="1" t="str">
        <f t="shared" si="33"/>
        <v/>
      </c>
      <c r="N90" s="1" t="str">
        <f t="shared" si="34"/>
        <v/>
      </c>
      <c r="O90" s="1" t="str">
        <f t="shared" si="35"/>
        <v/>
      </c>
      <c r="P90" s="1">
        <f t="shared" si="36"/>
        <v>4</v>
      </c>
      <c r="Q90" s="154"/>
      <c r="R90" s="155"/>
      <c r="S90" s="155"/>
      <c r="T90" s="155"/>
      <c r="U90" s="156"/>
      <c r="V90" s="155"/>
      <c r="W90" s="155"/>
      <c r="X90" s="155"/>
      <c r="Y90" s="155"/>
      <c r="Z90" s="155"/>
      <c r="AA90" s="154"/>
      <c r="AB90" s="155"/>
      <c r="AC90" s="155"/>
      <c r="AD90" s="155"/>
      <c r="AE90" s="156"/>
      <c r="AF90" s="155"/>
      <c r="AG90" s="155"/>
      <c r="AH90" s="155"/>
      <c r="AI90" s="155"/>
      <c r="AJ90" s="154"/>
      <c r="AK90" s="155"/>
      <c r="AL90" s="155"/>
      <c r="AM90" s="156">
        <v>1</v>
      </c>
    </row>
    <row r="91" spans="1:40" x14ac:dyDescent="0.3">
      <c r="A91" s="190">
        <v>102</v>
      </c>
      <c r="B91" s="189">
        <v>2005</v>
      </c>
      <c r="C91" s="189">
        <v>7</v>
      </c>
      <c r="D91" s="189">
        <v>4</v>
      </c>
      <c r="E91" s="189" t="s">
        <v>273</v>
      </c>
      <c r="F91" s="200">
        <v>1</v>
      </c>
      <c r="G91" s="200">
        <v>0</v>
      </c>
      <c r="H91" s="200">
        <v>0</v>
      </c>
      <c r="I91" s="16">
        <f t="shared" si="37"/>
        <v>0</v>
      </c>
      <c r="J91" s="1">
        <v>1</v>
      </c>
      <c r="K91" s="1">
        <f t="shared" si="31"/>
        <v>1</v>
      </c>
      <c r="L91" s="1" t="str">
        <f t="shared" si="32"/>
        <v/>
      </c>
      <c r="M91" s="1" t="str">
        <f t="shared" si="33"/>
        <v/>
      </c>
      <c r="N91" s="1">
        <f t="shared" si="34"/>
        <v>2.2000000000000002</v>
      </c>
      <c r="O91" s="1">
        <f t="shared" si="35"/>
        <v>1</v>
      </c>
      <c r="P91" s="1" t="str">
        <f t="shared" si="36"/>
        <v/>
      </c>
      <c r="Q91" s="154"/>
      <c r="R91" s="155"/>
      <c r="S91" s="155"/>
      <c r="T91" s="155"/>
      <c r="U91" s="156"/>
      <c r="V91" s="155"/>
      <c r="W91" s="155"/>
      <c r="X91" s="155"/>
      <c r="Y91" s="155"/>
      <c r="Z91" s="155"/>
      <c r="AA91" s="154">
        <v>0.5</v>
      </c>
      <c r="AB91" s="155">
        <v>1</v>
      </c>
      <c r="AC91" s="155">
        <v>1</v>
      </c>
      <c r="AD91" s="155"/>
      <c r="AE91" s="156"/>
      <c r="AF91" s="155">
        <v>1</v>
      </c>
      <c r="AG91" s="155"/>
      <c r="AH91" s="155"/>
      <c r="AI91" s="155"/>
      <c r="AJ91" s="154"/>
      <c r="AK91" s="155"/>
      <c r="AL91" s="155"/>
      <c r="AM91" s="156"/>
    </row>
    <row r="92" spans="1:40" x14ac:dyDescent="0.3">
      <c r="A92" s="190">
        <v>102</v>
      </c>
      <c r="B92" s="189">
        <v>2005</v>
      </c>
      <c r="C92" s="189">
        <v>14</v>
      </c>
      <c r="D92" s="189">
        <v>4</v>
      </c>
      <c r="E92" s="190" t="s">
        <v>274</v>
      </c>
      <c r="F92" s="200">
        <v>1</v>
      </c>
      <c r="G92" s="200">
        <v>0</v>
      </c>
      <c r="H92" s="200">
        <v>0</v>
      </c>
      <c r="I92" s="16">
        <f t="shared" si="37"/>
        <v>0</v>
      </c>
      <c r="J92" s="1">
        <v>1</v>
      </c>
      <c r="K92" s="1">
        <f t="shared" si="31"/>
        <v>1</v>
      </c>
      <c r="L92" s="1" t="str">
        <f t="shared" si="32"/>
        <v/>
      </c>
      <c r="M92" s="1">
        <f t="shared" si="33"/>
        <v>1.8</v>
      </c>
      <c r="N92" s="1">
        <f t="shared" si="34"/>
        <v>2.5</v>
      </c>
      <c r="O92" s="1">
        <f t="shared" si="35"/>
        <v>2</v>
      </c>
      <c r="P92" s="1">
        <f t="shared" si="36"/>
        <v>1</v>
      </c>
      <c r="Q92" s="154"/>
      <c r="R92" s="155"/>
      <c r="S92" s="155"/>
      <c r="T92" s="155"/>
      <c r="U92" s="156"/>
      <c r="V92" s="155">
        <v>1</v>
      </c>
      <c r="W92" s="155">
        <v>1</v>
      </c>
      <c r="X92" s="155">
        <v>0.5</v>
      </c>
      <c r="Y92" s="192"/>
      <c r="Z92" s="192"/>
      <c r="AA92" s="154"/>
      <c r="AB92" s="155">
        <v>1</v>
      </c>
      <c r="AC92" s="155">
        <v>1</v>
      </c>
      <c r="AD92" s="155"/>
      <c r="AE92" s="156"/>
      <c r="AF92" s="155"/>
      <c r="AG92" s="155">
        <v>1</v>
      </c>
      <c r="AH92" s="155"/>
      <c r="AI92" s="155"/>
      <c r="AJ92" s="154">
        <v>1</v>
      </c>
      <c r="AK92" s="155"/>
      <c r="AL92" s="155"/>
      <c r="AM92" s="156"/>
      <c r="AN92" s="17" t="s">
        <v>57</v>
      </c>
    </row>
    <row r="93" spans="1:40" x14ac:dyDescent="0.3">
      <c r="A93" s="190">
        <v>102</v>
      </c>
      <c r="B93" s="189">
        <v>2005</v>
      </c>
      <c r="C93" s="189">
        <v>21</v>
      </c>
      <c r="D93" s="189">
        <v>4</v>
      </c>
      <c r="E93" s="149" t="s">
        <v>275</v>
      </c>
      <c r="F93" s="200">
        <v>1</v>
      </c>
      <c r="G93" s="200">
        <v>0</v>
      </c>
      <c r="H93" s="200">
        <v>0</v>
      </c>
      <c r="I93" s="16">
        <f t="shared" si="37"/>
        <v>0</v>
      </c>
      <c r="J93" s="1">
        <v>1</v>
      </c>
      <c r="K93" s="1">
        <f t="shared" si="31"/>
        <v>1</v>
      </c>
      <c r="L93" s="1">
        <f t="shared" si="32"/>
        <v>2</v>
      </c>
      <c r="M93" s="1">
        <f t="shared" si="33"/>
        <v>3.2</v>
      </c>
      <c r="N93" s="1">
        <f t="shared" si="34"/>
        <v>4.2</v>
      </c>
      <c r="O93" s="1">
        <f t="shared" si="35"/>
        <v>1</v>
      </c>
      <c r="P93" s="1" t="str">
        <f t="shared" si="36"/>
        <v/>
      </c>
      <c r="Q93" s="154">
        <v>1</v>
      </c>
      <c r="R93" s="155">
        <v>1</v>
      </c>
      <c r="S93" s="155">
        <v>1</v>
      </c>
      <c r="T93" s="155"/>
      <c r="U93" s="156"/>
      <c r="V93" s="155"/>
      <c r="W93" s="155">
        <v>0.5</v>
      </c>
      <c r="X93" s="155">
        <v>1</v>
      </c>
      <c r="Y93" s="192">
        <v>1</v>
      </c>
      <c r="Z93" s="192"/>
      <c r="AA93" s="154"/>
      <c r="AB93" s="155"/>
      <c r="AC93" s="155">
        <v>0.5</v>
      </c>
      <c r="AD93" s="155">
        <v>1</v>
      </c>
      <c r="AE93" s="156">
        <v>1</v>
      </c>
      <c r="AF93" s="192">
        <v>1</v>
      </c>
      <c r="AG93" s="155"/>
      <c r="AH93" s="192"/>
      <c r="AI93" s="155"/>
      <c r="AJ93" s="154"/>
      <c r="AK93" s="155"/>
      <c r="AL93" s="155"/>
      <c r="AM93" s="156"/>
      <c r="AN93" s="17" t="s">
        <v>57</v>
      </c>
    </row>
    <row r="94" spans="1:40" x14ac:dyDescent="0.3">
      <c r="A94" s="190">
        <v>102</v>
      </c>
      <c r="B94" s="189">
        <v>2005</v>
      </c>
      <c r="C94" s="189">
        <v>9</v>
      </c>
      <c r="D94" s="189">
        <v>6</v>
      </c>
      <c r="E94" s="189" t="s">
        <v>276</v>
      </c>
      <c r="F94" s="203">
        <v>1</v>
      </c>
      <c r="G94" s="203">
        <v>0</v>
      </c>
      <c r="H94" s="203">
        <v>0</v>
      </c>
      <c r="I94" s="16">
        <f t="shared" si="37"/>
        <v>0</v>
      </c>
      <c r="J94" s="1">
        <v>1</v>
      </c>
      <c r="K94" s="1">
        <f t="shared" si="31"/>
        <v>1</v>
      </c>
      <c r="L94" s="1">
        <f t="shared" si="32"/>
        <v>1.3333333333333333</v>
      </c>
      <c r="M94" s="1">
        <f t="shared" si="33"/>
        <v>1.8</v>
      </c>
      <c r="N94" s="1">
        <f t="shared" si="34"/>
        <v>4.666666666666667</v>
      </c>
      <c r="O94" s="1">
        <f t="shared" si="35"/>
        <v>1</v>
      </c>
      <c r="P94" s="1">
        <f t="shared" si="36"/>
        <v>2</v>
      </c>
      <c r="Q94" s="207">
        <v>1</v>
      </c>
      <c r="R94" s="208">
        <v>0.5</v>
      </c>
      <c r="S94" s="208"/>
      <c r="T94" s="208"/>
      <c r="U94" s="209"/>
      <c r="V94" s="208">
        <v>1</v>
      </c>
      <c r="W94" s="208">
        <v>1</v>
      </c>
      <c r="X94" s="208">
        <v>0.5</v>
      </c>
      <c r="Y94" s="191"/>
      <c r="Z94" s="191"/>
      <c r="AA94" s="207"/>
      <c r="AB94" s="208"/>
      <c r="AC94" s="208"/>
      <c r="AD94" s="208">
        <v>0.5</v>
      </c>
      <c r="AE94" s="209">
        <v>1</v>
      </c>
      <c r="AF94" s="191">
        <v>1</v>
      </c>
      <c r="AG94" s="208"/>
      <c r="AH94" s="191"/>
      <c r="AI94" s="208"/>
      <c r="AJ94" s="207"/>
      <c r="AK94" s="208">
        <v>1</v>
      </c>
      <c r="AL94" s="208"/>
      <c r="AM94" s="156">
        <v>1</v>
      </c>
      <c r="AN94" s="17" t="s">
        <v>57</v>
      </c>
    </row>
    <row r="95" spans="1:40" x14ac:dyDescent="0.3">
      <c r="A95" s="190">
        <v>102</v>
      </c>
      <c r="B95" s="189">
        <v>2005</v>
      </c>
      <c r="C95" s="189">
        <v>16</v>
      </c>
      <c r="D95" s="189">
        <v>6</v>
      </c>
      <c r="E95" s="189" t="s">
        <v>277</v>
      </c>
      <c r="F95" s="200">
        <v>1</v>
      </c>
      <c r="G95" s="200">
        <v>0</v>
      </c>
      <c r="H95" s="200">
        <v>0</v>
      </c>
      <c r="I95" s="16">
        <f t="shared" si="37"/>
        <v>0</v>
      </c>
      <c r="J95" s="1">
        <v>1</v>
      </c>
      <c r="K95" s="1">
        <f t="shared" si="31"/>
        <v>1</v>
      </c>
      <c r="L95" s="1">
        <f t="shared" si="32"/>
        <v>2.8</v>
      </c>
      <c r="M95" s="1">
        <f t="shared" si="33"/>
        <v>2.8</v>
      </c>
      <c r="N95" s="1">
        <f t="shared" si="34"/>
        <v>2</v>
      </c>
      <c r="O95" s="1">
        <f t="shared" si="35"/>
        <v>1</v>
      </c>
      <c r="P95" s="1">
        <f t="shared" si="36"/>
        <v>2</v>
      </c>
      <c r="Q95" s="154"/>
      <c r="R95" s="155">
        <v>1</v>
      </c>
      <c r="S95" s="155">
        <v>1</v>
      </c>
      <c r="T95" s="155">
        <v>0.5</v>
      </c>
      <c r="U95" s="156"/>
      <c r="V95" s="192"/>
      <c r="W95" s="192">
        <v>1</v>
      </c>
      <c r="X95" s="192">
        <v>1</v>
      </c>
      <c r="Y95" s="192">
        <v>0.5</v>
      </c>
      <c r="Z95" s="192"/>
      <c r="AA95" s="154">
        <v>1</v>
      </c>
      <c r="AB95" s="155">
        <v>1</v>
      </c>
      <c r="AC95" s="155">
        <v>1</v>
      </c>
      <c r="AD95" s="155"/>
      <c r="AE95" s="156"/>
      <c r="AF95" s="192">
        <v>1</v>
      </c>
      <c r="AG95" s="192"/>
      <c r="AH95" s="192"/>
      <c r="AI95" s="192"/>
      <c r="AJ95" s="154"/>
      <c r="AK95" s="155">
        <v>1</v>
      </c>
      <c r="AL95" s="155"/>
      <c r="AM95" s="156"/>
    </row>
    <row r="96" spans="1:40" x14ac:dyDescent="0.3">
      <c r="A96" s="190">
        <v>102</v>
      </c>
      <c r="B96" s="189">
        <v>2005</v>
      </c>
      <c r="C96" s="189">
        <v>23</v>
      </c>
      <c r="D96" s="189">
        <v>6</v>
      </c>
      <c r="E96" s="190" t="s">
        <v>278</v>
      </c>
      <c r="F96" s="200">
        <v>1</v>
      </c>
      <c r="G96" s="200">
        <v>0</v>
      </c>
      <c r="H96" s="200">
        <v>0</v>
      </c>
      <c r="I96" s="16">
        <f t="shared" si="37"/>
        <v>0</v>
      </c>
      <c r="J96" s="1">
        <v>1</v>
      </c>
      <c r="K96" s="1">
        <f t="shared" si="31"/>
        <v>1</v>
      </c>
      <c r="L96" s="1" t="str">
        <f t="shared" si="32"/>
        <v/>
      </c>
      <c r="M96" s="1">
        <f t="shared" si="33"/>
        <v>3</v>
      </c>
      <c r="N96" s="1">
        <f t="shared" si="34"/>
        <v>3</v>
      </c>
      <c r="O96" s="1">
        <f t="shared" si="35"/>
        <v>3</v>
      </c>
      <c r="P96" s="1">
        <f t="shared" si="36"/>
        <v>1</v>
      </c>
      <c r="Q96" s="154"/>
      <c r="R96" s="155"/>
      <c r="S96" s="155"/>
      <c r="T96" s="155"/>
      <c r="U96" s="156"/>
      <c r="V96" s="155"/>
      <c r="W96" s="155">
        <v>0.5</v>
      </c>
      <c r="X96" s="155">
        <v>1</v>
      </c>
      <c r="Y96" s="192">
        <v>0.5</v>
      </c>
      <c r="Z96" s="192"/>
      <c r="AA96" s="154"/>
      <c r="AB96" s="155">
        <v>0.5</v>
      </c>
      <c r="AC96" s="155">
        <v>1</v>
      </c>
      <c r="AD96" s="155">
        <v>0.5</v>
      </c>
      <c r="AE96" s="156"/>
      <c r="AF96" s="192"/>
      <c r="AG96" s="155"/>
      <c r="AH96" s="192">
        <v>1</v>
      </c>
      <c r="AI96" s="155"/>
      <c r="AJ96" s="154">
        <v>1</v>
      </c>
      <c r="AK96" s="155"/>
      <c r="AL96" s="155"/>
      <c r="AM96" s="156"/>
    </row>
    <row r="97" spans="1:40" x14ac:dyDescent="0.3">
      <c r="A97" s="190">
        <v>102</v>
      </c>
      <c r="B97" s="189">
        <v>2005</v>
      </c>
      <c r="C97" s="189">
        <v>7</v>
      </c>
      <c r="D97" s="189">
        <v>7</v>
      </c>
      <c r="E97" s="189" t="s">
        <v>279</v>
      </c>
      <c r="F97" s="200">
        <v>1</v>
      </c>
      <c r="G97" s="200">
        <v>0</v>
      </c>
      <c r="H97" s="200">
        <v>0</v>
      </c>
      <c r="I97" s="16">
        <f t="shared" si="37"/>
        <v>0</v>
      </c>
      <c r="J97" s="1">
        <v>-1</v>
      </c>
      <c r="K97" s="1">
        <f t="shared" si="31"/>
        <v>1</v>
      </c>
      <c r="L97" s="1">
        <f t="shared" si="32"/>
        <v>4.5</v>
      </c>
      <c r="M97" s="1" t="str">
        <f t="shared" si="33"/>
        <v/>
      </c>
      <c r="N97" s="1">
        <f t="shared" si="34"/>
        <v>1.5</v>
      </c>
      <c r="O97" s="1">
        <f t="shared" si="35"/>
        <v>2</v>
      </c>
      <c r="P97" s="1">
        <f t="shared" si="36"/>
        <v>1</v>
      </c>
      <c r="Q97" s="154"/>
      <c r="R97" s="155"/>
      <c r="S97" s="155"/>
      <c r="T97" s="155">
        <v>1</v>
      </c>
      <c r="U97" s="156">
        <v>1</v>
      </c>
      <c r="V97" s="192"/>
      <c r="W97" s="192"/>
      <c r="X97" s="192"/>
      <c r="Y97" s="192"/>
      <c r="Z97" s="192"/>
      <c r="AA97" s="154">
        <v>1</v>
      </c>
      <c r="AB97" s="155">
        <v>1</v>
      </c>
      <c r="AC97" s="155"/>
      <c r="AD97" s="155"/>
      <c r="AE97" s="156"/>
      <c r="AF97" s="192"/>
      <c r="AG97" s="192">
        <v>1</v>
      </c>
      <c r="AH97" s="192"/>
      <c r="AI97" s="192"/>
      <c r="AJ97" s="154">
        <v>1</v>
      </c>
      <c r="AK97" s="155"/>
      <c r="AL97" s="155"/>
      <c r="AM97" s="156"/>
    </row>
    <row r="98" spans="1:40" x14ac:dyDescent="0.3">
      <c r="A98" s="190">
        <v>102</v>
      </c>
      <c r="B98" s="189">
        <v>2005</v>
      </c>
      <c r="C98" s="189">
        <v>7</v>
      </c>
      <c r="D98" s="189">
        <v>7</v>
      </c>
      <c r="E98" s="149" t="s">
        <v>280</v>
      </c>
      <c r="F98" s="200">
        <v>1</v>
      </c>
      <c r="G98" s="200">
        <v>0</v>
      </c>
      <c r="H98" s="200">
        <v>0</v>
      </c>
      <c r="I98" s="16">
        <f t="shared" si="37"/>
        <v>0</v>
      </c>
      <c r="J98" s="1">
        <v>1</v>
      </c>
      <c r="K98" s="1">
        <f t="shared" si="31"/>
        <v>1</v>
      </c>
      <c r="L98" s="1" t="str">
        <f t="shared" si="32"/>
        <v/>
      </c>
      <c r="M98" s="1" t="str">
        <f t="shared" si="33"/>
        <v/>
      </c>
      <c r="N98" s="1">
        <f t="shared" si="34"/>
        <v>3</v>
      </c>
      <c r="O98" s="1">
        <f t="shared" si="35"/>
        <v>1</v>
      </c>
      <c r="P98" s="1">
        <f t="shared" si="36"/>
        <v>1</v>
      </c>
      <c r="Q98" s="154"/>
      <c r="R98" s="155"/>
      <c r="S98" s="155"/>
      <c r="T98" s="155"/>
      <c r="U98" s="156"/>
      <c r="V98" s="155"/>
      <c r="W98" s="155"/>
      <c r="X98" s="155"/>
      <c r="Y98" s="192"/>
      <c r="Z98" s="192"/>
      <c r="AA98" s="154"/>
      <c r="AB98" s="155">
        <v>0.5</v>
      </c>
      <c r="AC98" s="155">
        <v>1</v>
      </c>
      <c r="AD98" s="155">
        <v>0.5</v>
      </c>
      <c r="AE98" s="156"/>
      <c r="AF98" s="192">
        <v>1</v>
      </c>
      <c r="AG98" s="155"/>
      <c r="AH98" s="192"/>
      <c r="AI98" s="155"/>
      <c r="AJ98" s="154">
        <v>1</v>
      </c>
      <c r="AK98" s="155"/>
      <c r="AL98" s="155"/>
      <c r="AM98" s="156"/>
      <c r="AN98" s="17" t="s">
        <v>57</v>
      </c>
    </row>
    <row r="99" spans="1:40" x14ac:dyDescent="0.3">
      <c r="A99" s="190">
        <v>102</v>
      </c>
      <c r="B99" s="189">
        <v>2005</v>
      </c>
      <c r="C99" s="189">
        <v>8</v>
      </c>
      <c r="D99" s="189">
        <v>9</v>
      </c>
      <c r="E99" s="190" t="s">
        <v>281</v>
      </c>
      <c r="F99" s="200">
        <v>1</v>
      </c>
      <c r="G99" s="200">
        <v>0</v>
      </c>
      <c r="H99" s="200">
        <v>0</v>
      </c>
      <c r="I99" s="16">
        <f t="shared" si="37"/>
        <v>0</v>
      </c>
      <c r="J99" s="1">
        <v>1</v>
      </c>
      <c r="K99" s="1">
        <f t="shared" si="31"/>
        <v>1</v>
      </c>
      <c r="L99" s="1" t="str">
        <f t="shared" si="32"/>
        <v/>
      </c>
      <c r="M99" s="1">
        <f t="shared" si="33"/>
        <v>2</v>
      </c>
      <c r="N99" s="1">
        <f t="shared" si="34"/>
        <v>1.5</v>
      </c>
      <c r="O99" s="1">
        <f t="shared" si="35"/>
        <v>1</v>
      </c>
      <c r="P99" s="1">
        <f t="shared" si="36"/>
        <v>1</v>
      </c>
      <c r="Q99" s="154"/>
      <c r="R99" s="155"/>
      <c r="S99" s="155"/>
      <c r="T99" s="155"/>
      <c r="U99" s="156"/>
      <c r="V99" s="155">
        <v>1</v>
      </c>
      <c r="W99" s="155">
        <v>1</v>
      </c>
      <c r="X99" s="155">
        <v>1</v>
      </c>
      <c r="Y99" s="192"/>
      <c r="Z99" s="192"/>
      <c r="AA99" s="154">
        <v>1</v>
      </c>
      <c r="AB99" s="155">
        <v>1</v>
      </c>
      <c r="AC99" s="155"/>
      <c r="AD99" s="155"/>
      <c r="AE99" s="156"/>
      <c r="AF99" s="192">
        <v>1</v>
      </c>
      <c r="AG99" s="155"/>
      <c r="AH99" s="192"/>
      <c r="AI99" s="155"/>
      <c r="AJ99" s="154">
        <v>1</v>
      </c>
      <c r="AK99" s="155"/>
      <c r="AL99" s="155"/>
      <c r="AM99" s="156"/>
    </row>
    <row r="100" spans="1:40" ht="15.75" customHeight="1" x14ac:dyDescent="0.3">
      <c r="A100" s="190">
        <v>102</v>
      </c>
      <c r="B100" s="189">
        <v>2005</v>
      </c>
      <c r="C100" s="189">
        <v>22</v>
      </c>
      <c r="D100" s="189">
        <v>9</v>
      </c>
      <c r="E100" s="190" t="s">
        <v>282</v>
      </c>
      <c r="F100" s="162">
        <v>1</v>
      </c>
      <c r="G100" s="200">
        <v>0</v>
      </c>
      <c r="H100" s="200">
        <v>0</v>
      </c>
      <c r="I100" s="16">
        <f t="shared" si="37"/>
        <v>0</v>
      </c>
      <c r="J100" s="1">
        <v>-1</v>
      </c>
      <c r="K100" s="1">
        <f t="shared" si="31"/>
        <v>1</v>
      </c>
      <c r="L100" s="1" t="str">
        <f t="shared" si="32"/>
        <v/>
      </c>
      <c r="M100" s="1" t="str">
        <f t="shared" si="33"/>
        <v/>
      </c>
      <c r="N100" s="1">
        <f t="shared" si="34"/>
        <v>1.8</v>
      </c>
      <c r="O100" s="1">
        <f t="shared" si="35"/>
        <v>3</v>
      </c>
      <c r="P100" s="1">
        <f t="shared" si="36"/>
        <v>1</v>
      </c>
      <c r="Q100" s="154"/>
      <c r="R100" s="155"/>
      <c r="S100" s="155"/>
      <c r="T100" s="155"/>
      <c r="U100" s="156"/>
      <c r="V100" s="155"/>
      <c r="W100" s="155"/>
      <c r="X100" s="155"/>
      <c r="Y100" s="192"/>
      <c r="Z100" s="192"/>
      <c r="AA100" s="154">
        <v>1</v>
      </c>
      <c r="AB100" s="155">
        <v>1</v>
      </c>
      <c r="AC100" s="155">
        <v>0.5</v>
      </c>
      <c r="AD100" s="155"/>
      <c r="AE100" s="156"/>
      <c r="AF100" s="192"/>
      <c r="AG100" s="155"/>
      <c r="AH100" s="192">
        <v>1</v>
      </c>
      <c r="AI100" s="155"/>
      <c r="AJ100" s="154">
        <v>1</v>
      </c>
      <c r="AK100" s="155"/>
      <c r="AL100" s="155"/>
      <c r="AM100" s="156"/>
    </row>
    <row r="101" spans="1:40" x14ac:dyDescent="0.3">
      <c r="A101" s="190">
        <v>102</v>
      </c>
      <c r="B101" s="189">
        <v>2005</v>
      </c>
      <c r="C101" s="189">
        <v>20</v>
      </c>
      <c r="D101" s="189">
        <v>10</v>
      </c>
      <c r="E101" s="149" t="s">
        <v>283</v>
      </c>
      <c r="F101" s="162">
        <v>1</v>
      </c>
      <c r="G101" s="200">
        <v>0</v>
      </c>
      <c r="H101" s="200">
        <v>0</v>
      </c>
      <c r="I101" s="16">
        <f t="shared" si="37"/>
        <v>0</v>
      </c>
      <c r="J101" s="1">
        <v>1</v>
      </c>
      <c r="K101" s="1">
        <f t="shared" si="31"/>
        <v>1</v>
      </c>
      <c r="L101" s="1" t="str">
        <f t="shared" si="32"/>
        <v/>
      </c>
      <c r="M101" s="1">
        <f t="shared" si="33"/>
        <v>1.8</v>
      </c>
      <c r="N101" s="1">
        <f t="shared" si="34"/>
        <v>1.8</v>
      </c>
      <c r="O101" s="1">
        <f t="shared" si="35"/>
        <v>1</v>
      </c>
      <c r="P101" s="1">
        <f t="shared" si="36"/>
        <v>1</v>
      </c>
      <c r="Q101" s="154"/>
      <c r="R101" s="155"/>
      <c r="S101" s="155"/>
      <c r="T101" s="155"/>
      <c r="U101" s="156"/>
      <c r="V101" s="155">
        <v>1</v>
      </c>
      <c r="W101" s="155">
        <v>1</v>
      </c>
      <c r="X101" s="155">
        <v>0.5</v>
      </c>
      <c r="Y101" s="192"/>
      <c r="Z101" s="192"/>
      <c r="AA101" s="154">
        <v>1</v>
      </c>
      <c r="AB101" s="155">
        <v>1</v>
      </c>
      <c r="AC101" s="155">
        <v>0.5</v>
      </c>
      <c r="AD101" s="155"/>
      <c r="AE101" s="156"/>
      <c r="AF101" s="192">
        <v>1</v>
      </c>
      <c r="AG101" s="155"/>
      <c r="AH101" s="192"/>
      <c r="AI101" s="155"/>
      <c r="AJ101" s="154">
        <v>1</v>
      </c>
      <c r="AK101" s="155"/>
      <c r="AL101" s="155"/>
      <c r="AM101" s="156"/>
      <c r="AN101" s="17" t="s">
        <v>57</v>
      </c>
    </row>
    <row r="102" spans="1:40" x14ac:dyDescent="0.3">
      <c r="A102" s="190">
        <v>102</v>
      </c>
      <c r="B102" s="189">
        <v>2005</v>
      </c>
      <c r="C102" s="189">
        <v>27</v>
      </c>
      <c r="D102" s="189">
        <v>10</v>
      </c>
      <c r="E102" s="190" t="s">
        <v>284</v>
      </c>
      <c r="F102" s="162">
        <v>1</v>
      </c>
      <c r="G102" s="200">
        <v>0</v>
      </c>
      <c r="H102" s="200">
        <v>0</v>
      </c>
      <c r="I102" s="16">
        <f t="shared" si="37"/>
        <v>0</v>
      </c>
      <c r="J102" s="1">
        <v>1</v>
      </c>
      <c r="K102" s="1">
        <f t="shared" si="31"/>
        <v>1</v>
      </c>
      <c r="L102" s="1">
        <f t="shared" si="32"/>
        <v>4.2</v>
      </c>
      <c r="M102" s="1" t="str">
        <f t="shared" si="33"/>
        <v/>
      </c>
      <c r="N102" s="1">
        <f t="shared" si="34"/>
        <v>1.8</v>
      </c>
      <c r="O102" s="1">
        <f t="shared" si="35"/>
        <v>3</v>
      </c>
      <c r="P102" s="1">
        <f t="shared" si="36"/>
        <v>1</v>
      </c>
      <c r="Q102" s="154"/>
      <c r="R102" s="155"/>
      <c r="S102" s="155">
        <v>0.5</v>
      </c>
      <c r="T102" s="155">
        <v>1</v>
      </c>
      <c r="U102" s="156">
        <v>1</v>
      </c>
      <c r="V102" s="155"/>
      <c r="W102" s="155"/>
      <c r="X102" s="155"/>
      <c r="Y102" s="192"/>
      <c r="Z102" s="192"/>
      <c r="AA102" s="154">
        <v>1</v>
      </c>
      <c r="AB102" s="155">
        <v>1</v>
      </c>
      <c r="AC102" s="155">
        <v>0.5</v>
      </c>
      <c r="AD102" s="155"/>
      <c r="AE102" s="156"/>
      <c r="AF102" s="192"/>
      <c r="AG102" s="155"/>
      <c r="AH102" s="192">
        <v>1</v>
      </c>
      <c r="AI102" s="155"/>
      <c r="AJ102" s="154">
        <v>1</v>
      </c>
      <c r="AK102" s="155"/>
      <c r="AL102" s="155"/>
      <c r="AM102" s="156"/>
    </row>
    <row r="103" spans="1:40" x14ac:dyDescent="0.3">
      <c r="A103" s="190">
        <v>102</v>
      </c>
      <c r="B103" s="189">
        <v>2005</v>
      </c>
      <c r="C103" s="189">
        <v>27</v>
      </c>
      <c r="D103" s="189">
        <v>10</v>
      </c>
      <c r="E103" s="149" t="s">
        <v>285</v>
      </c>
      <c r="F103" s="162">
        <v>1</v>
      </c>
      <c r="G103" s="200">
        <v>0</v>
      </c>
      <c r="H103" s="200">
        <v>0</v>
      </c>
      <c r="I103" s="16">
        <f t="shared" si="37"/>
        <v>0</v>
      </c>
      <c r="J103" s="1">
        <v>1</v>
      </c>
      <c r="K103" s="1">
        <f t="shared" si="31"/>
        <v>1</v>
      </c>
      <c r="L103" s="1" t="str">
        <f t="shared" si="32"/>
        <v/>
      </c>
      <c r="M103" s="1">
        <f t="shared" si="33"/>
        <v>1.8</v>
      </c>
      <c r="N103" s="1">
        <f t="shared" si="34"/>
        <v>2</v>
      </c>
      <c r="O103" s="1">
        <f t="shared" si="35"/>
        <v>3</v>
      </c>
      <c r="P103" s="1">
        <f t="shared" si="36"/>
        <v>1</v>
      </c>
      <c r="Q103" s="154"/>
      <c r="R103" s="155"/>
      <c r="S103" s="155"/>
      <c r="T103" s="155"/>
      <c r="U103" s="156"/>
      <c r="V103" s="155">
        <v>1</v>
      </c>
      <c r="W103" s="155">
        <v>1</v>
      </c>
      <c r="X103" s="155">
        <v>0.5</v>
      </c>
      <c r="Y103" s="192"/>
      <c r="Z103" s="192"/>
      <c r="AA103" s="154">
        <v>1</v>
      </c>
      <c r="AB103" s="155">
        <v>1</v>
      </c>
      <c r="AC103" s="155">
        <v>1</v>
      </c>
      <c r="AD103" s="155"/>
      <c r="AE103" s="156"/>
      <c r="AF103" s="192"/>
      <c r="AG103" s="155"/>
      <c r="AH103" s="192">
        <v>1</v>
      </c>
      <c r="AI103" s="155"/>
      <c r="AJ103" s="154">
        <v>1</v>
      </c>
      <c r="AK103" s="155"/>
      <c r="AL103" s="155"/>
      <c r="AM103" s="156">
        <v>1</v>
      </c>
      <c r="AN103" s="17" t="s">
        <v>310</v>
      </c>
    </row>
    <row r="104" spans="1:40" x14ac:dyDescent="0.3">
      <c r="A104" s="190">
        <v>102</v>
      </c>
      <c r="B104" s="189">
        <v>2005</v>
      </c>
      <c r="C104" s="189">
        <v>24</v>
      </c>
      <c r="D104" s="189">
        <v>11</v>
      </c>
      <c r="E104" s="149" t="s">
        <v>286</v>
      </c>
      <c r="F104" s="162">
        <v>1</v>
      </c>
      <c r="G104" s="200">
        <v>0</v>
      </c>
      <c r="H104" s="200">
        <v>0</v>
      </c>
      <c r="I104" s="16">
        <f t="shared" si="37"/>
        <v>0</v>
      </c>
      <c r="J104" s="1">
        <v>-1</v>
      </c>
      <c r="K104" s="1">
        <f t="shared" si="31"/>
        <v>1</v>
      </c>
      <c r="L104" s="1">
        <f t="shared" si="32"/>
        <v>1.5</v>
      </c>
      <c r="M104" s="1" t="str">
        <f t="shared" si="33"/>
        <v/>
      </c>
      <c r="N104" s="1">
        <f t="shared" si="34"/>
        <v>2.5</v>
      </c>
      <c r="O104" s="1">
        <f t="shared" si="35"/>
        <v>1</v>
      </c>
      <c r="P104" s="1" t="str">
        <f t="shared" si="36"/>
        <v/>
      </c>
      <c r="Q104" s="154">
        <v>1</v>
      </c>
      <c r="R104" s="155">
        <v>1</v>
      </c>
      <c r="S104" s="155"/>
      <c r="T104" s="155"/>
      <c r="U104" s="156"/>
      <c r="V104" s="155"/>
      <c r="W104" s="155"/>
      <c r="X104" s="155"/>
      <c r="Y104" s="192"/>
      <c r="Z104" s="155"/>
      <c r="AA104" s="154"/>
      <c r="AB104" s="155">
        <v>1</v>
      </c>
      <c r="AC104" s="155">
        <v>1</v>
      </c>
      <c r="AD104" s="155"/>
      <c r="AE104" s="156"/>
      <c r="AF104" s="155">
        <v>1</v>
      </c>
      <c r="AG104" s="155"/>
      <c r="AH104" s="192"/>
      <c r="AI104" s="155"/>
      <c r="AJ104" s="154"/>
      <c r="AK104" s="155"/>
      <c r="AL104" s="155"/>
      <c r="AM104" s="156"/>
    </row>
    <row r="105" spans="1:40" x14ac:dyDescent="0.3">
      <c r="A105" s="190">
        <v>102</v>
      </c>
      <c r="B105" s="189">
        <v>2005</v>
      </c>
      <c r="C105" s="189">
        <v>8</v>
      </c>
      <c r="D105" s="189">
        <v>12</v>
      </c>
      <c r="E105" s="190" t="s">
        <v>308</v>
      </c>
      <c r="F105" s="200">
        <v>2</v>
      </c>
      <c r="G105" s="200">
        <v>0</v>
      </c>
      <c r="H105" s="200">
        <v>0</v>
      </c>
      <c r="I105" s="16">
        <f t="shared" si="37"/>
        <v>0</v>
      </c>
      <c r="J105" s="1">
        <v>1</v>
      </c>
      <c r="K105" s="1">
        <f t="shared" si="31"/>
        <v>-1</v>
      </c>
      <c r="L105" s="1" t="str">
        <f t="shared" si="32"/>
        <v/>
      </c>
      <c r="M105" s="1">
        <f t="shared" si="33"/>
        <v>4.5</v>
      </c>
      <c r="N105" s="1">
        <f t="shared" si="34"/>
        <v>4.5</v>
      </c>
      <c r="O105" s="1" t="str">
        <f t="shared" si="35"/>
        <v/>
      </c>
      <c r="P105" s="1" t="str">
        <f t="shared" si="36"/>
        <v/>
      </c>
      <c r="Q105" s="154"/>
      <c r="R105" s="155"/>
      <c r="S105" s="155"/>
      <c r="T105" s="155"/>
      <c r="U105" s="156"/>
      <c r="V105" s="155"/>
      <c r="W105" s="155"/>
      <c r="X105" s="155"/>
      <c r="Y105" s="192">
        <v>1</v>
      </c>
      <c r="Z105" s="192">
        <v>1</v>
      </c>
      <c r="AA105" s="154"/>
      <c r="AB105" s="155"/>
      <c r="AC105" s="155"/>
      <c r="AD105" s="155">
        <v>1</v>
      </c>
      <c r="AE105" s="156">
        <v>1</v>
      </c>
      <c r="AF105" s="192"/>
      <c r="AG105" s="155"/>
      <c r="AH105" s="192"/>
      <c r="AI105" s="155"/>
      <c r="AJ105" s="154"/>
      <c r="AK105" s="155"/>
      <c r="AL105" s="155"/>
      <c r="AM105" s="156"/>
    </row>
    <row r="106" spans="1:40" x14ac:dyDescent="0.3">
      <c r="A106" s="190">
        <v>102</v>
      </c>
      <c r="B106" s="189">
        <v>2006</v>
      </c>
      <c r="C106" s="189">
        <v>19</v>
      </c>
      <c r="D106" s="189">
        <v>1</v>
      </c>
      <c r="E106" s="202" t="s">
        <v>288</v>
      </c>
      <c r="F106" s="162">
        <v>1</v>
      </c>
      <c r="G106" s="200">
        <v>0</v>
      </c>
      <c r="H106" s="200">
        <v>0</v>
      </c>
      <c r="I106" s="16">
        <f t="shared" si="37"/>
        <v>0</v>
      </c>
      <c r="J106" s="1">
        <v>1</v>
      </c>
      <c r="K106" s="1">
        <f t="shared" si="31"/>
        <v>1</v>
      </c>
      <c r="L106" s="1" t="str">
        <f t="shared" si="32"/>
        <v/>
      </c>
      <c r="M106" s="1">
        <f t="shared" si="33"/>
        <v>1.5</v>
      </c>
      <c r="N106" s="1">
        <f t="shared" si="34"/>
        <v>1.5</v>
      </c>
      <c r="O106" s="1">
        <f t="shared" si="35"/>
        <v>4</v>
      </c>
      <c r="P106" s="1" t="str">
        <f t="shared" si="36"/>
        <v/>
      </c>
      <c r="Q106" s="154"/>
      <c r="R106" s="155"/>
      <c r="S106" s="155"/>
      <c r="T106" s="155"/>
      <c r="U106" s="156"/>
      <c r="V106" s="155">
        <v>1</v>
      </c>
      <c r="W106" s="155">
        <v>1</v>
      </c>
      <c r="X106" s="155"/>
      <c r="Y106" s="192"/>
      <c r="Z106" s="192"/>
      <c r="AA106" s="154">
        <v>1</v>
      </c>
      <c r="AB106" s="155">
        <v>1</v>
      </c>
      <c r="AC106" s="155"/>
      <c r="AD106" s="155"/>
      <c r="AE106" s="156"/>
      <c r="AF106" s="192"/>
      <c r="AG106" s="155"/>
      <c r="AH106" s="192"/>
      <c r="AI106" s="155">
        <v>1</v>
      </c>
      <c r="AJ106" s="154"/>
      <c r="AK106" s="155"/>
      <c r="AL106" s="155"/>
      <c r="AM106" s="156"/>
    </row>
    <row r="107" spans="1:40" ht="15.75" customHeight="1" x14ac:dyDescent="0.3">
      <c r="A107" s="190">
        <v>102</v>
      </c>
      <c r="B107" s="189">
        <v>2006</v>
      </c>
      <c r="C107" s="189">
        <v>9</v>
      </c>
      <c r="D107" s="189">
        <v>2</v>
      </c>
      <c r="E107" s="149" t="s">
        <v>289</v>
      </c>
      <c r="F107" s="200">
        <v>1</v>
      </c>
      <c r="G107" s="200">
        <v>0</v>
      </c>
      <c r="H107" s="200">
        <v>0</v>
      </c>
      <c r="I107" s="16">
        <f t="shared" si="37"/>
        <v>0</v>
      </c>
      <c r="J107" s="1">
        <v>-1</v>
      </c>
      <c r="K107" s="1">
        <f t="shared" si="31"/>
        <v>1</v>
      </c>
      <c r="L107" s="1">
        <f t="shared" si="32"/>
        <v>3.2</v>
      </c>
      <c r="M107" s="1">
        <f t="shared" si="33"/>
        <v>2</v>
      </c>
      <c r="N107" s="1">
        <f t="shared" si="34"/>
        <v>2</v>
      </c>
      <c r="O107" s="1">
        <f t="shared" si="35"/>
        <v>1</v>
      </c>
      <c r="P107" s="1">
        <f t="shared" si="36"/>
        <v>1</v>
      </c>
      <c r="Q107" s="154"/>
      <c r="R107" s="155">
        <v>0.5</v>
      </c>
      <c r="S107" s="155">
        <v>1</v>
      </c>
      <c r="T107" s="155">
        <v>1</v>
      </c>
      <c r="U107" s="156"/>
      <c r="V107" s="155">
        <v>1</v>
      </c>
      <c r="W107" s="155">
        <v>1</v>
      </c>
      <c r="X107" s="155">
        <v>1</v>
      </c>
      <c r="Y107" s="192"/>
      <c r="Z107" s="155"/>
      <c r="AA107" s="154">
        <v>1</v>
      </c>
      <c r="AB107" s="155">
        <v>1</v>
      </c>
      <c r="AC107" s="155">
        <v>1</v>
      </c>
      <c r="AD107" s="155"/>
      <c r="AE107" s="156"/>
      <c r="AF107" s="155">
        <v>1</v>
      </c>
      <c r="AG107" s="155"/>
      <c r="AH107" s="192"/>
      <c r="AI107" s="155"/>
      <c r="AJ107" s="155">
        <v>1</v>
      </c>
      <c r="AK107" s="155"/>
      <c r="AL107" s="155"/>
      <c r="AM107" s="156"/>
    </row>
    <row r="108" spans="1:40" x14ac:dyDescent="0.3">
      <c r="A108" s="190">
        <v>102</v>
      </c>
      <c r="B108" s="189">
        <v>2006</v>
      </c>
      <c r="C108" s="189">
        <v>9</v>
      </c>
      <c r="D108" s="189">
        <v>2</v>
      </c>
      <c r="E108" s="189" t="s">
        <v>290</v>
      </c>
      <c r="F108" s="200">
        <v>1</v>
      </c>
      <c r="G108" s="200">
        <v>0</v>
      </c>
      <c r="H108" s="200">
        <v>0</v>
      </c>
      <c r="I108" s="16">
        <f t="shared" si="37"/>
        <v>0</v>
      </c>
      <c r="J108" s="1">
        <v>-1</v>
      </c>
      <c r="K108" s="1">
        <f t="shared" si="31"/>
        <v>1</v>
      </c>
      <c r="L108" s="1">
        <f t="shared" si="32"/>
        <v>4</v>
      </c>
      <c r="M108" s="1">
        <f t="shared" si="33"/>
        <v>1.5</v>
      </c>
      <c r="N108" s="1">
        <f t="shared" si="34"/>
        <v>1.5</v>
      </c>
      <c r="O108" s="1">
        <f t="shared" si="35"/>
        <v>1</v>
      </c>
      <c r="P108" s="1">
        <f t="shared" si="36"/>
        <v>2</v>
      </c>
      <c r="Q108" s="154"/>
      <c r="R108" s="155"/>
      <c r="S108" s="155">
        <v>1</v>
      </c>
      <c r="T108" s="155">
        <v>1</v>
      </c>
      <c r="U108" s="156">
        <v>1</v>
      </c>
      <c r="V108" s="155">
        <v>1</v>
      </c>
      <c r="W108" s="155">
        <v>1</v>
      </c>
      <c r="X108" s="155"/>
      <c r="Y108" s="192"/>
      <c r="Z108" s="192"/>
      <c r="AA108" s="154">
        <v>1</v>
      </c>
      <c r="AB108" s="155">
        <v>1</v>
      </c>
      <c r="AC108" s="155"/>
      <c r="AD108" s="155"/>
      <c r="AE108" s="156"/>
      <c r="AF108" s="192">
        <v>1</v>
      </c>
      <c r="AG108" s="155"/>
      <c r="AH108" s="192"/>
      <c r="AI108" s="155"/>
      <c r="AJ108" s="217"/>
      <c r="AK108" s="155">
        <v>1</v>
      </c>
      <c r="AL108" s="155"/>
      <c r="AM108" s="156"/>
    </row>
    <row r="109" spans="1:40" x14ac:dyDescent="0.3">
      <c r="A109" s="190">
        <v>102</v>
      </c>
      <c r="B109" s="189">
        <v>2006</v>
      </c>
      <c r="C109" s="189">
        <v>27</v>
      </c>
      <c r="D109" s="189">
        <v>2</v>
      </c>
      <c r="E109" s="189" t="s">
        <v>291</v>
      </c>
      <c r="F109" s="200">
        <v>1</v>
      </c>
      <c r="G109" s="200">
        <v>0</v>
      </c>
      <c r="H109" s="200">
        <v>0</v>
      </c>
      <c r="I109" s="16">
        <f t="shared" si="37"/>
        <v>0</v>
      </c>
      <c r="J109" s="1">
        <v>-1</v>
      </c>
      <c r="K109" s="1">
        <f t="shared" si="31"/>
        <v>1</v>
      </c>
      <c r="L109" s="1" t="str">
        <f t="shared" si="32"/>
        <v/>
      </c>
      <c r="M109" s="1" t="str">
        <f t="shared" si="33"/>
        <v/>
      </c>
      <c r="N109" s="1">
        <f t="shared" si="34"/>
        <v>4.5</v>
      </c>
      <c r="O109" s="1">
        <f t="shared" si="35"/>
        <v>1</v>
      </c>
      <c r="P109" s="1" t="str">
        <f t="shared" si="36"/>
        <v/>
      </c>
      <c r="Q109" s="154"/>
      <c r="R109" s="155"/>
      <c r="S109" s="155"/>
      <c r="T109" s="155"/>
      <c r="U109" s="156"/>
      <c r="V109" s="155"/>
      <c r="W109" s="155"/>
      <c r="X109" s="155"/>
      <c r="Y109" s="155"/>
      <c r="Z109" s="155"/>
      <c r="AA109" s="154"/>
      <c r="AB109" s="155"/>
      <c r="AC109" s="155"/>
      <c r="AD109" s="155">
        <v>1</v>
      </c>
      <c r="AE109" s="156">
        <v>1</v>
      </c>
      <c r="AF109" s="155">
        <v>1</v>
      </c>
      <c r="AG109" s="155"/>
      <c r="AH109" s="155"/>
      <c r="AI109" s="155"/>
      <c r="AJ109" s="217"/>
      <c r="AK109" s="155"/>
      <c r="AL109" s="155"/>
      <c r="AM109" s="156"/>
      <c r="AN109" s="17" t="s">
        <v>57</v>
      </c>
    </row>
    <row r="110" spans="1:40" x14ac:dyDescent="0.3">
      <c r="A110" s="190">
        <v>102</v>
      </c>
      <c r="B110" s="189">
        <v>2006</v>
      </c>
      <c r="C110" s="189">
        <v>9</v>
      </c>
      <c r="D110" s="189">
        <v>3</v>
      </c>
      <c r="E110" s="189" t="s">
        <v>292</v>
      </c>
      <c r="F110" s="200">
        <v>1</v>
      </c>
      <c r="G110" s="200">
        <v>0</v>
      </c>
      <c r="H110" s="200">
        <v>0</v>
      </c>
      <c r="I110" s="16">
        <f t="shared" si="37"/>
        <v>0</v>
      </c>
      <c r="J110" s="1">
        <v>1</v>
      </c>
      <c r="K110" s="1">
        <f t="shared" si="31"/>
        <v>1</v>
      </c>
      <c r="L110" s="1" t="str">
        <f t="shared" si="32"/>
        <v/>
      </c>
      <c r="M110" s="1">
        <f t="shared" si="33"/>
        <v>1.5</v>
      </c>
      <c r="N110" s="1">
        <f t="shared" si="34"/>
        <v>1.5</v>
      </c>
      <c r="O110" s="1">
        <f t="shared" si="35"/>
        <v>4</v>
      </c>
      <c r="P110" s="1" t="str">
        <f t="shared" si="36"/>
        <v/>
      </c>
      <c r="Q110" s="154"/>
      <c r="R110" s="155"/>
      <c r="S110" s="155"/>
      <c r="T110" s="155"/>
      <c r="U110" s="156"/>
      <c r="V110" s="155">
        <v>1</v>
      </c>
      <c r="W110" s="155">
        <v>1</v>
      </c>
      <c r="X110" s="155"/>
      <c r="Y110" s="192"/>
      <c r="Z110" s="192"/>
      <c r="AA110" s="154">
        <v>1</v>
      </c>
      <c r="AB110" s="155">
        <v>1</v>
      </c>
      <c r="AC110" s="155"/>
      <c r="AD110" s="155"/>
      <c r="AE110" s="156"/>
      <c r="AF110" s="192"/>
      <c r="AG110" s="155"/>
      <c r="AH110" s="192"/>
      <c r="AI110" s="155">
        <v>1</v>
      </c>
      <c r="AJ110" s="217"/>
      <c r="AK110" s="155"/>
      <c r="AL110" s="155"/>
      <c r="AM110" s="156"/>
    </row>
    <row r="111" spans="1:40" x14ac:dyDescent="0.3">
      <c r="A111" s="190">
        <v>102</v>
      </c>
      <c r="B111" s="189">
        <v>2006</v>
      </c>
      <c r="C111" s="189">
        <v>23</v>
      </c>
      <c r="D111" s="189">
        <v>3</v>
      </c>
      <c r="E111" s="149" t="s">
        <v>293</v>
      </c>
      <c r="F111" s="200">
        <v>1</v>
      </c>
      <c r="G111" s="200">
        <v>0</v>
      </c>
      <c r="H111" s="200">
        <v>0</v>
      </c>
      <c r="I111" s="16">
        <f t="shared" si="37"/>
        <v>0</v>
      </c>
      <c r="J111" s="1">
        <v>1</v>
      </c>
      <c r="K111" s="1">
        <f t="shared" si="31"/>
        <v>1</v>
      </c>
      <c r="L111" s="1" t="str">
        <f t="shared" si="32"/>
        <v/>
      </c>
      <c r="M111" s="1">
        <f t="shared" si="33"/>
        <v>1.5</v>
      </c>
      <c r="N111" s="1">
        <f t="shared" si="34"/>
        <v>1.8</v>
      </c>
      <c r="O111" s="1">
        <f t="shared" si="35"/>
        <v>1</v>
      </c>
      <c r="P111" s="1">
        <f t="shared" si="36"/>
        <v>1</v>
      </c>
      <c r="Q111" s="154"/>
      <c r="R111" s="155"/>
      <c r="S111" s="155"/>
      <c r="T111" s="155"/>
      <c r="U111" s="156"/>
      <c r="V111" s="155">
        <v>1</v>
      </c>
      <c r="W111" s="155">
        <v>1</v>
      </c>
      <c r="X111" s="155"/>
      <c r="Y111" s="192"/>
      <c r="Z111" s="192"/>
      <c r="AA111" s="154">
        <v>1</v>
      </c>
      <c r="AB111" s="155">
        <v>1</v>
      </c>
      <c r="AC111" s="155">
        <v>0.5</v>
      </c>
      <c r="AD111" s="155"/>
      <c r="AE111" s="156"/>
      <c r="AF111" s="192">
        <v>1</v>
      </c>
      <c r="AG111" s="155"/>
      <c r="AH111" s="192"/>
      <c r="AI111" s="155"/>
      <c r="AJ111" s="217">
        <v>1</v>
      </c>
      <c r="AK111" s="155"/>
      <c r="AL111" s="155"/>
      <c r="AM111" s="156"/>
      <c r="AN111" s="17" t="s">
        <v>57</v>
      </c>
    </row>
    <row r="112" spans="1:40" x14ac:dyDescent="0.3">
      <c r="A112" s="190">
        <v>102</v>
      </c>
      <c r="B112" s="189">
        <v>2006</v>
      </c>
      <c r="C112" s="189">
        <v>23</v>
      </c>
      <c r="D112" s="189">
        <v>3</v>
      </c>
      <c r="E112" s="189" t="s">
        <v>294</v>
      </c>
      <c r="F112" s="200">
        <v>1</v>
      </c>
      <c r="G112" s="200">
        <v>0</v>
      </c>
      <c r="H112" s="200">
        <v>0</v>
      </c>
      <c r="I112" s="16">
        <f t="shared" si="37"/>
        <v>0</v>
      </c>
      <c r="J112" s="1">
        <v>1</v>
      </c>
      <c r="K112" s="1">
        <f t="shared" si="31"/>
        <v>1</v>
      </c>
      <c r="L112" s="1" t="str">
        <f t="shared" si="32"/>
        <v/>
      </c>
      <c r="M112" s="1" t="str">
        <f t="shared" si="33"/>
        <v/>
      </c>
      <c r="N112" s="1">
        <f t="shared" si="34"/>
        <v>2.8</v>
      </c>
      <c r="O112" s="1">
        <f t="shared" si="35"/>
        <v>1</v>
      </c>
      <c r="P112" s="1" t="str">
        <f t="shared" si="36"/>
        <v/>
      </c>
      <c r="Q112" s="154"/>
      <c r="R112" s="155"/>
      <c r="S112" s="155"/>
      <c r="T112" s="155"/>
      <c r="U112" s="156"/>
      <c r="V112" s="155"/>
      <c r="W112" s="155"/>
      <c r="X112" s="155"/>
      <c r="Y112" s="192"/>
      <c r="Z112" s="192"/>
      <c r="AA112" s="154"/>
      <c r="AB112" s="155">
        <v>1</v>
      </c>
      <c r="AC112" s="155">
        <v>1</v>
      </c>
      <c r="AD112" s="155">
        <v>0.5</v>
      </c>
      <c r="AE112" s="156"/>
      <c r="AF112" s="192">
        <v>1</v>
      </c>
      <c r="AG112" s="155"/>
      <c r="AH112" s="192"/>
      <c r="AI112" s="155"/>
      <c r="AJ112" s="217"/>
      <c r="AK112" s="155"/>
      <c r="AL112" s="155"/>
      <c r="AM112" s="156"/>
    </row>
    <row r="113" spans="1:40" x14ac:dyDescent="0.3">
      <c r="A113" s="190">
        <v>102</v>
      </c>
      <c r="B113" s="189">
        <v>2006</v>
      </c>
      <c r="C113" s="189">
        <v>20</v>
      </c>
      <c r="D113" s="189">
        <v>4</v>
      </c>
      <c r="E113" s="189" t="s">
        <v>295</v>
      </c>
      <c r="F113" s="200">
        <v>1</v>
      </c>
      <c r="G113" s="200">
        <v>0</v>
      </c>
      <c r="H113" s="200">
        <v>0</v>
      </c>
      <c r="I113" s="16">
        <f t="shared" si="37"/>
        <v>0</v>
      </c>
      <c r="J113" s="1">
        <v>1</v>
      </c>
      <c r="K113" s="1">
        <f t="shared" si="31"/>
        <v>1</v>
      </c>
      <c r="L113" s="1">
        <f t="shared" si="32"/>
        <v>1.5</v>
      </c>
      <c r="M113" s="1">
        <f t="shared" si="33"/>
        <v>1.5</v>
      </c>
      <c r="N113" s="1">
        <f t="shared" si="34"/>
        <v>1.5</v>
      </c>
      <c r="O113" s="1">
        <f t="shared" si="35"/>
        <v>3</v>
      </c>
      <c r="P113" s="1">
        <f t="shared" si="36"/>
        <v>3</v>
      </c>
      <c r="Q113" s="154">
        <v>1</v>
      </c>
      <c r="R113" s="155">
        <v>1</v>
      </c>
      <c r="S113" s="155"/>
      <c r="T113" s="155"/>
      <c r="U113" s="156"/>
      <c r="V113" s="155">
        <v>1</v>
      </c>
      <c r="W113" s="155">
        <v>1</v>
      </c>
      <c r="X113" s="155"/>
      <c r="Y113" s="192"/>
      <c r="Z113" s="192"/>
      <c r="AA113" s="154">
        <v>1</v>
      </c>
      <c r="AB113" s="155">
        <v>1</v>
      </c>
      <c r="AC113" s="155"/>
      <c r="AD113" s="155"/>
      <c r="AE113" s="156"/>
      <c r="AF113" s="192"/>
      <c r="AG113" s="155"/>
      <c r="AH113" s="192">
        <v>1</v>
      </c>
      <c r="AI113" s="155"/>
      <c r="AJ113" s="217"/>
      <c r="AK113" s="155"/>
      <c r="AL113" s="155">
        <v>1</v>
      </c>
      <c r="AM113" s="156"/>
      <c r="AN113" s="17" t="s">
        <v>57</v>
      </c>
    </row>
    <row r="114" spans="1:40" x14ac:dyDescent="0.3">
      <c r="A114" s="190">
        <v>102</v>
      </c>
      <c r="B114" s="189">
        <v>2006</v>
      </c>
      <c r="C114" s="189">
        <v>12</v>
      </c>
      <c r="D114" s="189">
        <v>6</v>
      </c>
      <c r="E114" s="189" t="s">
        <v>296</v>
      </c>
      <c r="F114" s="200">
        <v>1</v>
      </c>
      <c r="G114" s="200">
        <v>0</v>
      </c>
      <c r="H114" s="200">
        <v>0</v>
      </c>
      <c r="I114" s="16">
        <f t="shared" si="37"/>
        <v>0</v>
      </c>
      <c r="J114" s="1">
        <v>-1</v>
      </c>
      <c r="K114" s="1">
        <f t="shared" ref="K114:K125" si="38">IF(F114=2,-1,IF(F114=3,-1,IF((F114+G114)=2,-1,IF((F114+H114)=2,-1,1))))</f>
        <v>1</v>
      </c>
      <c r="L114" s="1" t="str">
        <f t="shared" si="32"/>
        <v/>
      </c>
      <c r="M114" s="1">
        <f t="shared" si="33"/>
        <v>3</v>
      </c>
      <c r="N114" s="1">
        <f t="shared" si="34"/>
        <v>3.6666666666666665</v>
      </c>
      <c r="O114" s="1">
        <f t="shared" si="35"/>
        <v>3</v>
      </c>
      <c r="P114" s="1" t="str">
        <f t="shared" si="36"/>
        <v/>
      </c>
      <c r="Q114" s="154"/>
      <c r="R114" s="155"/>
      <c r="S114" s="155"/>
      <c r="T114" s="155"/>
      <c r="U114" s="156"/>
      <c r="V114" s="155"/>
      <c r="W114" s="192">
        <v>0.5</v>
      </c>
      <c r="X114" s="155">
        <v>1</v>
      </c>
      <c r="Y114" s="155">
        <v>0.5</v>
      </c>
      <c r="Z114" s="155"/>
      <c r="AA114" s="154"/>
      <c r="AB114" s="155"/>
      <c r="AC114" s="155">
        <v>0.5</v>
      </c>
      <c r="AD114" s="155">
        <v>1</v>
      </c>
      <c r="AE114" s="156"/>
      <c r="AF114" s="192"/>
      <c r="AG114" s="155"/>
      <c r="AH114" s="155">
        <v>1</v>
      </c>
      <c r="AI114" s="155"/>
      <c r="AJ114" s="217"/>
      <c r="AK114" s="155"/>
      <c r="AL114" s="155"/>
      <c r="AM114" s="156"/>
    </row>
    <row r="115" spans="1:40" x14ac:dyDescent="0.3">
      <c r="A115" s="190">
        <v>102</v>
      </c>
      <c r="B115" s="189">
        <v>2006</v>
      </c>
      <c r="C115" s="189">
        <v>14</v>
      </c>
      <c r="D115" s="189">
        <v>9</v>
      </c>
      <c r="E115" s="189" t="s">
        <v>297</v>
      </c>
      <c r="F115" s="200">
        <v>1</v>
      </c>
      <c r="G115" s="200">
        <v>0</v>
      </c>
      <c r="H115" s="200">
        <v>0</v>
      </c>
      <c r="I115" s="16">
        <f t="shared" si="37"/>
        <v>0</v>
      </c>
      <c r="J115" s="1">
        <v>1</v>
      </c>
      <c r="K115" s="1">
        <f t="shared" si="38"/>
        <v>1</v>
      </c>
      <c r="L115" s="1" t="str">
        <f t="shared" si="32"/>
        <v/>
      </c>
      <c r="M115" s="1">
        <f t="shared" si="33"/>
        <v>1.5</v>
      </c>
      <c r="N115" s="1">
        <f t="shared" si="34"/>
        <v>1.5</v>
      </c>
      <c r="O115" s="1">
        <f t="shared" si="35"/>
        <v>4</v>
      </c>
      <c r="P115" s="1" t="str">
        <f t="shared" si="36"/>
        <v/>
      </c>
      <c r="Q115" s="154"/>
      <c r="R115" s="155"/>
      <c r="S115" s="155"/>
      <c r="T115" s="155"/>
      <c r="U115" s="156"/>
      <c r="V115" s="155">
        <v>1</v>
      </c>
      <c r="W115" s="155">
        <v>1</v>
      </c>
      <c r="X115" s="155"/>
      <c r="Y115" s="192"/>
      <c r="Z115" s="192"/>
      <c r="AA115" s="154">
        <v>1</v>
      </c>
      <c r="AB115" s="155">
        <v>1</v>
      </c>
      <c r="AC115" s="155"/>
      <c r="AD115" s="155"/>
      <c r="AE115" s="156"/>
      <c r="AF115" s="192"/>
      <c r="AG115" s="155"/>
      <c r="AH115" s="192"/>
      <c r="AI115" s="155">
        <v>1</v>
      </c>
      <c r="AJ115" s="217"/>
      <c r="AK115" s="155"/>
      <c r="AL115" s="155"/>
      <c r="AM115" s="156"/>
    </row>
    <row r="116" spans="1:40" x14ac:dyDescent="0.3">
      <c r="A116" s="190">
        <v>102</v>
      </c>
      <c r="B116" s="189">
        <v>2006</v>
      </c>
      <c r="C116" s="189">
        <v>20</v>
      </c>
      <c r="D116" s="189">
        <v>9</v>
      </c>
      <c r="E116" s="189" t="s">
        <v>298</v>
      </c>
      <c r="F116" s="200">
        <v>1</v>
      </c>
      <c r="G116" s="200">
        <v>0</v>
      </c>
      <c r="H116" s="200">
        <v>0</v>
      </c>
      <c r="I116" s="16">
        <f t="shared" si="37"/>
        <v>0</v>
      </c>
      <c r="J116" s="1">
        <v>1</v>
      </c>
      <c r="K116" s="1">
        <f t="shared" si="38"/>
        <v>1</v>
      </c>
      <c r="L116" s="1" t="str">
        <f t="shared" si="32"/>
        <v/>
      </c>
      <c r="M116" s="1">
        <f t="shared" si="33"/>
        <v>1.8</v>
      </c>
      <c r="N116" s="1">
        <f t="shared" si="34"/>
        <v>1.8</v>
      </c>
      <c r="O116" s="1">
        <f t="shared" si="35"/>
        <v>1</v>
      </c>
      <c r="P116" s="1">
        <f t="shared" si="36"/>
        <v>4</v>
      </c>
      <c r="Q116" s="154"/>
      <c r="R116" s="155"/>
      <c r="S116" s="155"/>
      <c r="T116" s="155"/>
      <c r="U116" s="156"/>
      <c r="V116" s="155">
        <v>1</v>
      </c>
      <c r="W116" s="155">
        <v>1</v>
      </c>
      <c r="X116" s="155">
        <v>0.5</v>
      </c>
      <c r="Y116" s="192"/>
      <c r="Z116" s="192"/>
      <c r="AA116" s="154">
        <v>1</v>
      </c>
      <c r="AB116" s="155">
        <v>1</v>
      </c>
      <c r="AC116" s="155">
        <v>0.5</v>
      </c>
      <c r="AD116" s="155"/>
      <c r="AE116" s="156"/>
      <c r="AF116" s="192">
        <v>1</v>
      </c>
      <c r="AG116" s="155"/>
      <c r="AH116" s="192"/>
      <c r="AI116" s="155"/>
      <c r="AJ116" s="217"/>
      <c r="AK116" s="155"/>
      <c r="AL116" s="155"/>
      <c r="AM116" s="156">
        <v>1</v>
      </c>
    </row>
    <row r="117" spans="1:40" x14ac:dyDescent="0.3">
      <c r="A117" s="190">
        <v>102</v>
      </c>
      <c r="B117" s="189">
        <v>2006</v>
      </c>
      <c r="C117" s="189">
        <v>11</v>
      </c>
      <c r="D117" s="189">
        <v>10</v>
      </c>
      <c r="E117" s="189" t="s">
        <v>299</v>
      </c>
      <c r="F117" s="200">
        <v>1</v>
      </c>
      <c r="G117" s="200">
        <v>0</v>
      </c>
      <c r="H117" s="200">
        <v>0</v>
      </c>
      <c r="I117" s="16">
        <f t="shared" si="37"/>
        <v>0</v>
      </c>
      <c r="J117" s="1">
        <v>-1</v>
      </c>
      <c r="K117" s="1">
        <f t="shared" si="38"/>
        <v>1</v>
      </c>
      <c r="L117" s="1">
        <f t="shared" si="32"/>
        <v>2</v>
      </c>
      <c r="M117" s="1" t="str">
        <f t="shared" si="33"/>
        <v/>
      </c>
      <c r="N117" s="1">
        <f t="shared" si="34"/>
        <v>4</v>
      </c>
      <c r="O117" s="1">
        <f t="shared" si="35"/>
        <v>1</v>
      </c>
      <c r="P117" s="1" t="str">
        <f t="shared" si="36"/>
        <v/>
      </c>
      <c r="Q117" s="154">
        <v>1</v>
      </c>
      <c r="R117" s="155">
        <v>1</v>
      </c>
      <c r="S117" s="155">
        <v>1</v>
      </c>
      <c r="T117" s="155"/>
      <c r="U117" s="156"/>
      <c r="V117" s="192"/>
      <c r="W117" s="192"/>
      <c r="X117" s="192"/>
      <c r="Y117" s="192"/>
      <c r="Z117" s="192"/>
      <c r="AA117" s="154"/>
      <c r="AB117" s="155"/>
      <c r="AC117" s="155">
        <v>1</v>
      </c>
      <c r="AD117" s="155">
        <v>1</v>
      </c>
      <c r="AE117" s="156">
        <v>1</v>
      </c>
      <c r="AF117" s="192">
        <v>1</v>
      </c>
      <c r="AG117" s="192"/>
      <c r="AH117" s="192"/>
      <c r="AI117" s="192"/>
      <c r="AJ117" s="217"/>
      <c r="AK117" s="155"/>
      <c r="AL117" s="155"/>
      <c r="AM117" s="156"/>
    </row>
    <row r="118" spans="1:40" x14ac:dyDescent="0.3">
      <c r="A118" s="190">
        <v>102</v>
      </c>
      <c r="B118" s="189">
        <v>2006</v>
      </c>
      <c r="C118" s="189">
        <v>11</v>
      </c>
      <c r="D118" s="189">
        <v>10</v>
      </c>
      <c r="E118" s="189" t="s">
        <v>300</v>
      </c>
      <c r="F118" s="200">
        <v>1</v>
      </c>
      <c r="G118" s="200">
        <v>0</v>
      </c>
      <c r="H118" s="200">
        <v>0</v>
      </c>
      <c r="I118" s="16">
        <f t="shared" si="37"/>
        <v>0</v>
      </c>
      <c r="J118" s="1">
        <v>-1</v>
      </c>
      <c r="K118" s="1">
        <f t="shared" si="38"/>
        <v>1</v>
      </c>
      <c r="L118" s="1">
        <f t="shared" si="32"/>
        <v>4.2</v>
      </c>
      <c r="M118" s="1">
        <f t="shared" si="33"/>
        <v>2.8</v>
      </c>
      <c r="N118" s="1">
        <f t="shared" si="34"/>
        <v>4.666666666666667</v>
      </c>
      <c r="O118" s="1">
        <f t="shared" si="35"/>
        <v>3</v>
      </c>
      <c r="P118" s="1" t="str">
        <f t="shared" si="36"/>
        <v/>
      </c>
      <c r="Q118" s="154"/>
      <c r="R118" s="155"/>
      <c r="S118" s="155">
        <v>0.5</v>
      </c>
      <c r="T118" s="155">
        <v>1</v>
      </c>
      <c r="U118" s="156">
        <v>1</v>
      </c>
      <c r="V118" s="155"/>
      <c r="W118" s="155">
        <v>1</v>
      </c>
      <c r="X118" s="155">
        <v>1</v>
      </c>
      <c r="Y118" s="192">
        <v>0.5</v>
      </c>
      <c r="Z118" s="192"/>
      <c r="AA118" s="154"/>
      <c r="AB118" s="155"/>
      <c r="AC118" s="155"/>
      <c r="AD118" s="155">
        <v>0.5</v>
      </c>
      <c r="AE118" s="156">
        <v>1</v>
      </c>
      <c r="AF118" s="192"/>
      <c r="AG118" s="155"/>
      <c r="AH118" s="192">
        <v>1</v>
      </c>
      <c r="AI118" s="155"/>
      <c r="AJ118" s="217"/>
      <c r="AK118" s="155"/>
      <c r="AL118" s="155"/>
      <c r="AM118" s="156"/>
    </row>
    <row r="119" spans="1:40" x14ac:dyDescent="0.3">
      <c r="A119" s="190">
        <v>102</v>
      </c>
      <c r="B119" s="189">
        <v>2006</v>
      </c>
      <c r="C119" s="189">
        <v>9</v>
      </c>
      <c r="D119" s="189">
        <v>11</v>
      </c>
      <c r="E119" s="189" t="s">
        <v>301</v>
      </c>
      <c r="F119" s="200">
        <v>1</v>
      </c>
      <c r="G119" s="200">
        <v>0</v>
      </c>
      <c r="H119" s="200">
        <v>0</v>
      </c>
      <c r="I119" s="16">
        <f t="shared" si="37"/>
        <v>0</v>
      </c>
      <c r="J119" s="1">
        <v>1</v>
      </c>
      <c r="K119" s="1">
        <f t="shared" si="38"/>
        <v>1</v>
      </c>
      <c r="L119" s="1" t="str">
        <f t="shared" si="32"/>
        <v/>
      </c>
      <c r="M119" s="1">
        <f t="shared" si="33"/>
        <v>2</v>
      </c>
      <c r="N119" s="1">
        <f t="shared" si="34"/>
        <v>1.8</v>
      </c>
      <c r="O119" s="1">
        <f t="shared" si="35"/>
        <v>4</v>
      </c>
      <c r="P119" s="1">
        <f t="shared" si="36"/>
        <v>4</v>
      </c>
      <c r="Q119" s="154"/>
      <c r="R119" s="155"/>
      <c r="S119" s="155"/>
      <c r="T119" s="155"/>
      <c r="U119" s="156"/>
      <c r="V119" s="155">
        <v>1</v>
      </c>
      <c r="W119" s="155">
        <v>1</v>
      </c>
      <c r="X119" s="155">
        <v>1</v>
      </c>
      <c r="Y119" s="192"/>
      <c r="Z119" s="192"/>
      <c r="AA119" s="154">
        <v>1</v>
      </c>
      <c r="AB119" s="155">
        <v>1</v>
      </c>
      <c r="AC119" s="155">
        <v>0.5</v>
      </c>
      <c r="AD119" s="155"/>
      <c r="AE119" s="156"/>
      <c r="AF119" s="192"/>
      <c r="AG119" s="155"/>
      <c r="AH119" s="192"/>
      <c r="AI119" s="155">
        <v>1</v>
      </c>
      <c r="AJ119" s="217"/>
      <c r="AK119" s="155"/>
      <c r="AL119" s="155"/>
      <c r="AM119" s="156">
        <v>1</v>
      </c>
    </row>
    <row r="120" spans="1:40" x14ac:dyDescent="0.3">
      <c r="A120" s="190">
        <v>102</v>
      </c>
      <c r="B120" s="189">
        <v>2006</v>
      </c>
      <c r="C120" s="189">
        <v>9</v>
      </c>
      <c r="D120" s="189">
        <v>11</v>
      </c>
      <c r="E120" s="189" t="s">
        <v>302</v>
      </c>
      <c r="F120" s="200">
        <v>3</v>
      </c>
      <c r="G120" s="200">
        <v>0</v>
      </c>
      <c r="H120" s="200">
        <v>0</v>
      </c>
      <c r="I120" s="16">
        <f t="shared" si="37"/>
        <v>0</v>
      </c>
      <c r="J120" s="1">
        <v>-1</v>
      </c>
      <c r="K120" s="1">
        <f t="shared" si="38"/>
        <v>-1</v>
      </c>
      <c r="L120" s="1">
        <f t="shared" si="32"/>
        <v>2</v>
      </c>
      <c r="M120" s="1">
        <f t="shared" si="33"/>
        <v>1.8</v>
      </c>
      <c r="N120" s="1">
        <f t="shared" si="34"/>
        <v>3</v>
      </c>
      <c r="O120" s="1">
        <f t="shared" si="35"/>
        <v>2</v>
      </c>
      <c r="P120" s="1" t="str">
        <f t="shared" si="36"/>
        <v/>
      </c>
      <c r="Q120" s="154">
        <v>1</v>
      </c>
      <c r="R120" s="155">
        <v>1</v>
      </c>
      <c r="S120" s="155">
        <v>1</v>
      </c>
      <c r="T120" s="155"/>
      <c r="U120" s="156"/>
      <c r="V120" s="155">
        <v>1</v>
      </c>
      <c r="W120" s="155">
        <v>1</v>
      </c>
      <c r="X120" s="155">
        <v>0.5</v>
      </c>
      <c r="Y120" s="155"/>
      <c r="Z120" s="155"/>
      <c r="AA120" s="154"/>
      <c r="AB120" s="155">
        <v>0.5</v>
      </c>
      <c r="AC120" s="155">
        <v>1</v>
      </c>
      <c r="AD120" s="155">
        <v>0.5</v>
      </c>
      <c r="AE120" s="156"/>
      <c r="AF120" s="155"/>
      <c r="AG120" s="155">
        <v>1</v>
      </c>
      <c r="AH120" s="155"/>
      <c r="AI120" s="155"/>
      <c r="AJ120" s="217"/>
      <c r="AK120" s="155"/>
      <c r="AL120" s="155"/>
      <c r="AM120" s="156"/>
    </row>
    <row r="121" spans="1:40" x14ac:dyDescent="0.3">
      <c r="A121" s="190">
        <v>102</v>
      </c>
      <c r="B121" s="189">
        <v>2006</v>
      </c>
      <c r="C121" s="189">
        <v>23</v>
      </c>
      <c r="D121" s="189">
        <v>11</v>
      </c>
      <c r="E121" s="149" t="s">
        <v>303</v>
      </c>
      <c r="F121" s="200">
        <v>2</v>
      </c>
      <c r="G121" s="200">
        <v>0</v>
      </c>
      <c r="H121" s="200">
        <v>0</v>
      </c>
      <c r="I121" s="16">
        <f t="shared" si="37"/>
        <v>0</v>
      </c>
      <c r="J121" s="1">
        <v>1</v>
      </c>
      <c r="K121" s="1">
        <f t="shared" si="38"/>
        <v>-1</v>
      </c>
      <c r="L121" s="1" t="str">
        <f t="shared" si="32"/>
        <v/>
      </c>
      <c r="M121" s="1" t="str">
        <f t="shared" si="33"/>
        <v/>
      </c>
      <c r="N121" s="1">
        <f t="shared" si="34"/>
        <v>4.2</v>
      </c>
      <c r="O121" s="1">
        <f t="shared" si="35"/>
        <v>1</v>
      </c>
      <c r="P121" s="1" t="str">
        <f t="shared" si="36"/>
        <v/>
      </c>
      <c r="Q121" s="154"/>
      <c r="R121" s="155"/>
      <c r="S121" s="155"/>
      <c r="T121" s="155"/>
      <c r="U121" s="156"/>
      <c r="V121" s="155"/>
      <c r="W121" s="155"/>
      <c r="X121" s="155"/>
      <c r="Y121" s="192"/>
      <c r="Z121" s="192"/>
      <c r="AA121" s="154"/>
      <c r="AB121" s="155"/>
      <c r="AC121" s="155">
        <v>0.5</v>
      </c>
      <c r="AD121" s="155">
        <v>1</v>
      </c>
      <c r="AE121" s="156">
        <v>1</v>
      </c>
      <c r="AF121" s="192">
        <v>1</v>
      </c>
      <c r="AG121" s="155"/>
      <c r="AH121" s="192"/>
      <c r="AI121" s="155"/>
      <c r="AJ121" s="154"/>
      <c r="AK121" s="155"/>
      <c r="AL121" s="155"/>
      <c r="AM121" s="156"/>
      <c r="AN121" s="17" t="s">
        <v>311</v>
      </c>
    </row>
    <row r="122" spans="1:40" x14ac:dyDescent="0.3">
      <c r="A122" s="190">
        <v>102</v>
      </c>
      <c r="B122" s="189">
        <v>2006</v>
      </c>
      <c r="C122" s="189">
        <v>7</v>
      </c>
      <c r="D122" s="189">
        <v>12</v>
      </c>
      <c r="E122" s="189" t="s">
        <v>304</v>
      </c>
      <c r="F122" s="200">
        <v>1</v>
      </c>
      <c r="G122" s="200">
        <v>0</v>
      </c>
      <c r="H122" s="200">
        <v>0</v>
      </c>
      <c r="I122" s="16">
        <f t="shared" si="37"/>
        <v>0</v>
      </c>
      <c r="J122" s="1">
        <v>-1</v>
      </c>
      <c r="K122" s="1">
        <f t="shared" si="38"/>
        <v>1</v>
      </c>
      <c r="L122" s="1" t="str">
        <f t="shared" si="32"/>
        <v/>
      </c>
      <c r="M122" s="1">
        <f t="shared" si="33"/>
        <v>2</v>
      </c>
      <c r="N122" s="1">
        <f t="shared" si="34"/>
        <v>2</v>
      </c>
      <c r="O122" s="1">
        <f t="shared" si="35"/>
        <v>3</v>
      </c>
      <c r="P122" s="1">
        <f t="shared" si="36"/>
        <v>1</v>
      </c>
      <c r="Q122" s="154"/>
      <c r="R122" s="155"/>
      <c r="S122" s="155"/>
      <c r="T122" s="155"/>
      <c r="U122" s="156"/>
      <c r="V122" s="155">
        <v>1</v>
      </c>
      <c r="W122" s="155">
        <v>1</v>
      </c>
      <c r="X122" s="155">
        <v>1</v>
      </c>
      <c r="Y122" s="155"/>
      <c r="Z122" s="155"/>
      <c r="AA122" s="154">
        <v>1</v>
      </c>
      <c r="AB122" s="155">
        <v>1</v>
      </c>
      <c r="AC122" s="155">
        <v>1</v>
      </c>
      <c r="AD122" s="155"/>
      <c r="AE122" s="156"/>
      <c r="AF122" s="155"/>
      <c r="AG122" s="155"/>
      <c r="AH122" s="192">
        <v>1</v>
      </c>
      <c r="AI122" s="155"/>
      <c r="AJ122" s="154">
        <v>1</v>
      </c>
      <c r="AK122" s="155"/>
      <c r="AL122" s="155"/>
      <c r="AM122" s="156"/>
    </row>
    <row r="123" spans="1:40" x14ac:dyDescent="0.3">
      <c r="A123" s="190">
        <v>102</v>
      </c>
      <c r="B123" s="189">
        <v>2006</v>
      </c>
      <c r="C123" s="189">
        <v>7</v>
      </c>
      <c r="D123" s="189">
        <v>12</v>
      </c>
      <c r="E123" s="189" t="s">
        <v>305</v>
      </c>
      <c r="F123" s="200">
        <v>1</v>
      </c>
      <c r="G123" s="200">
        <v>0</v>
      </c>
      <c r="H123" s="200">
        <v>0</v>
      </c>
      <c r="I123" s="16">
        <f t="shared" si="37"/>
        <v>0</v>
      </c>
      <c r="J123" s="1">
        <v>1</v>
      </c>
      <c r="K123" s="1">
        <f t="shared" si="38"/>
        <v>1</v>
      </c>
      <c r="L123" s="1">
        <f t="shared" si="32"/>
        <v>3</v>
      </c>
      <c r="M123" s="1" t="str">
        <f t="shared" si="33"/>
        <v/>
      </c>
      <c r="N123" s="1">
        <f t="shared" si="34"/>
        <v>2.2000000000000002</v>
      </c>
      <c r="O123" s="1">
        <f t="shared" si="35"/>
        <v>4</v>
      </c>
      <c r="P123" s="1">
        <f t="shared" si="36"/>
        <v>1</v>
      </c>
      <c r="Q123" s="154"/>
      <c r="R123" s="155">
        <v>1</v>
      </c>
      <c r="S123" s="155">
        <v>1</v>
      </c>
      <c r="T123" s="155">
        <v>1</v>
      </c>
      <c r="U123" s="156"/>
      <c r="V123" s="155"/>
      <c r="W123" s="155"/>
      <c r="X123" s="155"/>
      <c r="Y123" s="192"/>
      <c r="Z123" s="155"/>
      <c r="AA123" s="154">
        <v>0.5</v>
      </c>
      <c r="AB123" s="155">
        <v>1</v>
      </c>
      <c r="AC123" s="155">
        <v>1</v>
      </c>
      <c r="AD123" s="155"/>
      <c r="AE123" s="156"/>
      <c r="AF123" s="155"/>
      <c r="AG123" s="155"/>
      <c r="AH123" s="192"/>
      <c r="AI123" s="155">
        <v>1</v>
      </c>
      <c r="AJ123" s="154">
        <v>1</v>
      </c>
      <c r="AK123" s="155"/>
      <c r="AL123" s="155"/>
      <c r="AM123" s="156"/>
      <c r="AN123" s="17" t="s">
        <v>57</v>
      </c>
    </row>
    <row r="124" spans="1:40" x14ac:dyDescent="0.3">
      <c r="A124" s="190">
        <v>102</v>
      </c>
      <c r="B124" s="189">
        <v>2006</v>
      </c>
      <c r="C124" s="189">
        <v>7</v>
      </c>
      <c r="D124" s="189">
        <v>12</v>
      </c>
      <c r="E124" s="189" t="s">
        <v>306</v>
      </c>
      <c r="F124" s="200">
        <v>1</v>
      </c>
      <c r="G124" s="200">
        <v>0</v>
      </c>
      <c r="H124" s="200">
        <v>0</v>
      </c>
      <c r="I124" s="16">
        <f t="shared" si="37"/>
        <v>0</v>
      </c>
      <c r="J124" s="1">
        <v>1</v>
      </c>
      <c r="K124" s="1">
        <f t="shared" si="38"/>
        <v>1</v>
      </c>
      <c r="L124" s="1" t="str">
        <f t="shared" si="32"/>
        <v/>
      </c>
      <c r="M124" s="1" t="str">
        <f t="shared" si="33"/>
        <v/>
      </c>
      <c r="N124" s="1">
        <f t="shared" si="34"/>
        <v>1.5</v>
      </c>
      <c r="O124" s="1">
        <f t="shared" si="35"/>
        <v>1</v>
      </c>
      <c r="P124" s="1">
        <f t="shared" si="36"/>
        <v>1</v>
      </c>
      <c r="Q124" s="154"/>
      <c r="R124" s="155"/>
      <c r="S124" s="155"/>
      <c r="T124" s="155"/>
      <c r="U124" s="156"/>
      <c r="V124" s="155"/>
      <c r="W124" s="155"/>
      <c r="X124" s="155"/>
      <c r="Y124" s="155"/>
      <c r="Z124" s="155"/>
      <c r="AA124" s="154">
        <v>1</v>
      </c>
      <c r="AB124" s="155">
        <v>1</v>
      </c>
      <c r="AC124" s="155"/>
      <c r="AD124" s="155"/>
      <c r="AE124" s="156"/>
      <c r="AF124" s="155">
        <v>1</v>
      </c>
      <c r="AG124" s="155"/>
      <c r="AH124" s="155"/>
      <c r="AI124" s="155"/>
      <c r="AJ124" s="154">
        <v>1</v>
      </c>
      <c r="AK124" s="155"/>
      <c r="AL124" s="155"/>
      <c r="AM124" s="156"/>
    </row>
    <row r="125" spans="1:40" x14ac:dyDescent="0.3">
      <c r="A125" s="190">
        <v>102</v>
      </c>
      <c r="B125" s="189">
        <v>2006</v>
      </c>
      <c r="C125" s="189">
        <v>14</v>
      </c>
      <c r="D125" s="189">
        <v>12</v>
      </c>
      <c r="E125" s="189" t="s">
        <v>307</v>
      </c>
      <c r="F125" s="200">
        <v>0</v>
      </c>
      <c r="G125" s="200"/>
      <c r="H125" s="200"/>
      <c r="I125" s="16">
        <f t="shared" si="37"/>
        <v>0</v>
      </c>
      <c r="J125" s="1">
        <v>-1</v>
      </c>
      <c r="K125" s="1">
        <f t="shared" si="38"/>
        <v>1</v>
      </c>
      <c r="L125" s="1" t="str">
        <f t="shared" si="32"/>
        <v/>
      </c>
      <c r="M125" s="1" t="str">
        <f t="shared" si="33"/>
        <v/>
      </c>
      <c r="N125" s="1" t="str">
        <f t="shared" si="34"/>
        <v/>
      </c>
      <c r="O125" s="1" t="str">
        <f t="shared" si="35"/>
        <v/>
      </c>
      <c r="P125" s="1" t="str">
        <f t="shared" si="36"/>
        <v/>
      </c>
      <c r="Q125" s="154"/>
      <c r="R125" s="155"/>
      <c r="S125" s="155"/>
      <c r="T125" s="155"/>
      <c r="U125" s="156"/>
      <c r="V125" s="155"/>
      <c r="W125" s="155"/>
      <c r="X125" s="155"/>
      <c r="Y125" s="155"/>
      <c r="Z125" s="155"/>
      <c r="AA125" s="154"/>
      <c r="AB125" s="155"/>
      <c r="AC125" s="155"/>
      <c r="AD125" s="155"/>
      <c r="AE125" s="156"/>
      <c r="AF125" s="155"/>
      <c r="AG125" s="155"/>
      <c r="AH125" s="155"/>
      <c r="AI125" s="155"/>
      <c r="AJ125" s="154"/>
      <c r="AK125" s="155"/>
      <c r="AL125" s="155"/>
      <c r="AM125" s="156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L127" s="1"/>
      <c r="M127" s="1"/>
      <c r="N127" s="1"/>
      <c r="O127" s="1"/>
      <c r="P127" s="1"/>
      <c r="AJ127" s="10"/>
    </row>
    <row r="128" spans="1:40" x14ac:dyDescent="0.3">
      <c r="L128" s="1"/>
      <c r="M128" s="1"/>
      <c r="N128" s="1"/>
      <c r="O128" s="1"/>
      <c r="P128" s="1"/>
      <c r="AJ128" s="10"/>
    </row>
    <row r="129" spans="1:40" x14ac:dyDescent="0.3">
      <c r="L129" s="1"/>
      <c r="M129" s="1"/>
      <c r="N129" s="1"/>
      <c r="O129" s="1"/>
      <c r="P129" s="1"/>
      <c r="AJ129" s="10"/>
    </row>
    <row r="130" spans="1:40" ht="15" thickBot="1" x14ac:dyDescent="0.35">
      <c r="A130" s="23"/>
      <c r="B130" s="23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36"/>
      <c r="Q130" s="24"/>
      <c r="R130" s="24"/>
      <c r="S130" s="24"/>
      <c r="T130" s="24"/>
      <c r="U130" s="36"/>
      <c r="V130" s="24"/>
      <c r="W130" s="24"/>
      <c r="X130" s="24"/>
      <c r="Y130" s="24"/>
      <c r="Z130" s="36"/>
      <c r="AA130" s="24"/>
      <c r="AB130" s="24"/>
      <c r="AC130" s="24"/>
      <c r="AD130" s="24"/>
      <c r="AE130" s="36"/>
      <c r="AF130" s="24"/>
      <c r="AG130" s="24"/>
      <c r="AH130" s="24"/>
      <c r="AI130" s="36"/>
      <c r="AJ130" s="37"/>
      <c r="AK130" s="24"/>
      <c r="AL130" s="24"/>
      <c r="AM130" s="36"/>
      <c r="AN130" s="24"/>
    </row>
    <row r="131" spans="1:40" x14ac:dyDescent="0.3">
      <c r="B131" t="s">
        <v>74</v>
      </c>
      <c r="D131" s="97">
        <f>COUNT($F$18:$F$130)</f>
        <v>108</v>
      </c>
      <c r="E131" s="25" t="s">
        <v>132</v>
      </c>
      <c r="F131" s="97">
        <f>COUNTIF(F$18:F$130,1)+COUNTIF(F$18:F$130,2)+COUNTIF(F$18:F$130,3)</f>
        <v>101</v>
      </c>
      <c r="G131" s="1">
        <f>COUNTIF(G$18:G$130,1)</f>
        <v>0</v>
      </c>
      <c r="H131" s="1">
        <f>COUNTIF(H$18:H$130,1)</f>
        <v>0</v>
      </c>
      <c r="I131" s="1"/>
      <c r="J131" s="1"/>
      <c r="K131" s="97">
        <f>COUNTIF(K$18:K$130,-1)</f>
        <v>6</v>
      </c>
      <c r="L131" s="1">
        <f>COUNTIF(L$18:L$130,"&gt;0")</f>
        <v>37</v>
      </c>
      <c r="M131" s="1">
        <f>COUNTIF(M$18:M$130,"&gt;0")</f>
        <v>49</v>
      </c>
      <c r="N131" s="1">
        <f>COUNTIF(N$18:N$130,"&gt;0")</f>
        <v>101</v>
      </c>
      <c r="O131" s="1">
        <f>COUNTIF(O$18:O$130,"&gt;0")</f>
        <v>91</v>
      </c>
      <c r="P131" s="1">
        <f>COUNTIF(P$18:P$130,"&gt;0")</f>
        <v>58</v>
      </c>
      <c r="Q131" s="27">
        <f t="shared" ref="Q131:AM131" si="39">SUM(Q$18:Q$130)</f>
        <v>13</v>
      </c>
      <c r="R131" s="28">
        <f t="shared" si="39"/>
        <v>20.5</v>
      </c>
      <c r="S131" s="28">
        <f t="shared" si="39"/>
        <v>23.5</v>
      </c>
      <c r="T131" s="28">
        <f t="shared" si="39"/>
        <v>20.5</v>
      </c>
      <c r="U131" s="29">
        <f t="shared" si="39"/>
        <v>13</v>
      </c>
      <c r="V131" s="27">
        <f t="shared" si="39"/>
        <v>35</v>
      </c>
      <c r="W131" s="28">
        <f t="shared" si="39"/>
        <v>43.5</v>
      </c>
      <c r="X131" s="28">
        <f t="shared" si="39"/>
        <v>30</v>
      </c>
      <c r="Y131" s="28">
        <f t="shared" si="39"/>
        <v>9</v>
      </c>
      <c r="Z131" s="29">
        <f t="shared" si="39"/>
        <v>4</v>
      </c>
      <c r="AA131" s="27">
        <f t="shared" si="39"/>
        <v>57</v>
      </c>
      <c r="AB131" s="28">
        <f t="shared" si="39"/>
        <v>72</v>
      </c>
      <c r="AC131" s="28">
        <f t="shared" si="39"/>
        <v>53.5</v>
      </c>
      <c r="AD131" s="28">
        <f t="shared" si="39"/>
        <v>30</v>
      </c>
      <c r="AE131" s="29">
        <f t="shared" si="39"/>
        <v>23</v>
      </c>
      <c r="AF131" s="27">
        <f t="shared" si="39"/>
        <v>52</v>
      </c>
      <c r="AG131" s="28">
        <f t="shared" si="39"/>
        <v>14</v>
      </c>
      <c r="AH131" s="28">
        <f t="shared" si="39"/>
        <v>16</v>
      </c>
      <c r="AI131" s="28">
        <f t="shared" si="39"/>
        <v>9</v>
      </c>
      <c r="AJ131" s="27">
        <f t="shared" si="39"/>
        <v>34</v>
      </c>
      <c r="AK131" s="28">
        <f t="shared" si="39"/>
        <v>13</v>
      </c>
      <c r="AL131" s="28">
        <f t="shared" si="39"/>
        <v>5</v>
      </c>
      <c r="AM131" s="29">
        <f t="shared" si="39"/>
        <v>11</v>
      </c>
      <c r="AN131" s="17" t="s">
        <v>34</v>
      </c>
    </row>
    <row r="132" spans="1:40" x14ac:dyDescent="0.3">
      <c r="E132" s="25" t="s">
        <v>133</v>
      </c>
      <c r="F132" s="26"/>
      <c r="G132" s="26">
        <f>G131/$F$131*100</f>
        <v>0</v>
      </c>
      <c r="H132" s="26">
        <f>H131/$F$131*100</f>
        <v>0</v>
      </c>
      <c r="I132" s="26"/>
      <c r="J132" s="26"/>
      <c r="K132" s="72">
        <f>K131/$F$131*100</f>
        <v>5.9405940594059405</v>
      </c>
      <c r="L132" s="26">
        <f>+L131/$F131*100</f>
        <v>36.633663366336634</v>
      </c>
      <c r="M132" s="26">
        <f>+M131/$F131*100</f>
        <v>48.514851485148512</v>
      </c>
      <c r="N132" s="26">
        <f>+N131/$F131*100</f>
        <v>100</v>
      </c>
      <c r="O132" s="26">
        <f>+O131/$F131*100</f>
        <v>90.099009900990097</v>
      </c>
      <c r="P132" s="26">
        <f>+P131/$F131*100</f>
        <v>57.42574257425742</v>
      </c>
      <c r="Q132" s="11">
        <f>+Q131/SUM($Q131:$U131)*100</f>
        <v>14.3646408839779</v>
      </c>
      <c r="R132" s="12">
        <f t="shared" ref="R132:U132" si="40">+R131/SUM($Q131:$U131)*100</f>
        <v>22.651933701657459</v>
      </c>
      <c r="S132" s="12">
        <f t="shared" si="40"/>
        <v>25.966850828729282</v>
      </c>
      <c r="T132" s="12">
        <f t="shared" si="40"/>
        <v>22.651933701657459</v>
      </c>
      <c r="U132" s="13">
        <f t="shared" si="40"/>
        <v>14.3646408839779</v>
      </c>
      <c r="V132" s="11">
        <f>+V131/SUM($V131:$Z131)*100</f>
        <v>28.806584362139919</v>
      </c>
      <c r="W132" s="12">
        <f t="shared" ref="W132:Z132" si="41">+W131/SUM($V131:$Z131)*100</f>
        <v>35.802469135802468</v>
      </c>
      <c r="X132" s="12">
        <f t="shared" si="41"/>
        <v>24.691358024691358</v>
      </c>
      <c r="Y132" s="12">
        <f t="shared" si="41"/>
        <v>7.4074074074074066</v>
      </c>
      <c r="Z132" s="13">
        <f t="shared" si="41"/>
        <v>3.2921810699588478</v>
      </c>
      <c r="AA132" s="11">
        <f>+AA131/SUM($AA131:$AE131)*100</f>
        <v>24.203821656050955</v>
      </c>
      <c r="AB132" s="12">
        <f t="shared" ref="AB132:AE132" si="42">+AB131/SUM($AA131:$AE131)*100</f>
        <v>30.573248407643312</v>
      </c>
      <c r="AC132" s="12">
        <f t="shared" si="42"/>
        <v>22.717622080679405</v>
      </c>
      <c r="AD132" s="12">
        <f t="shared" si="42"/>
        <v>12.738853503184714</v>
      </c>
      <c r="AE132" s="13">
        <f t="shared" si="42"/>
        <v>9.766454352441615</v>
      </c>
      <c r="AF132" s="12">
        <f>+AF131/SUM($AF131:$AI131)*100</f>
        <v>57.142857142857139</v>
      </c>
      <c r="AG132" s="12">
        <f t="shared" ref="AG132:AI132" si="43">+AG131/SUM($AF131:$AI131)*100</f>
        <v>15.384615384615385</v>
      </c>
      <c r="AH132" s="12">
        <f t="shared" si="43"/>
        <v>17.582417582417584</v>
      </c>
      <c r="AI132" s="13">
        <f t="shared" si="43"/>
        <v>9.8901098901098905</v>
      </c>
      <c r="AJ132" s="11">
        <f>+AJ131/SUM($AJ131:$AM131)*100</f>
        <v>53.968253968253968</v>
      </c>
      <c r="AK132" s="12">
        <f t="shared" ref="AK132:AM132" si="44">+AK131/SUM($AJ131:$AM131)*100</f>
        <v>20.634920634920633</v>
      </c>
      <c r="AL132" s="12">
        <f t="shared" si="44"/>
        <v>7.9365079365079358</v>
      </c>
      <c r="AM132" s="13">
        <f t="shared" si="44"/>
        <v>17.460317460317459</v>
      </c>
      <c r="AN132" s="17" t="s">
        <v>35</v>
      </c>
    </row>
    <row r="133" spans="1:40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"/>
      <c r="L133" s="26"/>
      <c r="M133" s="26"/>
      <c r="N133" s="26"/>
      <c r="O133" s="26"/>
      <c r="P133" s="32"/>
      <c r="Q133" s="39"/>
      <c r="R133" s="26"/>
      <c r="S133" s="61">
        <f>(Q131*1+R131*2+S131*3+T131*4+U131*5)/(SUM(Q131:U131))</f>
        <v>3</v>
      </c>
      <c r="T133" s="61"/>
      <c r="U133" s="62"/>
      <c r="V133" s="61"/>
      <c r="W133" s="61"/>
      <c r="X133" s="61">
        <f>(V131*1+W131*2+X131*3+Y131*4+Z131*5)/(SUM(V131:Z131))</f>
        <v>2.2057613168724282</v>
      </c>
      <c r="Y133" s="61"/>
      <c r="Z133" s="62"/>
      <c r="AA133" s="63"/>
      <c r="AB133" s="61"/>
      <c r="AC133" s="61">
        <f>(AA131*1+AB131*2+AC131*3+AD131*4+AE131*5)/(SUM(AA131:AE131))</f>
        <v>2.5329087048832273</v>
      </c>
      <c r="AE133" s="13"/>
      <c r="AI133" s="12"/>
      <c r="AJ133" s="10"/>
      <c r="AM133" s="13"/>
      <c r="AN133" s="17" t="s">
        <v>26</v>
      </c>
    </row>
    <row r="134" spans="1:40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"/>
      <c r="L134" s="26"/>
      <c r="M134" s="26"/>
      <c r="N134" s="26"/>
      <c r="O134" s="26"/>
      <c r="S134" s="1">
        <v>5</v>
      </c>
      <c r="X134" s="1">
        <v>5</v>
      </c>
      <c r="AC134" s="1">
        <v>5</v>
      </c>
      <c r="AJ134" s="10"/>
      <c r="AN134" s="17" t="s">
        <v>36</v>
      </c>
    </row>
    <row r="135" spans="1:40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"/>
      <c r="L135" s="26"/>
      <c r="M135" s="26"/>
      <c r="N135" s="26"/>
      <c r="O135" s="26"/>
      <c r="AJ135" s="10"/>
    </row>
    <row r="136" spans="1:40" x14ac:dyDescent="0.3">
      <c r="E136" s="25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119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5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5"/>
      <c r="F143" s="1"/>
      <c r="AJ143" s="10"/>
    </row>
    <row r="144" spans="1:40" x14ac:dyDescent="0.3">
      <c r="E144" s="25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7" t="s">
        <v>123</v>
      </c>
      <c r="J147" s="16">
        <f>COUNTIFS($J$18:$J$130,1,$F$18:$F$130,1)+COUNTIFS($J$18:$J$130,1,$F$18:$F$130,2)+COUNTIFS($J$18:$J$130,1,$F$18:$F$130,3)</f>
        <v>47</v>
      </c>
      <c r="L147" s="16">
        <f>COUNTIFS($J$18:$J$130,1,L18:L130,"&gt;0")</f>
        <v>15</v>
      </c>
      <c r="M147" s="16">
        <f>COUNTIFS($J$18:$J$130,1,M18:M130,"&gt;0")</f>
        <v>27</v>
      </c>
      <c r="N147" s="16">
        <f>COUNTIFS($J$18:$J$130,1,N18:N130,"&gt;0")</f>
        <v>47</v>
      </c>
      <c r="O147" s="16">
        <f>COUNTIFS($J$18:$J$130,1,O18:O130,"&gt;0")</f>
        <v>43</v>
      </c>
      <c r="P147" s="16">
        <f>COUNTIFS($J$18:$J$130,1,P18:P130,"&gt;0")</f>
        <v>31</v>
      </c>
      <c r="Q147" s="10">
        <f t="shared" ref="Q147:AM147" si="45">SUMIF($J$18:$J$130,1,Q18:Q130)</f>
        <v>5</v>
      </c>
      <c r="R147" s="1">
        <f t="shared" si="45"/>
        <v>9.5</v>
      </c>
      <c r="S147" s="1">
        <f t="shared" si="45"/>
        <v>9.5</v>
      </c>
      <c r="T147" s="1">
        <f t="shared" si="45"/>
        <v>7.5</v>
      </c>
      <c r="U147" s="9">
        <f t="shared" si="45"/>
        <v>4</v>
      </c>
      <c r="V147" s="10">
        <f t="shared" si="45"/>
        <v>21</v>
      </c>
      <c r="W147" s="1">
        <f t="shared" si="45"/>
        <v>24</v>
      </c>
      <c r="X147" s="1">
        <f t="shared" si="45"/>
        <v>13</v>
      </c>
      <c r="Y147" s="1">
        <f t="shared" si="45"/>
        <v>4</v>
      </c>
      <c r="Z147" s="9">
        <f t="shared" si="45"/>
        <v>2</v>
      </c>
      <c r="AA147" s="10">
        <f t="shared" si="45"/>
        <v>28.5</v>
      </c>
      <c r="AB147" s="1">
        <f t="shared" si="45"/>
        <v>37.5</v>
      </c>
      <c r="AC147" s="1">
        <f t="shared" si="45"/>
        <v>24.5</v>
      </c>
      <c r="AD147" s="1">
        <f t="shared" si="45"/>
        <v>10.5</v>
      </c>
      <c r="AE147" s="9">
        <f t="shared" si="45"/>
        <v>7</v>
      </c>
      <c r="AF147" s="10">
        <f t="shared" si="45"/>
        <v>23</v>
      </c>
      <c r="AG147" s="1">
        <f t="shared" si="45"/>
        <v>6</v>
      </c>
      <c r="AH147" s="1">
        <f t="shared" si="45"/>
        <v>6</v>
      </c>
      <c r="AI147" s="1">
        <f t="shared" si="45"/>
        <v>8</v>
      </c>
      <c r="AJ147" s="10">
        <f t="shared" si="45"/>
        <v>19</v>
      </c>
      <c r="AK147" s="1">
        <f t="shared" si="45"/>
        <v>6</v>
      </c>
      <c r="AL147" s="1">
        <f t="shared" si="45"/>
        <v>1</v>
      </c>
      <c r="AM147" s="9">
        <f t="shared" si="45"/>
        <v>9</v>
      </c>
    </row>
    <row r="148" spans="5:39" x14ac:dyDescent="0.3">
      <c r="L148" s="26"/>
      <c r="M148" s="26"/>
      <c r="N148" s="26"/>
      <c r="O148" s="26"/>
      <c r="P148" s="26"/>
      <c r="Q148" s="11">
        <f>+Q147/SUM($Q147:$U147)*100</f>
        <v>14.084507042253522</v>
      </c>
      <c r="R148" s="12">
        <f t="shared" ref="R148:U148" si="46">+R147/SUM($Q147:$U147)*100</f>
        <v>26.760563380281688</v>
      </c>
      <c r="S148" s="12">
        <f t="shared" si="46"/>
        <v>26.760563380281688</v>
      </c>
      <c r="T148" s="12">
        <f t="shared" si="46"/>
        <v>21.12676056338028</v>
      </c>
      <c r="U148" s="13">
        <f t="shared" si="46"/>
        <v>11.267605633802818</v>
      </c>
      <c r="V148" s="11">
        <f>+V147/SUM($V147:$Z147)*100</f>
        <v>32.8125</v>
      </c>
      <c r="W148" s="12">
        <f t="shared" ref="W148:Z148" si="47">+W147/SUM($V147:$Z147)*100</f>
        <v>37.5</v>
      </c>
      <c r="X148" s="12">
        <f t="shared" si="47"/>
        <v>20.3125</v>
      </c>
      <c r="Y148" s="12">
        <f t="shared" si="47"/>
        <v>6.25</v>
      </c>
      <c r="Z148" s="13">
        <f t="shared" si="47"/>
        <v>3.125</v>
      </c>
      <c r="AA148" s="11">
        <f>+AA147/SUM($AA147:$AE147)*100</f>
        <v>26.388888888888889</v>
      </c>
      <c r="AB148" s="12">
        <f t="shared" ref="AB148:AE148" si="48">+AB147/SUM($AA147:$AE147)*100</f>
        <v>34.722222222222221</v>
      </c>
      <c r="AC148" s="12">
        <f t="shared" si="48"/>
        <v>22.685185185185187</v>
      </c>
      <c r="AD148" s="12">
        <f t="shared" si="48"/>
        <v>9.7222222222222232</v>
      </c>
      <c r="AE148" s="13">
        <f t="shared" si="48"/>
        <v>6.481481481481481</v>
      </c>
      <c r="AF148" s="12">
        <f>+AF147/SUM($AF147:$AI147)*100</f>
        <v>53.488372093023251</v>
      </c>
      <c r="AG148" s="12">
        <f t="shared" ref="AG148:AI148" si="49">+AG147/SUM($AF147:$AI147)*100</f>
        <v>13.953488372093023</v>
      </c>
      <c r="AH148" s="12">
        <f t="shared" si="49"/>
        <v>13.953488372093023</v>
      </c>
      <c r="AI148" s="13">
        <f t="shared" si="49"/>
        <v>18.604651162790699</v>
      </c>
      <c r="AJ148" s="11">
        <f>+AJ147/SUM($AJ147:$AM147)*100</f>
        <v>54.285714285714285</v>
      </c>
      <c r="AK148" s="12">
        <f t="shared" ref="AK148:AM148" si="50">+AK147/SUM($AJ147:$AM147)*100</f>
        <v>17.142857142857142</v>
      </c>
      <c r="AL148" s="12">
        <f t="shared" si="50"/>
        <v>2.8571428571428572</v>
      </c>
      <c r="AM148" s="13">
        <f t="shared" si="50"/>
        <v>25.714285714285712</v>
      </c>
    </row>
    <row r="149" spans="5:39" x14ac:dyDescent="0.3">
      <c r="L149" s="26"/>
      <c r="M149" s="26"/>
      <c r="N149" s="26"/>
      <c r="Q149" s="39"/>
      <c r="R149" s="26"/>
      <c r="S149" s="61">
        <f>(Q147*1+R147*2+S147*3+T147*4+U147*5)/(SUM(Q147:U147))</f>
        <v>2.887323943661972</v>
      </c>
      <c r="T149" s="61"/>
      <c r="U149" s="62"/>
      <c r="V149" s="61"/>
      <c r="W149" s="61"/>
      <c r="X149" s="61">
        <f>(V147*1+W147*2+X147*3+Y147*4+Z147*5)/(SUM(V147:Z147))</f>
        <v>2.09375</v>
      </c>
      <c r="Y149" s="61"/>
      <c r="Z149" s="62"/>
      <c r="AA149" s="63"/>
      <c r="AB149" s="61"/>
      <c r="AC149" s="61">
        <f>(AA147*1+AB147*2+AC147*3+AD147*4+AE147*5)/(SUM(AA147:AE147))</f>
        <v>2.3518518518518516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7" t="s">
        <v>120</v>
      </c>
      <c r="J151" s="16">
        <f>COUNTIFS($J$17:$J$129,-1,$F$17:$F$129,1)+COUNTIFS($J$17:$J$129,-1,$F$17:$F$129,2)+COUNTIFS($J$17:$J$129,-1,$F$17:$F$129,3)</f>
        <v>54</v>
      </c>
      <c r="L151" s="16">
        <f>COUNTIFS($J$17:$J$129,-1,L$17:L$129,"&gt;0")</f>
        <v>22</v>
      </c>
      <c r="M151" s="16">
        <f>COUNTIFS($J$17:$J$129,-1,M$17:M$129,"&gt;0")</f>
        <v>22</v>
      </c>
      <c r="N151" s="16">
        <f>COUNTIFS($J$17:$J$129,-1,N$17:N$129,"&gt;0")</f>
        <v>54</v>
      </c>
      <c r="O151" s="16">
        <f>COUNTIFS($J$17:$J$129,-1,O$17:O$129,"&gt;0")</f>
        <v>48</v>
      </c>
      <c r="P151" s="16">
        <f>COUNTIFS($J$17:$J$129,-1,P$17:P$129,"&gt;0")</f>
        <v>27</v>
      </c>
      <c r="Q151" s="10">
        <f t="shared" ref="Q151:AM151" si="51">SUMIF($J$18:$J$130,-1,Q18:Q130)</f>
        <v>8</v>
      </c>
      <c r="R151" s="1">
        <f t="shared" si="51"/>
        <v>11</v>
      </c>
      <c r="S151" s="1">
        <f t="shared" si="51"/>
        <v>14</v>
      </c>
      <c r="T151" s="1">
        <f t="shared" si="51"/>
        <v>13</v>
      </c>
      <c r="U151" s="9">
        <f t="shared" si="51"/>
        <v>9</v>
      </c>
      <c r="V151" s="10">
        <f t="shared" si="51"/>
        <v>14</v>
      </c>
      <c r="W151" s="1">
        <f t="shared" si="51"/>
        <v>19.5</v>
      </c>
      <c r="X151" s="1">
        <f t="shared" si="51"/>
        <v>17</v>
      </c>
      <c r="Y151" s="1">
        <f t="shared" si="51"/>
        <v>5</v>
      </c>
      <c r="Z151" s="9">
        <f t="shared" si="51"/>
        <v>2</v>
      </c>
      <c r="AA151" s="10">
        <f t="shared" si="51"/>
        <v>28.5</v>
      </c>
      <c r="AB151" s="1">
        <f t="shared" si="51"/>
        <v>34.5</v>
      </c>
      <c r="AC151" s="1">
        <f t="shared" si="51"/>
        <v>29</v>
      </c>
      <c r="AD151" s="1">
        <f t="shared" si="51"/>
        <v>19.5</v>
      </c>
      <c r="AE151" s="9">
        <f t="shared" si="51"/>
        <v>16</v>
      </c>
      <c r="AF151" s="10">
        <f t="shared" si="51"/>
        <v>29</v>
      </c>
      <c r="AG151" s="1">
        <f t="shared" si="51"/>
        <v>8</v>
      </c>
      <c r="AH151" s="1">
        <f t="shared" si="51"/>
        <v>10</v>
      </c>
      <c r="AI151" s="1">
        <f t="shared" si="51"/>
        <v>1</v>
      </c>
      <c r="AJ151" s="10">
        <f t="shared" si="51"/>
        <v>15</v>
      </c>
      <c r="AK151" s="1">
        <f t="shared" si="51"/>
        <v>7</v>
      </c>
      <c r="AL151" s="1">
        <f t="shared" si="51"/>
        <v>4</v>
      </c>
      <c r="AM151" s="9">
        <f t="shared" si="51"/>
        <v>2</v>
      </c>
    </row>
    <row r="152" spans="5:39" x14ac:dyDescent="0.3">
      <c r="E152" s="17" t="s">
        <v>121</v>
      </c>
      <c r="L152" s="12"/>
      <c r="M152" s="12"/>
      <c r="N152" s="12"/>
      <c r="O152" s="12"/>
      <c r="P152" s="12"/>
      <c r="Q152" s="11">
        <f>+Q151/SUM($Q151:$U151)*100</f>
        <v>14.545454545454545</v>
      </c>
      <c r="R152" s="12">
        <f t="shared" ref="R152:U152" si="52">+R151/SUM($Q151:$U151)*100</f>
        <v>20</v>
      </c>
      <c r="S152" s="12">
        <f t="shared" si="52"/>
        <v>25.454545454545453</v>
      </c>
      <c r="T152" s="12">
        <f t="shared" si="52"/>
        <v>23.636363636363637</v>
      </c>
      <c r="U152" s="13">
        <f t="shared" si="52"/>
        <v>16.363636363636363</v>
      </c>
      <c r="V152" s="11">
        <f>+V151/SUM($V151:$Z151)*100</f>
        <v>24.347826086956523</v>
      </c>
      <c r="W152" s="12">
        <f t="shared" ref="W152:Z152" si="53">+W151/SUM($V151:$Z151)*100</f>
        <v>33.913043478260867</v>
      </c>
      <c r="X152" s="12">
        <f t="shared" si="53"/>
        <v>29.565217391304348</v>
      </c>
      <c r="Y152" s="12">
        <f t="shared" si="53"/>
        <v>8.695652173913043</v>
      </c>
      <c r="Z152" s="13">
        <f t="shared" si="53"/>
        <v>3.4782608695652173</v>
      </c>
      <c r="AA152" s="11">
        <f>+AA151/SUM($AA151:$AE151)*100</f>
        <v>22.352941176470591</v>
      </c>
      <c r="AB152" s="12">
        <f t="shared" ref="AB152:AE152" si="54">+AB151/SUM($AA151:$AE151)*100</f>
        <v>27.058823529411764</v>
      </c>
      <c r="AC152" s="12">
        <f t="shared" si="54"/>
        <v>22.745098039215687</v>
      </c>
      <c r="AD152" s="12">
        <f t="shared" si="54"/>
        <v>15.294117647058824</v>
      </c>
      <c r="AE152" s="13">
        <f t="shared" si="54"/>
        <v>12.549019607843137</v>
      </c>
      <c r="AF152" s="12">
        <f>+AF151/SUM($AF151:$AI151)*100</f>
        <v>60.416666666666664</v>
      </c>
      <c r="AG152" s="12">
        <f t="shared" ref="AG152:AI152" si="55">+AG151/SUM($AF151:$AI151)*100</f>
        <v>16.666666666666664</v>
      </c>
      <c r="AH152" s="12">
        <f t="shared" si="55"/>
        <v>20.833333333333336</v>
      </c>
      <c r="AI152" s="13">
        <f t="shared" si="55"/>
        <v>2.083333333333333</v>
      </c>
      <c r="AJ152" s="11">
        <f>+AJ151/SUM($AJ151:$AM151)*100</f>
        <v>53.571428571428569</v>
      </c>
      <c r="AK152" s="12">
        <f t="shared" ref="AK152:AM152" si="56">+AK151/SUM($AJ151:$AM151)*100</f>
        <v>25</v>
      </c>
      <c r="AL152" s="12">
        <f t="shared" si="56"/>
        <v>14.285714285714285</v>
      </c>
      <c r="AM152" s="13">
        <f t="shared" si="56"/>
        <v>7.1428571428571423</v>
      </c>
    </row>
    <row r="153" spans="5:39" x14ac:dyDescent="0.3">
      <c r="E153" s="17" t="s">
        <v>122</v>
      </c>
      <c r="L153" s="26"/>
      <c r="M153" s="26"/>
      <c r="N153" s="26"/>
      <c r="Q153" s="39"/>
      <c r="R153" s="26"/>
      <c r="S153" s="61">
        <f>(Q151*1+R151*2+S151*3+T151*4+U151*5)/(SUM(Q151:U151))</f>
        <v>3.0727272727272728</v>
      </c>
      <c r="T153" s="61"/>
      <c r="U153" s="62"/>
      <c r="V153" s="61"/>
      <c r="W153" s="61"/>
      <c r="X153" s="61">
        <f>(V151*1+W151*2+X151*3+Y151*4+Z151*5)/(SUM(V151:Z151))</f>
        <v>2.3304347826086955</v>
      </c>
      <c r="Y153" s="61"/>
      <c r="Z153" s="62"/>
      <c r="AA153" s="63"/>
      <c r="AB153" s="61"/>
      <c r="AC153" s="61">
        <f>(AA151*1+AB151*2+AC151*3+AD151*4+AE151*5)/(SUM(AA151:AE151))</f>
        <v>2.6862745098039214</v>
      </c>
      <c r="AE153" s="13"/>
      <c r="AJ153" s="10"/>
    </row>
    <row r="154" spans="5:39" x14ac:dyDescent="0.3">
      <c r="L154" s="26"/>
      <c r="M154" s="26"/>
      <c r="N154" s="26"/>
      <c r="Q154" s="39"/>
      <c r="R154" s="26"/>
      <c r="S154" s="61"/>
      <c r="T154" s="61"/>
      <c r="U154" s="62"/>
      <c r="V154" s="61"/>
      <c r="W154" s="61"/>
      <c r="X154" s="61"/>
      <c r="Y154" s="61"/>
      <c r="Z154" s="61"/>
      <c r="AA154" s="63"/>
      <c r="AB154" s="61"/>
      <c r="AC154" s="61"/>
      <c r="AE154" s="13"/>
      <c r="AJ154" s="10"/>
    </row>
    <row r="155" spans="5:39" x14ac:dyDescent="0.3">
      <c r="E155" s="17" t="s">
        <v>134</v>
      </c>
      <c r="K155" s="16">
        <f>K131</f>
        <v>6</v>
      </c>
      <c r="L155" s="16">
        <f>COUNTIFS($K$18:$K$130,-1,L$18:L$130,"&gt;0")</f>
        <v>2</v>
      </c>
      <c r="M155" s="16">
        <f>COUNTIFS($K$18:$K$130,-1,M$18:M$130,"&gt;0")</f>
        <v>2</v>
      </c>
      <c r="N155" s="16">
        <f>COUNTIFS($K$18:$K$130,-1,N$18:N$130,"&gt;0")</f>
        <v>6</v>
      </c>
      <c r="O155" s="16">
        <f>COUNTIFS($K$18:$K$130,-1,O$18:O$130,"&gt;0")</f>
        <v>2</v>
      </c>
      <c r="P155" s="16">
        <f>COUNTIFS($K$18:$K$130,-1,P$18:P$130,"&gt;0")</f>
        <v>0</v>
      </c>
      <c r="Q155" s="10">
        <f t="shared" ref="Q155:AM155" si="57">SUMIF($K$18:$K$130,-1,Q18:Q130)</f>
        <v>1</v>
      </c>
      <c r="R155" s="1">
        <f t="shared" si="57"/>
        <v>1</v>
      </c>
      <c r="S155" s="1">
        <f t="shared" si="57"/>
        <v>1.5</v>
      </c>
      <c r="T155" s="1">
        <f t="shared" si="57"/>
        <v>1</v>
      </c>
      <c r="U155" s="9">
        <f t="shared" si="57"/>
        <v>1</v>
      </c>
      <c r="V155" s="1">
        <f t="shared" si="57"/>
        <v>1</v>
      </c>
      <c r="W155" s="1">
        <f t="shared" si="57"/>
        <v>1</v>
      </c>
      <c r="X155" s="1">
        <f t="shared" si="57"/>
        <v>0.5</v>
      </c>
      <c r="Y155" s="1">
        <f t="shared" si="57"/>
        <v>1</v>
      </c>
      <c r="Z155" s="1">
        <f t="shared" si="57"/>
        <v>1</v>
      </c>
      <c r="AA155" s="10">
        <f t="shared" si="57"/>
        <v>0</v>
      </c>
      <c r="AB155" s="1">
        <f t="shared" si="57"/>
        <v>0.5</v>
      </c>
      <c r="AC155" s="1">
        <f t="shared" si="57"/>
        <v>1.5</v>
      </c>
      <c r="AD155" s="1">
        <f t="shared" si="57"/>
        <v>4.5</v>
      </c>
      <c r="AE155" s="9">
        <f t="shared" si="57"/>
        <v>5</v>
      </c>
      <c r="AF155" s="1">
        <f t="shared" si="57"/>
        <v>1</v>
      </c>
      <c r="AG155" s="1">
        <f t="shared" si="57"/>
        <v>1</v>
      </c>
      <c r="AH155" s="1">
        <f t="shared" si="57"/>
        <v>0</v>
      </c>
      <c r="AI155" s="1">
        <f t="shared" si="57"/>
        <v>0</v>
      </c>
      <c r="AJ155" s="10">
        <f t="shared" si="57"/>
        <v>0</v>
      </c>
      <c r="AK155" s="1">
        <f t="shared" si="57"/>
        <v>0</v>
      </c>
      <c r="AL155" s="1">
        <f t="shared" si="57"/>
        <v>0</v>
      </c>
      <c r="AM155" s="9">
        <f t="shared" si="57"/>
        <v>0</v>
      </c>
    </row>
    <row r="156" spans="5:39" x14ac:dyDescent="0.3">
      <c r="E156" s="17" t="s">
        <v>135</v>
      </c>
      <c r="Q156" s="11">
        <f>+Q155/SUM($Q155:$U155)*100</f>
        <v>18.181818181818183</v>
      </c>
      <c r="R156" s="12">
        <f t="shared" ref="R156:U156" si="58">+R155/SUM($Q155:$U155)*100</f>
        <v>18.181818181818183</v>
      </c>
      <c r="S156" s="12">
        <f t="shared" si="58"/>
        <v>27.27272727272727</v>
      </c>
      <c r="T156" s="12">
        <f t="shared" si="58"/>
        <v>18.181818181818183</v>
      </c>
      <c r="U156" s="13">
        <f t="shared" si="58"/>
        <v>18.181818181818183</v>
      </c>
      <c r="V156" s="11">
        <f>+V155/SUM($V155:$Z155)*100</f>
        <v>22.222222222222221</v>
      </c>
      <c r="W156" s="12">
        <f t="shared" ref="W156:Z156" si="59">+W155/SUM($V155:$Z155)*100</f>
        <v>22.222222222222221</v>
      </c>
      <c r="X156" s="12">
        <f t="shared" si="59"/>
        <v>11.111111111111111</v>
      </c>
      <c r="Y156" s="12">
        <f t="shared" si="59"/>
        <v>22.222222222222221</v>
      </c>
      <c r="Z156" s="13">
        <f t="shared" si="59"/>
        <v>22.222222222222221</v>
      </c>
      <c r="AA156" s="11">
        <f>+AA155/SUM($AA155:$AE155)*100</f>
        <v>0</v>
      </c>
      <c r="AB156" s="12">
        <f t="shared" ref="AB156:AE156" si="60">+AB155/SUM($AA155:$AE155)*100</f>
        <v>4.3478260869565215</v>
      </c>
      <c r="AC156" s="12">
        <f t="shared" si="60"/>
        <v>13.043478260869565</v>
      </c>
      <c r="AD156" s="12">
        <f t="shared" si="60"/>
        <v>39.130434782608695</v>
      </c>
      <c r="AE156" s="13">
        <f t="shared" si="60"/>
        <v>43.478260869565219</v>
      </c>
      <c r="AF156" s="12">
        <f>+AF155/SUM($AF155:$AI155)*100</f>
        <v>50</v>
      </c>
      <c r="AG156" s="12">
        <f t="shared" ref="AG156:AI156" si="61">+AG155/SUM($AF155:$AI155)*100</f>
        <v>50</v>
      </c>
      <c r="AH156" s="12">
        <f t="shared" si="61"/>
        <v>0</v>
      </c>
      <c r="AI156" s="13">
        <f t="shared" si="61"/>
        <v>0</v>
      </c>
      <c r="AJ156" s="11" t="e">
        <f>+AJ155/SUM($AJ155:$AM155)*100</f>
        <v>#DIV/0!</v>
      </c>
      <c r="AK156" s="12" t="e">
        <f t="shared" ref="AK156:AM156" si="62">+AK155/SUM($AJ155:$AM155)*100</f>
        <v>#DIV/0!</v>
      </c>
      <c r="AL156" s="12" t="e">
        <f t="shared" si="62"/>
        <v>#DIV/0!</v>
      </c>
      <c r="AM156" s="13" t="e">
        <f t="shared" si="62"/>
        <v>#DIV/0!</v>
      </c>
    </row>
    <row r="157" spans="5:39" x14ac:dyDescent="0.3">
      <c r="L157" s="26"/>
      <c r="M157" s="26"/>
      <c r="N157" s="26"/>
      <c r="Q157" s="39"/>
      <c r="R157" s="26"/>
      <c r="S157" s="61">
        <f>(Q155*1+R155*2+S155*3+T155*4+U155*5)/(SUM(Q155:U155))</f>
        <v>3</v>
      </c>
      <c r="T157" s="61"/>
      <c r="U157" s="62"/>
      <c r="V157" s="61"/>
      <c r="W157" s="61"/>
      <c r="X157" s="61">
        <f>(V155*1+W155*2+X155*3+Y155*4+Z155*5)/(SUM(V155:Z155))</f>
        <v>3</v>
      </c>
      <c r="Y157" s="61"/>
      <c r="Z157" s="62"/>
      <c r="AA157" s="63"/>
      <c r="AB157" s="61"/>
      <c r="AC157" s="61">
        <f>(AA155*1+AB155*2+AC155*3+AD155*4+AE155*5)/(SUM(AA155:AE155))</f>
        <v>4.2173913043478262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0"/>
      <c r="N160" s="30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7" t="s">
        <v>136</v>
      </c>
      <c r="H170" s="16">
        <f>COUNTIF(H18:H130,1)</f>
        <v>0</v>
      </c>
      <c r="L170" s="16">
        <f>COUNTIFS($H$18:$H$130,1,L18:L130,"&gt;0")</f>
        <v>0</v>
      </c>
      <c r="M170" s="16">
        <f>COUNTIFS($H$18:$H$130,1,M18:M130,"&gt;0")</f>
        <v>0</v>
      </c>
      <c r="N170" s="16">
        <f>COUNTIFS($H$18:$H$130,1,N18:N130,"&gt;0")</f>
        <v>0</v>
      </c>
      <c r="O170" s="16">
        <f>COUNTIFS($H$18:$H$130,1,O18:O130,"&gt;0")</f>
        <v>0</v>
      </c>
      <c r="P170" s="16">
        <f>COUNTIFS($H$18:$H$130,1,P18:P130,"&gt;0")</f>
        <v>0</v>
      </c>
      <c r="Q170" s="10">
        <f t="shared" ref="Q170:AM170" si="63">SUMIF($H$18:$H$130,1,Q18:Q130)</f>
        <v>0</v>
      </c>
      <c r="R170" s="1">
        <f t="shared" si="63"/>
        <v>0</v>
      </c>
      <c r="S170" s="1">
        <f t="shared" si="63"/>
        <v>0</v>
      </c>
      <c r="T170" s="1">
        <f t="shared" si="63"/>
        <v>0</v>
      </c>
      <c r="U170" s="9">
        <f t="shared" si="63"/>
        <v>0</v>
      </c>
      <c r="V170" s="1">
        <f t="shared" si="63"/>
        <v>0</v>
      </c>
      <c r="W170" s="1">
        <f t="shared" si="63"/>
        <v>0</v>
      </c>
      <c r="X170" s="1">
        <f t="shared" si="63"/>
        <v>0</v>
      </c>
      <c r="Y170" s="1">
        <f t="shared" si="63"/>
        <v>0</v>
      </c>
      <c r="Z170" s="1">
        <f t="shared" si="63"/>
        <v>0</v>
      </c>
      <c r="AA170" s="10">
        <f t="shared" si="63"/>
        <v>0</v>
      </c>
      <c r="AB170" s="1">
        <f t="shared" si="63"/>
        <v>0</v>
      </c>
      <c r="AC170" s="1">
        <f t="shared" si="63"/>
        <v>0</v>
      </c>
      <c r="AD170" s="1">
        <f t="shared" si="63"/>
        <v>0</v>
      </c>
      <c r="AE170" s="9">
        <f t="shared" si="63"/>
        <v>0</v>
      </c>
      <c r="AF170" s="1">
        <f t="shared" si="63"/>
        <v>0</v>
      </c>
      <c r="AG170" s="1">
        <f t="shared" si="63"/>
        <v>0</v>
      </c>
      <c r="AH170" s="1">
        <f t="shared" si="63"/>
        <v>0</v>
      </c>
      <c r="AI170" s="1">
        <f t="shared" si="63"/>
        <v>0</v>
      </c>
      <c r="AJ170" s="10">
        <f t="shared" si="63"/>
        <v>0</v>
      </c>
      <c r="AK170" s="1">
        <f t="shared" si="63"/>
        <v>0</v>
      </c>
      <c r="AL170" s="1">
        <f t="shared" si="63"/>
        <v>0</v>
      </c>
      <c r="AM170" s="9">
        <f t="shared" si="63"/>
        <v>0</v>
      </c>
    </row>
    <row r="171" spans="5:39" x14ac:dyDescent="0.3">
      <c r="Q171" s="11" t="e">
        <f>+Q170/SUM($Q170:$U170)*100</f>
        <v>#DIV/0!</v>
      </c>
      <c r="R171" s="12" t="e">
        <f t="shared" ref="R171:U171" si="64">+R170/SUM($Q170:$U170)*100</f>
        <v>#DIV/0!</v>
      </c>
      <c r="S171" s="12" t="e">
        <f t="shared" si="64"/>
        <v>#DIV/0!</v>
      </c>
      <c r="T171" s="12" t="e">
        <f t="shared" si="64"/>
        <v>#DIV/0!</v>
      </c>
      <c r="U171" s="13" t="e">
        <f t="shared" si="64"/>
        <v>#DIV/0!</v>
      </c>
      <c r="V171" s="11" t="e">
        <f>+V170/SUM($V170:$Z170)*100</f>
        <v>#DIV/0!</v>
      </c>
      <c r="W171" s="12" t="e">
        <f t="shared" ref="W171:Z171" si="65">+W170/SUM($V170:$Z170)*100</f>
        <v>#DIV/0!</v>
      </c>
      <c r="X171" s="12" t="e">
        <f t="shared" si="65"/>
        <v>#DIV/0!</v>
      </c>
      <c r="Y171" s="12" t="e">
        <f t="shared" si="65"/>
        <v>#DIV/0!</v>
      </c>
      <c r="Z171" s="13" t="e">
        <f t="shared" si="65"/>
        <v>#DIV/0!</v>
      </c>
      <c r="AA171" s="11" t="e">
        <f>+AA170/SUM($AA170:$AE170)*100</f>
        <v>#DIV/0!</v>
      </c>
      <c r="AB171" s="12" t="e">
        <f t="shared" ref="AB171:AE171" si="66">+AB170/SUM($AA170:$AE170)*100</f>
        <v>#DIV/0!</v>
      </c>
      <c r="AC171" s="12" t="e">
        <f t="shared" si="66"/>
        <v>#DIV/0!</v>
      </c>
      <c r="AD171" s="12" t="e">
        <f t="shared" si="66"/>
        <v>#DIV/0!</v>
      </c>
      <c r="AE171" s="13" t="e">
        <f t="shared" si="66"/>
        <v>#DIV/0!</v>
      </c>
      <c r="AF171" s="12" t="e">
        <f>+AF170/SUM($AF170:$AI170)*100</f>
        <v>#DIV/0!</v>
      </c>
      <c r="AG171" s="12" t="e">
        <f t="shared" ref="AG171:AI171" si="67">+AG170/SUM($AF170:$AI170)*100</f>
        <v>#DIV/0!</v>
      </c>
      <c r="AH171" s="12" t="e">
        <f t="shared" si="67"/>
        <v>#DIV/0!</v>
      </c>
      <c r="AI171" s="13" t="e">
        <f t="shared" si="67"/>
        <v>#DIV/0!</v>
      </c>
      <c r="AJ171" s="11" t="e">
        <f>+AJ170/SUM($AJ170:$AM170)*100</f>
        <v>#DIV/0!</v>
      </c>
      <c r="AK171" s="12" t="e">
        <f t="shared" ref="AK171:AM171" si="68">+AK170/SUM($AJ170:$AM170)*100</f>
        <v>#DIV/0!</v>
      </c>
      <c r="AL171" s="12" t="e">
        <f t="shared" si="68"/>
        <v>#DIV/0!</v>
      </c>
      <c r="AM171" s="13" t="e">
        <f t="shared" si="68"/>
        <v>#DIV/0!</v>
      </c>
    </row>
    <row r="172" spans="5:39" x14ac:dyDescent="0.3">
      <c r="L172" s="26"/>
      <c r="M172" s="26"/>
      <c r="N172" s="26"/>
      <c r="S172" s="1" t="e">
        <f>(Q170*1+R170*2+S170*3+T170*4+U170*5)/SUM(Q170:U170)</f>
        <v>#DIV/0!</v>
      </c>
      <c r="U172" s="13"/>
      <c r="X172" s="31" t="e">
        <f>(V170*1+W170*2+X170*3+Y170*4+Z170*5)/SUM(V170:Z170)</f>
        <v>#DIV/0!</v>
      </c>
      <c r="Z172" s="13"/>
      <c r="AC172" s="1" t="e">
        <f>(AA170*1+AB170*2+AC170*3+AD170*4+AE170*5)/SUM(AA170:AE170)</f>
        <v>#DIV/0!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0"/>
      <c r="N175" s="30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E184" s="83"/>
      <c r="F184" s="211"/>
      <c r="G184" s="211"/>
      <c r="H184" s="226"/>
      <c r="I184" s="211"/>
      <c r="J184" s="211"/>
      <c r="K184" s="211"/>
      <c r="L184" s="226"/>
      <c r="M184" s="211"/>
      <c r="N184" s="211"/>
      <c r="O184" s="211"/>
      <c r="AJ184" s="10"/>
    </row>
    <row r="185" spans="5:36" x14ac:dyDescent="0.3">
      <c r="E185" s="83" t="s">
        <v>324</v>
      </c>
      <c r="F185" s="211"/>
      <c r="G185" s="211"/>
      <c r="H185" s="226"/>
      <c r="I185" s="211"/>
      <c r="J185" s="211"/>
      <c r="K185" s="211"/>
      <c r="L185" s="226"/>
      <c r="M185" s="211"/>
      <c r="N185" s="211"/>
      <c r="O185" s="211"/>
      <c r="AJ185" s="10"/>
    </row>
    <row r="186" spans="5:36" x14ac:dyDescent="0.3">
      <c r="E186" s="83"/>
      <c r="F186" s="226" t="s">
        <v>325</v>
      </c>
      <c r="G186" s="211"/>
      <c r="H186" s="226"/>
      <c r="I186" s="211"/>
      <c r="J186" s="211"/>
      <c r="K186" s="211"/>
      <c r="L186" s="226"/>
      <c r="M186" s="211"/>
      <c r="N186" s="211"/>
      <c r="O186" s="211"/>
      <c r="Q186" s="10">
        <f>SUMIFS(Q$18:Q$130,$O$18:$O$130,"&gt;2",$K$18:$K$130,1)</f>
        <v>2</v>
      </c>
      <c r="R186" s="1">
        <f t="shared" ref="R186:AE186" si="69">SUMIFS(R$18:R$130,$O$18:$O$130,"&gt;2",$K$18:$K$130,1)</f>
        <v>2.5</v>
      </c>
      <c r="S186" s="1">
        <f t="shared" si="69"/>
        <v>3</v>
      </c>
      <c r="T186" s="1">
        <f t="shared" si="69"/>
        <v>4</v>
      </c>
      <c r="U186" s="9">
        <f t="shared" si="69"/>
        <v>3</v>
      </c>
      <c r="V186" s="1">
        <f t="shared" si="69"/>
        <v>11</v>
      </c>
      <c r="W186" s="1">
        <f t="shared" si="69"/>
        <v>13</v>
      </c>
      <c r="X186" s="1">
        <f t="shared" si="69"/>
        <v>10.5</v>
      </c>
      <c r="Y186" s="1">
        <f t="shared" si="69"/>
        <v>3.5</v>
      </c>
      <c r="Z186" s="1">
        <f t="shared" si="69"/>
        <v>2</v>
      </c>
      <c r="AA186" s="10">
        <f t="shared" si="69"/>
        <v>16.5</v>
      </c>
      <c r="AB186" s="1">
        <f t="shared" si="69"/>
        <v>20.5</v>
      </c>
      <c r="AC186" s="1">
        <f t="shared" si="69"/>
        <v>15</v>
      </c>
      <c r="AD186" s="1">
        <f t="shared" si="69"/>
        <v>5</v>
      </c>
      <c r="AE186" s="9">
        <f t="shared" si="69"/>
        <v>3</v>
      </c>
      <c r="AJ186" s="10"/>
    </row>
    <row r="187" spans="5:36" x14ac:dyDescent="0.3">
      <c r="E187" s="83"/>
      <c r="F187" s="226" t="s">
        <v>26</v>
      </c>
      <c r="G187" s="211"/>
      <c r="H187" s="226" t="s">
        <v>326</v>
      </c>
      <c r="I187" s="211"/>
      <c r="J187" s="211"/>
      <c r="K187" s="211"/>
      <c r="L187" s="226"/>
      <c r="M187" s="211"/>
      <c r="N187" s="211"/>
      <c r="O187" s="211"/>
      <c r="Q187" s="171"/>
      <c r="R187" s="31"/>
      <c r="S187" s="31">
        <f>(Q186*1+R186*2+S186*3+T186*4+U186*5)/SUM(Q186:U186)</f>
        <v>3.2413793103448274</v>
      </c>
      <c r="T187" s="31"/>
      <c r="U187" s="173">
        <f>(U186*1.5+T186-R186-Q186*1.5)/SUM(Q186:U186)</f>
        <v>0.20689655172413793</v>
      </c>
      <c r="V187" s="31"/>
      <c r="W187" s="31"/>
      <c r="X187" s="31">
        <f>(V186*1+W186*2+X186*3+Y186*4+Z186*5)/SUM(V186:Z186)</f>
        <v>2.3125</v>
      </c>
      <c r="Y187" s="31"/>
      <c r="Z187" s="173">
        <f>(Z186*1.5+Y186-W186-V186*1.5)/SUM(V186:Z186)</f>
        <v>-0.57499999999999996</v>
      </c>
      <c r="AA187" s="171"/>
      <c r="AB187" s="31"/>
      <c r="AC187" s="31">
        <f>(AA186*1+AB186*2+AC186*3+AD186*4+AE186*5)/SUM(AA186:AE186)</f>
        <v>2.2916666666666665</v>
      </c>
      <c r="AD187" s="31"/>
      <c r="AE187" s="173">
        <f>(AE186*1.5+AD186-AB186-AA186*1.5)/SUM(AA186:AE186)</f>
        <v>-0.59583333333333333</v>
      </c>
      <c r="AJ187" s="10"/>
    </row>
    <row r="188" spans="5:36" x14ac:dyDescent="0.3">
      <c r="E188" s="83"/>
      <c r="F188" s="226" t="s">
        <v>327</v>
      </c>
      <c r="G188" s="211"/>
      <c r="H188" s="226"/>
      <c r="I188" s="211"/>
      <c r="J188" s="211"/>
      <c r="K188" s="211"/>
      <c r="L188" s="226"/>
      <c r="M188" s="211"/>
      <c r="N188" s="211"/>
      <c r="O188" s="211"/>
      <c r="Q188" s="10">
        <f>SUMIFS(Q$18:Q$130,$O$18:$O$130,1,$K$18:$K$130,1)</f>
        <v>8</v>
      </c>
      <c r="R188" s="1">
        <f t="shared" ref="R188:AE188" si="70">SUMIFS(R$18:R$130,$O$18:$O$130,1,$K$18:$K$130,1)</f>
        <v>13.5</v>
      </c>
      <c r="S188" s="1">
        <f t="shared" si="70"/>
        <v>17</v>
      </c>
      <c r="T188" s="1">
        <f t="shared" si="70"/>
        <v>12</v>
      </c>
      <c r="U188" s="9">
        <f t="shared" si="70"/>
        <v>7</v>
      </c>
      <c r="V188" s="1">
        <f t="shared" si="70"/>
        <v>18.5</v>
      </c>
      <c r="W188" s="1">
        <f t="shared" si="70"/>
        <v>22.5</v>
      </c>
      <c r="X188" s="1">
        <f t="shared" si="70"/>
        <v>14</v>
      </c>
      <c r="Y188" s="1">
        <f t="shared" si="70"/>
        <v>3.5</v>
      </c>
      <c r="Z188" s="1">
        <f t="shared" si="70"/>
        <v>1</v>
      </c>
      <c r="AA188" s="10">
        <f t="shared" si="70"/>
        <v>32.5</v>
      </c>
      <c r="AB188" s="1">
        <f t="shared" si="70"/>
        <v>38.5</v>
      </c>
      <c r="AC188" s="1">
        <f t="shared" si="70"/>
        <v>25.5</v>
      </c>
      <c r="AD188" s="1">
        <f t="shared" si="70"/>
        <v>13.5</v>
      </c>
      <c r="AE188" s="9">
        <f t="shared" si="70"/>
        <v>10</v>
      </c>
      <c r="AJ188" s="10"/>
    </row>
    <row r="189" spans="5:36" x14ac:dyDescent="0.3">
      <c r="E189" s="83"/>
      <c r="F189" s="140" t="s">
        <v>26</v>
      </c>
      <c r="G189" s="141"/>
      <c r="H189" s="140" t="s">
        <v>326</v>
      </c>
      <c r="I189" s="141"/>
      <c r="J189" s="141"/>
      <c r="K189" s="141"/>
      <c r="L189" s="140"/>
      <c r="M189" s="141"/>
      <c r="N189" s="141"/>
      <c r="O189" s="141"/>
      <c r="P189" s="130"/>
      <c r="Q189" s="172"/>
      <c r="R189" s="169"/>
      <c r="S189" s="169">
        <f>(Q188*1+R188*2+S188*3+T188*4+U188*5)/SUM(Q188:U188)</f>
        <v>2.9391304347826086</v>
      </c>
      <c r="T189" s="169"/>
      <c r="U189" s="174">
        <f>(U188*1.5+T188-R188-Q188*1.5)/SUM(Q188:U188)</f>
        <v>-5.2173913043478258E-2</v>
      </c>
      <c r="V189" s="169"/>
      <c r="W189" s="169"/>
      <c r="X189" s="169">
        <f>(V188*1+W188*2+X188*3+Y188*4+Z188*5)/SUM(V188:Z188)</f>
        <v>2.0924369747899161</v>
      </c>
      <c r="Y189" s="169"/>
      <c r="Z189" s="174">
        <f>(Z188*1.5+Y188-W188-V188*1.5)/SUM(V188:Z188)</f>
        <v>-0.76050420168067223</v>
      </c>
      <c r="AA189" s="172"/>
      <c r="AB189" s="169"/>
      <c r="AC189" s="169">
        <f>(AA188*1+AB188*2+AC188*3+AD188*4+AE188*5)/SUM(AA188:AE188)</f>
        <v>2.4166666666666665</v>
      </c>
      <c r="AD189" s="169"/>
      <c r="AE189" s="174">
        <f>(AE188*1.5+AD188-AB188-AA188*1.5)/SUM(AA188:AE188)</f>
        <v>-0.48958333333333331</v>
      </c>
      <c r="AJ189" s="10"/>
    </row>
    <row r="190" spans="5:36" x14ac:dyDescent="0.3">
      <c r="E190" s="83"/>
      <c r="F190" s="226" t="s">
        <v>328</v>
      </c>
      <c r="G190" s="211"/>
      <c r="H190" s="226"/>
      <c r="I190" s="211"/>
      <c r="J190" s="211"/>
      <c r="K190" s="211"/>
      <c r="L190" s="226"/>
      <c r="M190" s="211"/>
      <c r="N190" s="211"/>
      <c r="O190" s="211"/>
      <c r="Q190" s="10">
        <f>SUMIFS(Q$18:Q$130,$O$18:$O$130,"&gt;2",$K$18:$K$130,-1)</f>
        <v>0</v>
      </c>
      <c r="R190" s="1">
        <f t="shared" ref="R190:AE190" si="71">SUMIFS(R$18:R$130,$O$18:$O$130,"&gt;2",$K$18:$K$130,-1)</f>
        <v>0</v>
      </c>
      <c r="S190" s="1">
        <f t="shared" si="71"/>
        <v>0</v>
      </c>
      <c r="T190" s="1">
        <f t="shared" si="71"/>
        <v>0</v>
      </c>
      <c r="U190" s="9">
        <f t="shared" si="71"/>
        <v>0</v>
      </c>
      <c r="V190" s="1">
        <f t="shared" si="71"/>
        <v>0</v>
      </c>
      <c r="W190" s="1">
        <f t="shared" si="71"/>
        <v>0</v>
      </c>
      <c r="X190" s="1">
        <f t="shared" si="71"/>
        <v>0</v>
      </c>
      <c r="Y190" s="1">
        <f t="shared" si="71"/>
        <v>0</v>
      </c>
      <c r="Z190" s="1">
        <f t="shared" si="71"/>
        <v>0</v>
      </c>
      <c r="AA190" s="10">
        <f t="shared" si="71"/>
        <v>0</v>
      </c>
      <c r="AB190" s="1">
        <f t="shared" si="71"/>
        <v>0</v>
      </c>
      <c r="AC190" s="1">
        <f t="shared" si="71"/>
        <v>0</v>
      </c>
      <c r="AD190" s="1">
        <f t="shared" si="71"/>
        <v>0</v>
      </c>
      <c r="AE190" s="9">
        <f t="shared" si="71"/>
        <v>0</v>
      </c>
      <c r="AJ190" s="10"/>
    </row>
    <row r="191" spans="5:36" x14ac:dyDescent="0.3">
      <c r="E191" s="83"/>
      <c r="F191" s="226" t="s">
        <v>26</v>
      </c>
      <c r="G191" s="211"/>
      <c r="H191" s="226" t="s">
        <v>326</v>
      </c>
      <c r="I191" s="211"/>
      <c r="J191" s="211"/>
      <c r="K191" s="211"/>
      <c r="L191" s="226"/>
      <c r="M191" s="211"/>
      <c r="N191" s="211"/>
      <c r="O191" s="211"/>
      <c r="Q191" s="171"/>
      <c r="R191" s="31"/>
      <c r="S191" s="31" t="e">
        <f>(Q190*1+R190*2+S190*3+T190*4+U190*5)/SUM(Q190:U190)</f>
        <v>#DIV/0!</v>
      </c>
      <c r="T191" s="31"/>
      <c r="U191" s="173" t="e">
        <f>(U190*1.5+T190-R190-Q190*1.5)/SUM(Q190:U190)</f>
        <v>#DIV/0!</v>
      </c>
      <c r="V191" s="31"/>
      <c r="W191" s="31"/>
      <c r="X191" s="31" t="e">
        <f>(V190*1+W190*2+X190*3+Y190*4+Z190*5)/SUM(V190:Z190)</f>
        <v>#DIV/0!</v>
      </c>
      <c r="Y191" s="31"/>
      <c r="Z191" s="173" t="e">
        <f>(Z190*1.5+Y190-W190-V190*1.5)/SUM(V190:Z190)</f>
        <v>#DIV/0!</v>
      </c>
      <c r="AA191" s="171"/>
      <c r="AB191" s="31"/>
      <c r="AC191" s="31" t="e">
        <f>(AA190*1+AB190*2+AC190*3+AD190*4+AE190*5)/SUM(AA190:AE190)</f>
        <v>#DIV/0!</v>
      </c>
      <c r="AD191" s="31"/>
      <c r="AE191" s="173" t="e">
        <f>(AE190*1.5+AD190-AB190-AA190*1.5)/SUM(AA190:AE190)</f>
        <v>#DIV/0!</v>
      </c>
      <c r="AJ191" s="10"/>
    </row>
    <row r="192" spans="5:36" x14ac:dyDescent="0.3">
      <c r="E192" s="83"/>
      <c r="F192" s="226" t="s">
        <v>327</v>
      </c>
      <c r="G192" s="211"/>
      <c r="H192" s="226"/>
      <c r="I192" s="211"/>
      <c r="J192" s="211"/>
      <c r="K192" s="211"/>
      <c r="L192" s="226"/>
      <c r="M192" s="211"/>
      <c r="N192" s="211"/>
      <c r="O192" s="211"/>
      <c r="Q192" s="10">
        <f>SUMIFS(Q$18:Q$130,$O$18:$O$130,1,$K$18:$K$130,-1)</f>
        <v>0</v>
      </c>
      <c r="R192" s="1">
        <f t="shared" ref="R192:AE192" si="72">SUMIFS(R$18:R$130,$O$18:$O$130,1,$K$18:$K$130,-1)</f>
        <v>0</v>
      </c>
      <c r="S192" s="1">
        <f t="shared" si="72"/>
        <v>0</v>
      </c>
      <c r="T192" s="1">
        <f t="shared" si="72"/>
        <v>0</v>
      </c>
      <c r="U192" s="9">
        <f t="shared" si="72"/>
        <v>0</v>
      </c>
      <c r="V192" s="1">
        <f t="shared" si="72"/>
        <v>0</v>
      </c>
      <c r="W192" s="1">
        <f t="shared" si="72"/>
        <v>0</v>
      </c>
      <c r="X192" s="1">
        <f t="shared" si="72"/>
        <v>0</v>
      </c>
      <c r="Y192" s="1">
        <f t="shared" si="72"/>
        <v>0</v>
      </c>
      <c r="Z192" s="1">
        <f t="shared" si="72"/>
        <v>0</v>
      </c>
      <c r="AA192" s="10">
        <f t="shared" si="72"/>
        <v>0</v>
      </c>
      <c r="AB192" s="1">
        <f t="shared" si="72"/>
        <v>0</v>
      </c>
      <c r="AC192" s="1">
        <f t="shared" si="72"/>
        <v>0.5</v>
      </c>
      <c r="AD192" s="1">
        <f t="shared" si="72"/>
        <v>1</v>
      </c>
      <c r="AE192" s="9">
        <f t="shared" si="72"/>
        <v>1</v>
      </c>
      <c r="AJ192" s="10"/>
    </row>
    <row r="193" spans="5:39" x14ac:dyDescent="0.3">
      <c r="E193" s="83"/>
      <c r="F193" s="140" t="s">
        <v>26</v>
      </c>
      <c r="G193" s="141"/>
      <c r="H193" s="140" t="s">
        <v>326</v>
      </c>
      <c r="I193" s="141"/>
      <c r="J193" s="141"/>
      <c r="K193" s="141"/>
      <c r="L193" s="140"/>
      <c r="M193" s="141"/>
      <c r="N193" s="141"/>
      <c r="O193" s="141"/>
      <c r="P193" s="130"/>
      <c r="Q193" s="172"/>
      <c r="R193" s="169"/>
      <c r="S193" s="169" t="e">
        <f>(Q192*1+R192*2+S192*3+T192*4+U192*5)/SUM(Q192:U192)</f>
        <v>#DIV/0!</v>
      </c>
      <c r="T193" s="169"/>
      <c r="U193" s="174" t="e">
        <f>(U192*1.5+T192-R192-Q192*1.5)/SUM(Q192:U192)</f>
        <v>#DIV/0!</v>
      </c>
      <c r="V193" s="169"/>
      <c r="W193" s="169"/>
      <c r="X193" s="169" t="e">
        <f>(V192*1+W192*2+X192*3+Y192*4+Z192*5)/SUM(V192:Z192)</f>
        <v>#DIV/0!</v>
      </c>
      <c r="Y193" s="169"/>
      <c r="Z193" s="174" t="e">
        <f>(Z192*1.5+Y192-W192-V192*1.5)/SUM(V192:Z192)</f>
        <v>#DIV/0!</v>
      </c>
      <c r="AA193" s="172"/>
      <c r="AB193" s="169"/>
      <c r="AC193" s="169">
        <f>(AA192*1+AB192*2+AC192*3+AD192*4+AE192*5)/SUM(AA192:AE192)</f>
        <v>4.2</v>
      </c>
      <c r="AD193" s="169"/>
      <c r="AE193" s="174">
        <f>(AE192*1.5+AD192-AB192-AA192*1.5)/SUM(AA192:AE192)</f>
        <v>1</v>
      </c>
      <c r="AJ193" s="10"/>
    </row>
    <row r="194" spans="5:39" x14ac:dyDescent="0.3">
      <c r="E194" s="83"/>
      <c r="F194" s="226"/>
      <c r="G194" s="211"/>
      <c r="H194" s="226"/>
      <c r="I194" s="211"/>
      <c r="J194" s="211"/>
      <c r="K194" s="211"/>
      <c r="L194" s="226"/>
      <c r="M194" s="211"/>
      <c r="N194" s="211"/>
      <c r="O194" s="211"/>
      <c r="AJ194" s="10"/>
    </row>
    <row r="195" spans="5:39" x14ac:dyDescent="0.3">
      <c r="E195" s="83" t="s">
        <v>329</v>
      </c>
      <c r="F195" s="210"/>
      <c r="G195" s="211"/>
      <c r="H195" s="227"/>
      <c r="I195" s="227"/>
      <c r="J195" s="227"/>
      <c r="K195" s="211"/>
      <c r="L195" s="227"/>
      <c r="M195" s="227"/>
      <c r="N195" s="227"/>
      <c r="O195" s="211"/>
      <c r="AJ195" s="10"/>
    </row>
    <row r="196" spans="5:39" x14ac:dyDescent="0.3">
      <c r="E196" s="83"/>
      <c r="F196" s="210" t="s">
        <v>330</v>
      </c>
      <c r="G196" s="211"/>
      <c r="H196" s="227"/>
      <c r="I196" s="227"/>
      <c r="J196" s="227"/>
      <c r="K196" s="211"/>
      <c r="L196" s="227"/>
      <c r="M196" s="227"/>
      <c r="N196" s="227"/>
      <c r="O196" s="211"/>
      <c r="Q196" s="10">
        <f>SUMIFS(Q$18:Q$130,$P$18:$P$130,1,$K$18:$K$130,1)</f>
        <v>3</v>
      </c>
      <c r="R196" s="1">
        <f t="shared" ref="R196:AE196" si="73">SUMIFS(R$18:R$130,$P$18:$P$130,1,$K$18:$K$130,1)</f>
        <v>7</v>
      </c>
      <c r="S196" s="1">
        <f t="shared" si="73"/>
        <v>10</v>
      </c>
      <c r="T196" s="1">
        <f t="shared" si="73"/>
        <v>10</v>
      </c>
      <c r="U196" s="9">
        <f t="shared" si="73"/>
        <v>6</v>
      </c>
      <c r="V196" s="1">
        <f t="shared" si="73"/>
        <v>14.5</v>
      </c>
      <c r="W196" s="1">
        <f t="shared" si="73"/>
        <v>16.5</v>
      </c>
      <c r="X196" s="1">
        <f t="shared" si="73"/>
        <v>9.5</v>
      </c>
      <c r="Y196" s="1">
        <f t="shared" si="73"/>
        <v>2</v>
      </c>
      <c r="Z196" s="1">
        <f t="shared" si="73"/>
        <v>1</v>
      </c>
      <c r="AA196" s="10">
        <f t="shared" si="73"/>
        <v>26.5</v>
      </c>
      <c r="AB196" s="1">
        <f t="shared" si="73"/>
        <v>32</v>
      </c>
      <c r="AC196" s="1">
        <f t="shared" si="73"/>
        <v>22</v>
      </c>
      <c r="AD196" s="1">
        <f t="shared" si="73"/>
        <v>2.5</v>
      </c>
      <c r="AE196" s="9">
        <f t="shared" si="73"/>
        <v>0</v>
      </c>
      <c r="AJ196" s="10"/>
    </row>
    <row r="197" spans="5:39" x14ac:dyDescent="0.3">
      <c r="E197" s="83"/>
      <c r="F197" s="226" t="s">
        <v>26</v>
      </c>
      <c r="G197" s="211"/>
      <c r="H197" s="226" t="s">
        <v>326</v>
      </c>
      <c r="I197" s="228"/>
      <c r="J197" s="228"/>
      <c r="K197" s="211"/>
      <c r="L197" s="228"/>
      <c r="M197" s="228"/>
      <c r="N197" s="228"/>
      <c r="O197" s="211"/>
      <c r="Q197" s="171"/>
      <c r="R197" s="31"/>
      <c r="S197" s="31">
        <f>(Q196*1+R196*2+S196*3+T196*4+U196*5)/SUM(Q196:U196)</f>
        <v>3.25</v>
      </c>
      <c r="T197" s="31"/>
      <c r="U197" s="173">
        <f>(U196*1.5+T196-R196-Q196*1.5)/SUM(Q196:U196)</f>
        <v>0.20833333333333334</v>
      </c>
      <c r="V197" s="31"/>
      <c r="W197" s="31"/>
      <c r="X197" s="31">
        <f>(V196*1+W196*2+X196*3+Y196*4+Z196*5)/SUM(V196:Z196)</f>
        <v>2.0459770114942528</v>
      </c>
      <c r="Y197" s="31"/>
      <c r="Z197" s="173">
        <f>(Z196*1.5+Y196-W196-V196*1.5)/SUM(V196:Z196)</f>
        <v>-0.79885057471264365</v>
      </c>
      <c r="AA197" s="171"/>
      <c r="AB197" s="31"/>
      <c r="AC197" s="31">
        <f>(AA196*1+AB196*2+AC196*3+AD196*4+AE196*5)/SUM(AA196:AE196)</f>
        <v>2.0060240963855422</v>
      </c>
      <c r="AD197" s="31"/>
      <c r="AE197" s="173">
        <f>(AE196*1.5+AD196-AB196-AA196*1.5)/SUM(AA196:AE196)</f>
        <v>-0.83433734939759041</v>
      </c>
      <c r="AJ197" s="10"/>
    </row>
    <row r="198" spans="5:39" x14ac:dyDescent="0.3">
      <c r="E198" s="83"/>
      <c r="F198" s="210" t="s">
        <v>331</v>
      </c>
      <c r="G198" s="211"/>
      <c r="H198" s="228"/>
      <c r="I198" s="228"/>
      <c r="J198" s="228"/>
      <c r="K198" s="211"/>
      <c r="L198" s="228"/>
      <c r="M198" s="228"/>
      <c r="N198" s="228"/>
      <c r="O198" s="211"/>
      <c r="Q198" s="10">
        <f>SUMIFS(Q$18:Q$130,$P$18:$P$130,"&gt;2",$K$18:$K$130,1)</f>
        <v>1</v>
      </c>
      <c r="R198" s="1">
        <f t="shared" ref="R198:AE198" si="74">SUMIFS(R$18:R$130,$P$18:$P$130,"&gt;2",$K$18:$K$130,1)</f>
        <v>1</v>
      </c>
      <c r="S198" s="1">
        <f t="shared" si="74"/>
        <v>1</v>
      </c>
      <c r="T198" s="1">
        <f t="shared" si="74"/>
        <v>1</v>
      </c>
      <c r="U198" s="9">
        <f t="shared" si="74"/>
        <v>1</v>
      </c>
      <c r="V198" s="1">
        <f t="shared" si="74"/>
        <v>8</v>
      </c>
      <c r="W198" s="1">
        <f t="shared" si="74"/>
        <v>8</v>
      </c>
      <c r="X198" s="1">
        <f t="shared" si="74"/>
        <v>6.5</v>
      </c>
      <c r="Y198" s="1">
        <f t="shared" si="74"/>
        <v>1</v>
      </c>
      <c r="Z198" s="1">
        <f t="shared" si="74"/>
        <v>1</v>
      </c>
      <c r="AA198" s="10">
        <f t="shared" si="74"/>
        <v>5.5</v>
      </c>
      <c r="AB198" s="1">
        <f t="shared" si="74"/>
        <v>6.5</v>
      </c>
      <c r="AC198" s="1">
        <f t="shared" si="74"/>
        <v>5</v>
      </c>
      <c r="AD198" s="1">
        <f t="shared" si="74"/>
        <v>4</v>
      </c>
      <c r="AE198" s="9">
        <f t="shared" si="74"/>
        <v>3</v>
      </c>
      <c r="AJ198" s="10"/>
    </row>
    <row r="199" spans="5:39" x14ac:dyDescent="0.3">
      <c r="E199" s="83"/>
      <c r="F199" s="140" t="s">
        <v>26</v>
      </c>
      <c r="G199" s="141"/>
      <c r="H199" s="140" t="s">
        <v>326</v>
      </c>
      <c r="I199" s="229"/>
      <c r="J199" s="229"/>
      <c r="K199" s="229"/>
      <c r="L199" s="141"/>
      <c r="M199" s="141"/>
      <c r="N199" s="141"/>
      <c r="O199" s="141"/>
      <c r="P199" s="130"/>
      <c r="Q199" s="172"/>
      <c r="R199" s="169"/>
      <c r="S199" s="169">
        <f>(Q198*1+R198*2+S198*3+T198*4+U198*5)/SUM(Q198:U198)</f>
        <v>3</v>
      </c>
      <c r="T199" s="169"/>
      <c r="U199" s="174">
        <f>(U198*1.5+T198-R198-Q198*1.5)/SUM(Q198:U198)</f>
        <v>0</v>
      </c>
      <c r="V199" s="169"/>
      <c r="W199" s="169"/>
      <c r="X199" s="169">
        <f>(V198*1+W198*2+X198*3+Y198*4+Z198*5)/SUM(V198:Z198)</f>
        <v>2.1428571428571428</v>
      </c>
      <c r="Y199" s="169"/>
      <c r="Z199" s="174">
        <f>(Z198*1.5+Y198-W198-V198*1.5)/SUM(V198:Z198)</f>
        <v>-0.7142857142857143</v>
      </c>
      <c r="AA199" s="172"/>
      <c r="AB199" s="169"/>
      <c r="AC199" s="169">
        <f>(AA198*1+AB198*2+AC198*3+AD198*4+AE198*5)/SUM(AA198:AE198)</f>
        <v>2.6875</v>
      </c>
      <c r="AD199" s="169"/>
      <c r="AE199" s="174">
        <f>(AE198*1.5+AD198-AB198-AA198*1.5)/SUM(AA198:AE198)</f>
        <v>-0.26041666666666669</v>
      </c>
      <c r="AJ199" s="10"/>
    </row>
    <row r="200" spans="5:39" x14ac:dyDescent="0.3">
      <c r="E200" s="83"/>
      <c r="F200" s="210" t="s">
        <v>332</v>
      </c>
      <c r="G200" s="71"/>
      <c r="H200" s="226"/>
      <c r="I200" s="211"/>
      <c r="J200" s="211"/>
      <c r="K200" s="211"/>
      <c r="L200" s="226"/>
      <c r="M200" s="211"/>
      <c r="N200" s="211"/>
      <c r="O200" s="211"/>
      <c r="Q200" s="10">
        <f>SUMIFS(Q$18:Q$130,$P$18:$P$130,1,$K$18:$K$130,-1)</f>
        <v>0</v>
      </c>
      <c r="R200" s="1">
        <f t="shared" ref="R200:AE200" si="75">SUMIFS(R$18:R$130,$P$18:$P$130,1,$K$18:$K$130,-1)</f>
        <v>0</v>
      </c>
      <c r="S200" s="1">
        <f t="shared" si="75"/>
        <v>0</v>
      </c>
      <c r="T200" s="1">
        <f t="shared" si="75"/>
        <v>0</v>
      </c>
      <c r="U200" s="9">
        <f t="shared" si="75"/>
        <v>0</v>
      </c>
      <c r="V200" s="1">
        <f t="shared" si="75"/>
        <v>0</v>
      </c>
      <c r="W200" s="1">
        <f t="shared" si="75"/>
        <v>0</v>
      </c>
      <c r="X200" s="1">
        <f t="shared" si="75"/>
        <v>0</v>
      </c>
      <c r="Y200" s="1">
        <f t="shared" si="75"/>
        <v>0</v>
      </c>
      <c r="Z200" s="1">
        <f t="shared" si="75"/>
        <v>0</v>
      </c>
      <c r="AA200" s="10">
        <f t="shared" si="75"/>
        <v>0</v>
      </c>
      <c r="AB200" s="1">
        <f t="shared" si="75"/>
        <v>0</v>
      </c>
      <c r="AC200" s="1">
        <f t="shared" si="75"/>
        <v>0</v>
      </c>
      <c r="AD200" s="1">
        <f t="shared" si="75"/>
        <v>0</v>
      </c>
      <c r="AE200" s="9">
        <f t="shared" si="75"/>
        <v>0</v>
      </c>
      <c r="AJ200" s="10"/>
    </row>
    <row r="201" spans="5:39" x14ac:dyDescent="0.3">
      <c r="E201" s="83"/>
      <c r="F201" s="226" t="s">
        <v>26</v>
      </c>
      <c r="G201" s="211"/>
      <c r="H201" s="226" t="s">
        <v>326</v>
      </c>
      <c r="I201" s="227"/>
      <c r="J201" s="227"/>
      <c r="K201" s="227"/>
      <c r="L201" s="227"/>
      <c r="M201" s="227"/>
      <c r="N201" s="227"/>
      <c r="O201" s="211"/>
      <c r="Q201" s="171"/>
      <c r="R201" s="31"/>
      <c r="S201" s="31" t="e">
        <f>(Q200*1+R200*2+S200*3+T200*4+U200*5)/SUM(Q200:U200)</f>
        <v>#DIV/0!</v>
      </c>
      <c r="T201" s="31"/>
      <c r="U201" s="173" t="e">
        <f>(U200*1.5+T200-R200-Q200*1.5)/SUM(Q200:U200)</f>
        <v>#DIV/0!</v>
      </c>
      <c r="V201" s="31"/>
      <c r="W201" s="31"/>
      <c r="X201" s="31" t="e">
        <f>(V200*1+W200*2+X200*3+Y200*4+Z200*5)/SUM(V200:Z200)</f>
        <v>#DIV/0!</v>
      </c>
      <c r="Y201" s="31"/>
      <c r="Z201" s="173" t="e">
        <f>(Z200*1.5+Y200-W200-V200*1.5)/SUM(V200:Z200)</f>
        <v>#DIV/0!</v>
      </c>
      <c r="AA201" s="171"/>
      <c r="AB201" s="31"/>
      <c r="AC201" s="31" t="e">
        <f>(AA200*1+AB200*2+AC200*3+AD200*4+AE200*5)/SUM(AA200:AE200)</f>
        <v>#DIV/0!</v>
      </c>
      <c r="AD201" s="31"/>
      <c r="AE201" s="173" t="e">
        <f>(AE200*1.5+AD200-AB200-AA200*1.5)/SUM(AA200:AE200)</f>
        <v>#DIV/0!</v>
      </c>
      <c r="AJ201" s="10"/>
    </row>
    <row r="202" spans="5:39" x14ac:dyDescent="0.3">
      <c r="E202" s="83"/>
      <c r="F202" s="210" t="s">
        <v>333</v>
      </c>
      <c r="G202" s="227"/>
      <c r="H202" s="227"/>
      <c r="I202" s="227"/>
      <c r="J202" s="227"/>
      <c r="K202" s="227"/>
      <c r="L202" s="227"/>
      <c r="M202" s="227"/>
      <c r="N202" s="227"/>
      <c r="O202" s="211"/>
      <c r="Q202" s="10">
        <f>SUMIFS(Q$18:Q$130,$P$18:$P$130,"&gt;2",$K$18:$K$130,-1)</f>
        <v>0</v>
      </c>
      <c r="R202" s="1">
        <f t="shared" ref="R202:AE202" si="76">SUMIFS(R$18:R$130,$P$18:$P$130,"&gt;2",$K$18:$K$130,-1)</f>
        <v>0</v>
      </c>
      <c r="S202" s="1">
        <f t="shared" si="76"/>
        <v>0</v>
      </c>
      <c r="T202" s="1">
        <f t="shared" si="76"/>
        <v>0</v>
      </c>
      <c r="U202" s="9">
        <f t="shared" si="76"/>
        <v>0</v>
      </c>
      <c r="V202" s="1">
        <f t="shared" si="76"/>
        <v>0</v>
      </c>
      <c r="W202" s="1">
        <f t="shared" si="76"/>
        <v>0</v>
      </c>
      <c r="X202" s="1">
        <f t="shared" si="76"/>
        <v>0</v>
      </c>
      <c r="Y202" s="1">
        <f t="shared" si="76"/>
        <v>0</v>
      </c>
      <c r="Z202" s="1">
        <f t="shared" si="76"/>
        <v>0</v>
      </c>
      <c r="AA202" s="10">
        <f t="shared" si="76"/>
        <v>0</v>
      </c>
      <c r="AB202" s="1">
        <f t="shared" si="76"/>
        <v>0</v>
      </c>
      <c r="AC202" s="1">
        <f t="shared" si="76"/>
        <v>0</v>
      </c>
      <c r="AD202" s="1">
        <f t="shared" si="76"/>
        <v>0</v>
      </c>
      <c r="AE202" s="9">
        <f t="shared" si="76"/>
        <v>0</v>
      </c>
      <c r="AJ202" s="10"/>
    </row>
    <row r="203" spans="5:39" x14ac:dyDescent="0.3">
      <c r="E203" s="83"/>
      <c r="F203" s="140" t="s">
        <v>26</v>
      </c>
      <c r="G203" s="141"/>
      <c r="H203" s="140" t="s">
        <v>326</v>
      </c>
      <c r="I203" s="230"/>
      <c r="J203" s="230"/>
      <c r="K203" s="230"/>
      <c r="L203" s="230"/>
      <c r="M203" s="230"/>
      <c r="N203" s="230"/>
      <c r="O203" s="141"/>
      <c r="P203" s="130"/>
      <c r="Q203" s="172"/>
      <c r="R203" s="169"/>
      <c r="S203" s="169" t="e">
        <f>(Q202*1+R202*2+S202*3+T202*4+U202*5)/SUM(Q202:U202)</f>
        <v>#DIV/0!</v>
      </c>
      <c r="T203" s="169"/>
      <c r="U203" s="174" t="e">
        <f>(U202*1.5+T202-R202-Q202*1.5)/SUM(Q202:U202)</f>
        <v>#DIV/0!</v>
      </c>
      <c r="V203" s="169"/>
      <c r="W203" s="169"/>
      <c r="X203" s="169" t="e">
        <f>(V202*1+W202*2+X202*3+Y202*4+Z202*5)/SUM(V202:Z202)</f>
        <v>#DIV/0!</v>
      </c>
      <c r="Y203" s="169"/>
      <c r="Z203" s="174" t="e">
        <f>(Z202*1.5+Y202-W202-V202*1.5)/SUM(V202:Z202)</f>
        <v>#DIV/0!</v>
      </c>
      <c r="AA203" s="172"/>
      <c r="AB203" s="169"/>
      <c r="AC203" s="169" t="e">
        <f>(AA202*1+AB202*2+AC202*3+AD202*4+AE202*5)/SUM(AA202:AE202)</f>
        <v>#DIV/0!</v>
      </c>
      <c r="AD203" s="169"/>
      <c r="AE203" s="174" t="e">
        <f>(AE202*1.5+AD202-AB202-AA202*1.5)/SUM(AA202:AE202)</f>
        <v>#DIV/0!</v>
      </c>
      <c r="AJ203" s="10"/>
    </row>
    <row r="204" spans="5:39" x14ac:dyDescent="0.3">
      <c r="E204" s="83"/>
      <c r="F204" s="210"/>
      <c r="G204" s="228"/>
      <c r="H204" s="228"/>
      <c r="I204" s="228"/>
      <c r="J204" s="228"/>
      <c r="K204" s="228"/>
      <c r="L204" s="228"/>
      <c r="M204" s="228"/>
      <c r="N204" s="228"/>
      <c r="O204" s="211"/>
      <c r="AJ204" s="10"/>
    </row>
    <row r="205" spans="5:39" x14ac:dyDescent="0.3">
      <c r="F205" s="30"/>
      <c r="AJ205" s="10"/>
    </row>
    <row r="206" spans="5:39" x14ac:dyDescent="0.3">
      <c r="E206" t="s">
        <v>137</v>
      </c>
      <c r="F206" s="69"/>
      <c r="G206" s="60"/>
      <c r="H206" s="210" t="s">
        <v>334</v>
      </c>
      <c r="I206" s="69"/>
      <c r="J206" s="60"/>
      <c r="K206" s="60"/>
      <c r="L206" s="127"/>
      <c r="AF206" s="73">
        <f t="shared" ref="AF206:AM206" si="77">SUMIF($K$18:$K$145,1,AF$18:AF$145)</f>
        <v>51</v>
      </c>
      <c r="AG206" s="73">
        <f t="shared" si="77"/>
        <v>13</v>
      </c>
      <c r="AH206" s="73">
        <f t="shared" si="77"/>
        <v>16</v>
      </c>
      <c r="AI206" s="73">
        <f t="shared" si="77"/>
        <v>9</v>
      </c>
      <c r="AJ206" s="93">
        <f t="shared" si="77"/>
        <v>34</v>
      </c>
      <c r="AK206" s="73">
        <f t="shared" si="77"/>
        <v>13</v>
      </c>
      <c r="AL206" s="73">
        <f t="shared" si="77"/>
        <v>5</v>
      </c>
      <c r="AM206" s="132">
        <f t="shared" si="77"/>
        <v>11</v>
      </c>
    </row>
    <row r="207" spans="5:39" x14ac:dyDescent="0.3">
      <c r="F207" s="69"/>
      <c r="G207" s="60"/>
      <c r="H207" s="210" t="s">
        <v>315</v>
      </c>
      <c r="I207" s="60"/>
      <c r="J207" s="60"/>
      <c r="K207" s="60"/>
      <c r="L207" s="127"/>
      <c r="AF207" s="73">
        <f t="shared" ref="AF207:AM207" si="78">SUMIF($K$18:$K$145,-1,AF$18:AF$145)</f>
        <v>1</v>
      </c>
      <c r="AG207" s="73">
        <f t="shared" si="78"/>
        <v>1</v>
      </c>
      <c r="AH207" s="73">
        <f t="shared" si="78"/>
        <v>0</v>
      </c>
      <c r="AI207" s="73">
        <f t="shared" si="78"/>
        <v>0</v>
      </c>
      <c r="AJ207" s="93">
        <f t="shared" si="78"/>
        <v>0</v>
      </c>
      <c r="AK207" s="73">
        <f t="shared" si="78"/>
        <v>0</v>
      </c>
      <c r="AL207" s="73">
        <f t="shared" si="78"/>
        <v>0</v>
      </c>
      <c r="AM207" s="132">
        <f t="shared" si="78"/>
        <v>0</v>
      </c>
    </row>
    <row r="208" spans="5:39" x14ac:dyDescent="0.3">
      <c r="F208" s="67"/>
      <c r="G208" s="60"/>
      <c r="H208" s="128" t="s">
        <v>138</v>
      </c>
      <c r="I208" s="114"/>
      <c r="J208" s="114"/>
      <c r="K208" s="114"/>
      <c r="L208" s="129"/>
      <c r="M208" s="129"/>
      <c r="N208" s="129"/>
      <c r="O208" s="129"/>
      <c r="P208" s="129"/>
      <c r="Q208" s="231"/>
      <c r="R208" s="114"/>
      <c r="S208" s="114"/>
      <c r="T208" s="114"/>
      <c r="U208" s="116"/>
      <c r="V208" s="114"/>
      <c r="W208" s="114"/>
      <c r="X208" s="114"/>
      <c r="Y208" s="114"/>
      <c r="Z208" s="114"/>
      <c r="AA208" s="231"/>
      <c r="AB208" s="114"/>
      <c r="AC208" s="114"/>
      <c r="AD208" s="114"/>
      <c r="AE208" s="116"/>
      <c r="AF208" s="143">
        <f>AF207/(AF207+AF206)*100</f>
        <v>1.9230769230769231</v>
      </c>
      <c r="AG208" s="143">
        <f t="shared" ref="AG208:AM208" si="79">AG207/(AG207+AG206)*100</f>
        <v>7.1428571428571423</v>
      </c>
      <c r="AH208" s="143">
        <f t="shared" si="79"/>
        <v>0</v>
      </c>
      <c r="AI208" s="143">
        <f t="shared" si="79"/>
        <v>0</v>
      </c>
      <c r="AJ208" s="144">
        <f t="shared" si="79"/>
        <v>0</v>
      </c>
      <c r="AK208" s="143">
        <f t="shared" si="79"/>
        <v>0</v>
      </c>
      <c r="AL208" s="143">
        <f t="shared" si="79"/>
        <v>0</v>
      </c>
      <c r="AM208" s="145">
        <f t="shared" si="79"/>
        <v>0</v>
      </c>
    </row>
    <row r="209" spans="6:39" x14ac:dyDescent="0.3">
      <c r="F209" s="67"/>
      <c r="G209" s="60"/>
      <c r="H209" s="69" t="s">
        <v>33</v>
      </c>
      <c r="I209" s="60"/>
      <c r="J209" s="60"/>
      <c r="K209" s="60"/>
      <c r="L209" s="127"/>
      <c r="AF209" s="73">
        <f t="shared" ref="AF209:AM209" si="80">AF131-AF206-AF207</f>
        <v>0</v>
      </c>
      <c r="AG209" s="73">
        <f t="shared" si="80"/>
        <v>0</v>
      </c>
      <c r="AH209" s="73">
        <f t="shared" si="80"/>
        <v>0</v>
      </c>
      <c r="AI209" s="73">
        <f t="shared" si="80"/>
        <v>0</v>
      </c>
      <c r="AJ209" s="93">
        <f t="shared" si="80"/>
        <v>0</v>
      </c>
      <c r="AK209" s="73">
        <f t="shared" si="80"/>
        <v>0</v>
      </c>
      <c r="AL209" s="73">
        <f t="shared" si="80"/>
        <v>0</v>
      </c>
      <c r="AM209" s="132">
        <f t="shared" si="80"/>
        <v>0</v>
      </c>
    </row>
    <row r="210" spans="6:39" x14ac:dyDescent="0.3">
      <c r="AF210" s="73"/>
      <c r="AG210" s="73"/>
      <c r="AH210" s="73"/>
      <c r="AI210" s="73"/>
      <c r="AJ210" s="93"/>
      <c r="AK210" s="73"/>
      <c r="AL210" s="73"/>
      <c r="AM210" s="132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1" activePane="bottomLeft" state="frozen"/>
      <selection pane="bottomLeft" activeCell="A184" sqref="A184:AM210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.6640625" customWidth="1"/>
    <col min="5" max="5" width="25.77734375" customWidth="1"/>
    <col min="6" max="13" width="4.33203125" style="16" customWidth="1"/>
    <col min="14" max="14" width="5.5546875" style="16" customWidth="1"/>
    <col min="15" max="16" width="4.33203125" style="16" customWidth="1"/>
    <col min="17" max="17" width="4.6640625" style="10" customWidth="1"/>
    <col min="18" max="18" width="4.6640625" style="1"/>
    <col min="19" max="19" width="5.44140625" style="1" customWidth="1"/>
    <col min="20" max="20" width="4.6640625" style="1"/>
    <col min="21" max="21" width="5.21875" style="9" customWidth="1"/>
    <col min="22" max="23" width="4.6640625" style="1"/>
    <col min="24" max="24" width="5.33203125" style="1" customWidth="1"/>
    <col min="25" max="25" width="4.6640625" style="1"/>
    <col min="26" max="26" width="5.6640625" style="1" customWidth="1"/>
    <col min="27" max="27" width="4.6640625" style="10"/>
    <col min="28" max="28" width="4.6640625" style="1"/>
    <col min="29" max="29" width="5.109375" style="1" customWidth="1"/>
    <col min="30" max="30" width="4.6640625" style="1"/>
    <col min="31" max="31" width="5" style="9" customWidth="1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6.6640625" style="17" bestFit="1" customWidth="1"/>
    <col min="41" max="72" width="4.6640625" style="1"/>
  </cols>
  <sheetData>
    <row r="1" spans="1:80" hidden="1" x14ac:dyDescent="0.3">
      <c r="A1" s="64"/>
      <c r="B1" s="64"/>
      <c r="C1" s="64"/>
      <c r="D1" s="64"/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Q$131*1.5</f>
        <v>17.25</v>
      </c>
      <c r="R1" s="152">
        <f>R$131</f>
        <v>19</v>
      </c>
      <c r="S1" s="152">
        <f t="shared" ref="S1:T1" si="0">S$131</f>
        <v>20</v>
      </c>
      <c r="T1" s="152">
        <f t="shared" si="0"/>
        <v>17</v>
      </c>
      <c r="U1" s="153">
        <f>U$131*1.5</f>
        <v>15</v>
      </c>
      <c r="V1" s="151">
        <f>V$131*1.5</f>
        <v>51</v>
      </c>
      <c r="W1" s="152">
        <f>W$131</f>
        <v>40</v>
      </c>
      <c r="X1" s="152">
        <f t="shared" ref="X1:Y1" si="1">X$131</f>
        <v>21</v>
      </c>
      <c r="Y1" s="152">
        <f t="shared" si="1"/>
        <v>3</v>
      </c>
      <c r="Z1" s="153">
        <f>Z$131*1.5</f>
        <v>3.75</v>
      </c>
      <c r="AA1" s="151">
        <f>AA$131*1.5</f>
        <v>85.5</v>
      </c>
      <c r="AB1" s="152">
        <f>AB$131</f>
        <v>65</v>
      </c>
      <c r="AC1" s="152">
        <f t="shared" ref="AC1:AD1" si="2">AC$131</f>
        <v>46.5</v>
      </c>
      <c r="AD1" s="152">
        <f t="shared" si="2"/>
        <v>28</v>
      </c>
      <c r="AE1" s="153">
        <f>AE$131*1.5</f>
        <v>30.75</v>
      </c>
      <c r="AJ1" s="10"/>
    </row>
    <row r="2" spans="1:80" x14ac:dyDescent="0.3">
      <c r="A2" s="64"/>
      <c r="B2" s="64"/>
      <c r="C2" s="64"/>
      <c r="D2" s="64"/>
      <c r="E2" s="149" t="s">
        <v>153</v>
      </c>
      <c r="F2" s="149"/>
      <c r="G2" s="155"/>
      <c r="H2" s="161"/>
      <c r="I2" s="161"/>
      <c r="J2" s="155"/>
      <c r="K2" s="155"/>
      <c r="L2" s="155">
        <f>L11</f>
        <v>32</v>
      </c>
      <c r="M2" s="155">
        <f>M11</f>
        <v>41</v>
      </c>
      <c r="N2" s="155">
        <f>N11</f>
        <v>94</v>
      </c>
      <c r="O2" s="149"/>
      <c r="P2" s="149"/>
      <c r="Q2" s="154"/>
      <c r="R2" s="155"/>
      <c r="S2" s="161">
        <f>(T1+U1+-R1-Q1)/SUM(Q1:U1)</f>
        <v>-4.8158640226628892E-2</v>
      </c>
      <c r="T2" s="155"/>
      <c r="U2" s="156"/>
      <c r="V2" s="154"/>
      <c r="W2" s="155"/>
      <c r="X2" s="161">
        <f>(Y1+Z1+-W1-V1)/SUM(V1:Z1)</f>
        <v>-0.70947368421052637</v>
      </c>
      <c r="Y2" s="155"/>
      <c r="Z2" s="156"/>
      <c r="AA2" s="154"/>
      <c r="AB2" s="155"/>
      <c r="AC2" s="161">
        <f>(AD1+AE1+-AB1-AA1)/SUM(AA1:AE1)</f>
        <v>-0.35874877810361683</v>
      </c>
      <c r="AD2" s="155"/>
      <c r="AE2" s="156"/>
      <c r="AJ2" s="10"/>
    </row>
    <row r="3" spans="1:80" hidden="1" x14ac:dyDescent="0.3">
      <c r="A3" s="64"/>
      <c r="B3" s="64"/>
      <c r="C3" s="64"/>
      <c r="D3" s="64"/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Q147*1.5</f>
        <v>3</v>
      </c>
      <c r="R3" s="155">
        <f>R147</f>
        <v>7</v>
      </c>
      <c r="S3" s="155">
        <f t="shared" ref="S3:T3" si="3">S147</f>
        <v>7.5</v>
      </c>
      <c r="T3" s="155">
        <f t="shared" si="3"/>
        <v>7.5</v>
      </c>
      <c r="U3" s="156">
        <f>U147*1.5</f>
        <v>6</v>
      </c>
      <c r="V3" s="154">
        <f>V147*1.5</f>
        <v>25.5</v>
      </c>
      <c r="W3" s="155">
        <f>W147</f>
        <v>20</v>
      </c>
      <c r="X3" s="155">
        <f t="shared" ref="X3:Y3" si="4">X147</f>
        <v>8.5</v>
      </c>
      <c r="Y3" s="155">
        <f t="shared" si="4"/>
        <v>1.5</v>
      </c>
      <c r="Z3" s="156">
        <f>Z147*1.5</f>
        <v>0.75</v>
      </c>
      <c r="AA3" s="154">
        <f>AA147*1.5</f>
        <v>47.25</v>
      </c>
      <c r="AB3" s="155">
        <f>AB147</f>
        <v>36.5</v>
      </c>
      <c r="AC3" s="155">
        <f t="shared" ref="AC3:AD3" si="5">AC147</f>
        <v>19.5</v>
      </c>
      <c r="AD3" s="155">
        <f t="shared" si="5"/>
        <v>7.5</v>
      </c>
      <c r="AE3" s="156">
        <f>AE147*1.5</f>
        <v>3.75</v>
      </c>
      <c r="AJ3" s="10"/>
    </row>
    <row r="4" spans="1:80" x14ac:dyDescent="0.3">
      <c r="A4" s="64"/>
      <c r="B4" s="64"/>
      <c r="C4" s="64"/>
      <c r="D4" s="64"/>
      <c r="E4" s="149" t="s">
        <v>156</v>
      </c>
      <c r="F4" s="149"/>
      <c r="G4" s="155"/>
      <c r="H4" s="161"/>
      <c r="I4" s="161"/>
      <c r="J4" s="155"/>
      <c r="K4" s="155"/>
      <c r="L4" s="155">
        <f>L12</f>
        <v>12</v>
      </c>
      <c r="M4" s="155">
        <f t="shared" ref="M4:N4" si="6">M12</f>
        <v>20</v>
      </c>
      <c r="N4" s="155">
        <f t="shared" si="6"/>
        <v>42</v>
      </c>
      <c r="O4" s="149"/>
      <c r="P4" s="149"/>
      <c r="Q4" s="154"/>
      <c r="R4" s="155"/>
      <c r="S4" s="161">
        <f>(T3+U3+-R3-Q3)/SUM(Q3:U3)</f>
        <v>0.11290322580645161</v>
      </c>
      <c r="T4" s="155"/>
      <c r="U4" s="156"/>
      <c r="V4" s="154"/>
      <c r="W4" s="155"/>
      <c r="X4" s="161">
        <f>(Y3+Z3+-W3-V3)/SUM(V3:Z3)</f>
        <v>-0.76888888888888884</v>
      </c>
      <c r="Y4" s="155"/>
      <c r="Z4" s="156"/>
      <c r="AA4" s="154"/>
      <c r="AB4" s="155"/>
      <c r="AC4" s="161">
        <f>(AD3+AE3+-AB3-AA3)/SUM(AA3:AE3)</f>
        <v>-0.63318777292576423</v>
      </c>
      <c r="AD4" s="155"/>
      <c r="AE4" s="156"/>
      <c r="AJ4" s="10"/>
    </row>
    <row r="5" spans="1:80" hidden="1" x14ac:dyDescent="0.3">
      <c r="A5" s="64"/>
      <c r="B5" s="64"/>
      <c r="C5" s="64"/>
      <c r="D5" s="64"/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Q151*1.5</f>
        <v>14.25</v>
      </c>
      <c r="R5" s="152">
        <f>R151</f>
        <v>12</v>
      </c>
      <c r="S5" s="152">
        <f t="shared" ref="S5:T5" si="7">S151</f>
        <v>12.5</v>
      </c>
      <c r="T5" s="152">
        <f t="shared" si="7"/>
        <v>9.5</v>
      </c>
      <c r="U5" s="153">
        <f>U151*1.5</f>
        <v>9</v>
      </c>
      <c r="V5" s="151">
        <f>V151*1.5</f>
        <v>25.5</v>
      </c>
      <c r="W5" s="152">
        <f>W151</f>
        <v>20</v>
      </c>
      <c r="X5" s="152">
        <f t="shared" ref="X5:Y5" si="8">X151</f>
        <v>12.5</v>
      </c>
      <c r="Y5" s="152">
        <f t="shared" si="8"/>
        <v>1.5</v>
      </c>
      <c r="Z5" s="153">
        <f>Z151*1.5</f>
        <v>3</v>
      </c>
      <c r="AA5" s="151">
        <f>AA151*1.5</f>
        <v>38.25</v>
      </c>
      <c r="AB5" s="152">
        <f>AB151</f>
        <v>28.5</v>
      </c>
      <c r="AC5" s="152">
        <f t="shared" ref="AC5:AD5" si="9">AC151</f>
        <v>27</v>
      </c>
      <c r="AD5" s="152">
        <f t="shared" si="9"/>
        <v>20.5</v>
      </c>
      <c r="AE5" s="153">
        <f>AE151*1.5</f>
        <v>27</v>
      </c>
      <c r="AJ5" s="10"/>
    </row>
    <row r="6" spans="1:80" x14ac:dyDescent="0.3">
      <c r="A6" s="64"/>
      <c r="B6" s="64"/>
      <c r="C6" s="64"/>
      <c r="D6" s="64"/>
      <c r="E6" s="149" t="s">
        <v>155</v>
      </c>
      <c r="F6" s="149"/>
      <c r="G6" s="155"/>
      <c r="H6" s="161"/>
      <c r="I6" s="155"/>
      <c r="J6" s="155"/>
      <c r="K6" s="155"/>
      <c r="L6" s="162">
        <f>L13</f>
        <v>20</v>
      </c>
      <c r="M6" s="162">
        <f t="shared" ref="M6:N6" si="10">M13</f>
        <v>21</v>
      </c>
      <c r="N6" s="162">
        <f t="shared" si="10"/>
        <v>52</v>
      </c>
      <c r="O6" s="163"/>
      <c r="P6" s="164"/>
      <c r="Q6" s="154"/>
      <c r="R6" s="155"/>
      <c r="S6" s="161">
        <f>(T5+U5+-R5-Q5)/SUM(Q5:U5)</f>
        <v>-0.13537117903930132</v>
      </c>
      <c r="T6" s="155"/>
      <c r="U6" s="156"/>
      <c r="V6" s="154"/>
      <c r="W6" s="155"/>
      <c r="X6" s="161">
        <f>(Y5+Z5+-W5-V5)/SUM(V5:Z5)</f>
        <v>-0.65600000000000003</v>
      </c>
      <c r="Y6" s="155"/>
      <c r="Z6" s="156"/>
      <c r="AA6" s="154"/>
      <c r="AB6" s="155"/>
      <c r="AC6" s="161">
        <f>(AD5+AE5+-AB5-AA5)/SUM(AA5:AE5)</f>
        <v>-0.13628318584070798</v>
      </c>
      <c r="AD6" s="155"/>
      <c r="AE6" s="156"/>
      <c r="AJ6" s="10"/>
    </row>
    <row r="7" spans="1:80" hidden="1" x14ac:dyDescent="0.3">
      <c r="A7" s="64"/>
      <c r="B7" s="64"/>
      <c r="C7" s="64"/>
      <c r="D7" s="64"/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Q155*1.5</f>
        <v>4.5</v>
      </c>
      <c r="R7" s="152">
        <f>R155</f>
        <v>3</v>
      </c>
      <c r="S7" s="152">
        <f t="shared" ref="S7:T7" si="11">S155</f>
        <v>2</v>
      </c>
      <c r="T7" s="152">
        <f t="shared" si="11"/>
        <v>1</v>
      </c>
      <c r="U7" s="153">
        <f>U155*1.5</f>
        <v>1.5</v>
      </c>
      <c r="V7" s="151">
        <f>V155*1.5</f>
        <v>6</v>
      </c>
      <c r="W7" s="152">
        <f>W155</f>
        <v>6</v>
      </c>
      <c r="X7" s="152">
        <f t="shared" ref="X7:Y7" si="12">X155</f>
        <v>2</v>
      </c>
      <c r="Y7" s="152">
        <f t="shared" si="12"/>
        <v>1</v>
      </c>
      <c r="Z7" s="153">
        <f>Z155*1.5</f>
        <v>3.75</v>
      </c>
      <c r="AA7" s="151">
        <f>AA155*1.5</f>
        <v>4.5</v>
      </c>
      <c r="AB7" s="152">
        <f>AB155</f>
        <v>2.5</v>
      </c>
      <c r="AC7" s="152">
        <f t="shared" ref="AC7:AD7" si="13">AC155</f>
        <v>5.5</v>
      </c>
      <c r="AD7" s="152">
        <f t="shared" si="13"/>
        <v>8.5</v>
      </c>
      <c r="AE7" s="153">
        <f>AE155*1.5</f>
        <v>9.75</v>
      </c>
      <c r="AJ7" s="10"/>
    </row>
    <row r="8" spans="1:80" x14ac:dyDescent="0.3">
      <c r="A8" s="64"/>
      <c r="B8" s="64"/>
      <c r="C8" s="64"/>
      <c r="D8" s="64"/>
      <c r="E8" s="149" t="s">
        <v>157</v>
      </c>
      <c r="F8" s="149"/>
      <c r="G8" s="155"/>
      <c r="H8" s="161"/>
      <c r="I8" s="161"/>
      <c r="J8" s="155"/>
      <c r="K8" s="155"/>
      <c r="L8" s="155">
        <f>L14</f>
        <v>4</v>
      </c>
      <c r="M8" s="155">
        <f t="shared" ref="M8:N8" si="14">M14</f>
        <v>7</v>
      </c>
      <c r="N8" s="155">
        <f t="shared" si="14"/>
        <v>14</v>
      </c>
      <c r="O8" s="149"/>
      <c r="P8" s="149"/>
      <c r="Q8" s="154"/>
      <c r="R8" s="155"/>
      <c r="S8" s="161">
        <f>(T7+U7+-R7-Q7)/SUM(Q7:U7)</f>
        <v>-0.41666666666666669</v>
      </c>
      <c r="T8" s="155"/>
      <c r="U8" s="156"/>
      <c r="V8" s="154"/>
      <c r="W8" s="155"/>
      <c r="X8" s="161">
        <f>(Y7+Z7+-W7-V7)/SUM(V7:Z7)</f>
        <v>-0.38666666666666666</v>
      </c>
      <c r="Y8" s="155"/>
      <c r="Z8" s="156"/>
      <c r="AA8" s="154"/>
      <c r="AB8" s="155"/>
      <c r="AC8" s="161">
        <f>(AD7+AE7+-AB7-AA7)/SUM(AA7:AE7)</f>
        <v>0.36585365853658536</v>
      </c>
      <c r="AD8" s="155"/>
      <c r="AE8" s="156"/>
      <c r="AJ8" s="10"/>
    </row>
    <row r="9" spans="1:80" hidden="1" x14ac:dyDescent="0.3">
      <c r="A9" s="64"/>
      <c r="B9" s="64"/>
      <c r="C9" s="64"/>
      <c r="D9" s="64"/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Q170*1.5</f>
        <v>0</v>
      </c>
      <c r="R9" s="152">
        <f>R170</f>
        <v>2</v>
      </c>
      <c r="S9" s="152">
        <f t="shared" ref="S9:T9" si="15">S170</f>
        <v>0</v>
      </c>
      <c r="T9" s="152">
        <f t="shared" si="15"/>
        <v>0</v>
      </c>
      <c r="U9" s="153">
        <f>U170*1.5</f>
        <v>0</v>
      </c>
      <c r="V9" s="151">
        <f>V170*1.5</f>
        <v>0</v>
      </c>
      <c r="W9" s="152">
        <f>W170</f>
        <v>2</v>
      </c>
      <c r="X9" s="152">
        <f t="shared" ref="X9:Y9" si="16">X170</f>
        <v>0</v>
      </c>
      <c r="Y9" s="152">
        <f t="shared" si="16"/>
        <v>0</v>
      </c>
      <c r="Z9" s="153">
        <f>Z170*1.5</f>
        <v>3</v>
      </c>
      <c r="AA9" s="151">
        <f>AA170*1.5</f>
        <v>0</v>
      </c>
      <c r="AB9" s="152">
        <f>AB170</f>
        <v>2</v>
      </c>
      <c r="AC9" s="152">
        <f t="shared" ref="AC9:AD9" si="17">AC170</f>
        <v>4</v>
      </c>
      <c r="AD9" s="152">
        <f t="shared" si="17"/>
        <v>0</v>
      </c>
      <c r="AE9" s="153">
        <f>AE170*1.5</f>
        <v>3</v>
      </c>
      <c r="AJ9" s="10"/>
    </row>
    <row r="10" spans="1:80" ht="15" thickBot="1" x14ac:dyDescent="0.35">
      <c r="A10" s="64"/>
      <c r="B10" s="64"/>
      <c r="C10" s="64"/>
      <c r="D10" s="64"/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1</v>
      </c>
      <c r="M10" s="157">
        <f t="shared" ref="M10:N10" si="18">M15</f>
        <v>2</v>
      </c>
      <c r="N10" s="157">
        <f t="shared" si="18"/>
        <v>4</v>
      </c>
      <c r="O10" s="150"/>
      <c r="P10" s="150"/>
      <c r="Q10" s="159"/>
      <c r="R10" s="157"/>
      <c r="S10" s="158">
        <f>(T9+U9+-R9-Q9)/SUM(Q9:U9)</f>
        <v>-1</v>
      </c>
      <c r="T10" s="157"/>
      <c r="U10" s="160"/>
      <c r="V10" s="159"/>
      <c r="W10" s="157"/>
      <c r="X10" s="158">
        <f>(Y9+Z9+-W9-V9)/SUM(V9:Z9)</f>
        <v>0.2</v>
      </c>
      <c r="Y10" s="157"/>
      <c r="Z10" s="160"/>
      <c r="AA10" s="159"/>
      <c r="AB10" s="157"/>
      <c r="AC10" s="165">
        <f>(AD9+AE9+-AB9-AA9)/SUM(AA9:AE9)</f>
        <v>0.1111111111111111</v>
      </c>
      <c r="AD10" s="157"/>
      <c r="AE10" s="160"/>
      <c r="AJ10" s="10"/>
    </row>
    <row r="11" spans="1:80" x14ac:dyDescent="0.3">
      <c r="A11" s="64"/>
      <c r="B11" s="64"/>
      <c r="C11" s="64"/>
      <c r="D11" s="64"/>
      <c r="E11" s="67" t="s">
        <v>26</v>
      </c>
      <c r="F11" s="83"/>
      <c r="G11" s="71"/>
      <c r="H11" s="88"/>
      <c r="I11" s="88"/>
      <c r="J11" s="71"/>
      <c r="K11" s="71"/>
      <c r="L11" s="71">
        <f>L131</f>
        <v>32</v>
      </c>
      <c r="M11" s="71">
        <f t="shared" ref="M11:N11" si="19">M131</f>
        <v>41</v>
      </c>
      <c r="N11" s="71">
        <f t="shared" si="19"/>
        <v>94</v>
      </c>
      <c r="O11" s="83"/>
      <c r="P11" s="83"/>
      <c r="Q11" s="93"/>
      <c r="R11" s="71"/>
      <c r="S11" s="88">
        <f>S133</f>
        <v>2.935483870967742</v>
      </c>
      <c r="T11" s="71"/>
      <c r="U11" s="132"/>
      <c r="V11" s="93"/>
      <c r="W11" s="71"/>
      <c r="X11" s="88">
        <f>X133</f>
        <v>2.0049751243781095</v>
      </c>
      <c r="Y11" s="71"/>
      <c r="Z11" s="132"/>
      <c r="AA11" s="93"/>
      <c r="AB11" s="71"/>
      <c r="AC11" s="88">
        <f>AC133</f>
        <v>2.4930875576036868</v>
      </c>
      <c r="AD11" s="71"/>
      <c r="AE11" s="132"/>
      <c r="AF11" s="60"/>
      <c r="AG11" s="60"/>
      <c r="AH11" s="60"/>
      <c r="AI11" s="60"/>
      <c r="AJ11" s="10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64"/>
      <c r="B12" s="64"/>
      <c r="C12" s="64"/>
      <c r="D12" s="64"/>
      <c r="E12" s="67" t="s">
        <v>67</v>
      </c>
      <c r="F12" s="83"/>
      <c r="G12" s="71"/>
      <c r="H12" s="88"/>
      <c r="I12" s="88"/>
      <c r="J12" s="71"/>
      <c r="K12" s="71"/>
      <c r="L12" s="71">
        <f>L147</f>
        <v>12</v>
      </c>
      <c r="M12" s="71">
        <f t="shared" ref="M12:N12" si="20">M147</f>
        <v>20</v>
      </c>
      <c r="N12" s="71">
        <f t="shared" si="20"/>
        <v>42</v>
      </c>
      <c r="O12" s="83"/>
      <c r="P12" s="83"/>
      <c r="Q12" s="93"/>
      <c r="R12" s="71"/>
      <c r="S12" s="124">
        <f>S149</f>
        <v>3.1607142857142856</v>
      </c>
      <c r="T12" s="71"/>
      <c r="U12" s="132"/>
      <c r="V12" s="93"/>
      <c r="W12" s="71"/>
      <c r="X12" s="124">
        <f>X149</f>
        <v>1.9157894736842105</v>
      </c>
      <c r="Y12" s="71"/>
      <c r="Z12" s="132"/>
      <c r="AA12" s="93"/>
      <c r="AB12" s="71"/>
      <c r="AC12" s="124">
        <f>AC149</f>
        <v>2.1076923076923078</v>
      </c>
      <c r="AD12" s="71"/>
      <c r="AE12" s="132"/>
      <c r="AF12" s="60"/>
      <c r="AG12" s="60"/>
      <c r="AH12" s="60"/>
      <c r="AI12" s="60"/>
      <c r="AJ12" s="10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64"/>
      <c r="B13" s="64"/>
      <c r="C13" s="64"/>
      <c r="D13" s="64"/>
      <c r="E13" s="67" t="s">
        <v>66</v>
      </c>
      <c r="F13" s="83"/>
      <c r="G13" s="71"/>
      <c r="H13" s="88"/>
      <c r="I13" s="88"/>
      <c r="J13" s="71"/>
      <c r="K13" s="71"/>
      <c r="L13" s="71">
        <f>L151</f>
        <v>20</v>
      </c>
      <c r="M13" s="71">
        <f t="shared" ref="M13:N13" si="21">M151</f>
        <v>21</v>
      </c>
      <c r="N13" s="71">
        <f t="shared" si="21"/>
        <v>52</v>
      </c>
      <c r="O13" s="83"/>
      <c r="P13" s="83"/>
      <c r="Q13" s="93"/>
      <c r="R13" s="71"/>
      <c r="S13" s="124">
        <f>S153</f>
        <v>2.808080808080808</v>
      </c>
      <c r="T13" s="71"/>
      <c r="U13" s="132"/>
      <c r="V13" s="93"/>
      <c r="W13" s="71"/>
      <c r="X13" s="124">
        <f>X153</f>
        <v>2.0849056603773586</v>
      </c>
      <c r="Y13" s="71"/>
      <c r="Z13" s="132"/>
      <c r="AA13" s="93"/>
      <c r="AB13" s="71"/>
      <c r="AC13" s="124">
        <f>AC153</f>
        <v>2.8075313807531379</v>
      </c>
      <c r="AD13" s="71"/>
      <c r="AE13" s="132"/>
      <c r="AF13" s="60"/>
      <c r="AG13" s="60"/>
      <c r="AH13" s="60"/>
      <c r="AI13" s="60"/>
      <c r="AJ13" s="10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64"/>
      <c r="B14" s="64"/>
      <c r="C14" s="64"/>
      <c r="D14" s="64"/>
      <c r="E14" s="83" t="s">
        <v>70</v>
      </c>
      <c r="F14" s="83"/>
      <c r="G14" s="71"/>
      <c r="H14" s="88"/>
      <c r="I14" s="88"/>
      <c r="J14" s="71"/>
      <c r="K14" s="71"/>
      <c r="L14" s="71">
        <f>+L155</f>
        <v>4</v>
      </c>
      <c r="M14" s="71">
        <f t="shared" ref="M14:N14" si="22">+M155</f>
        <v>7</v>
      </c>
      <c r="N14" s="71">
        <f t="shared" si="22"/>
        <v>14</v>
      </c>
      <c r="O14" s="83"/>
      <c r="P14" s="83"/>
      <c r="Q14" s="93"/>
      <c r="R14" s="71"/>
      <c r="S14" s="124">
        <f>S157</f>
        <v>2.4</v>
      </c>
      <c r="T14" s="71"/>
      <c r="U14" s="132"/>
      <c r="V14" s="93"/>
      <c r="W14" s="71"/>
      <c r="X14" s="124">
        <f>X157</f>
        <v>2.4838709677419355</v>
      </c>
      <c r="Y14" s="71"/>
      <c r="Z14" s="132"/>
      <c r="AA14" s="93"/>
      <c r="AB14" s="71"/>
      <c r="AC14" s="124">
        <f>AC157</f>
        <v>3.5</v>
      </c>
      <c r="AD14" s="71"/>
      <c r="AE14" s="132"/>
      <c r="AF14" s="60"/>
      <c r="AG14" s="60"/>
      <c r="AH14" s="60"/>
      <c r="AI14" s="60"/>
      <c r="AJ14" s="10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91"/>
      <c r="B15" s="91"/>
      <c r="C15" s="91"/>
      <c r="D15" s="91"/>
      <c r="E15" s="91" t="s">
        <v>159</v>
      </c>
      <c r="F15" s="91"/>
      <c r="G15" s="134"/>
      <c r="H15" s="135"/>
      <c r="I15" s="135"/>
      <c r="J15" s="134"/>
      <c r="K15" s="134"/>
      <c r="L15" s="134">
        <f>L170</f>
        <v>1</v>
      </c>
      <c r="M15" s="134">
        <f>M170</f>
        <v>2</v>
      </c>
      <c r="N15" s="134">
        <f>N170</f>
        <v>4</v>
      </c>
      <c r="O15" s="91"/>
      <c r="P15" s="91"/>
      <c r="Q15" s="136"/>
      <c r="R15" s="134"/>
      <c r="S15" s="125">
        <f>S172</f>
        <v>2</v>
      </c>
      <c r="T15" s="135"/>
      <c r="U15" s="138"/>
      <c r="V15" s="139"/>
      <c r="W15" s="135"/>
      <c r="X15" s="125">
        <f>X172</f>
        <v>3.5</v>
      </c>
      <c r="Y15" s="135"/>
      <c r="Z15" s="138"/>
      <c r="AA15" s="139"/>
      <c r="AB15" s="135"/>
      <c r="AC15" s="125">
        <f>AC172</f>
        <v>3.25</v>
      </c>
      <c r="AD15" s="134"/>
      <c r="AE15" s="137"/>
      <c r="AF15" s="24"/>
      <c r="AG15" s="24"/>
      <c r="AH15" s="24"/>
      <c r="AI15" s="24"/>
      <c r="AJ15" s="37"/>
      <c r="AK15" s="24"/>
      <c r="AL15" s="24"/>
      <c r="AM15" s="36"/>
      <c r="AN15" s="24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2" t="s">
        <v>3</v>
      </c>
      <c r="R16" s="232"/>
      <c r="S16" s="232"/>
      <c r="T16" s="232"/>
      <c r="U16" s="232"/>
      <c r="V16" s="232" t="s">
        <v>4</v>
      </c>
      <c r="W16" s="232"/>
      <c r="X16" s="232"/>
      <c r="Y16" s="232"/>
      <c r="Z16" s="232"/>
      <c r="AA16" s="232" t="s">
        <v>5</v>
      </c>
      <c r="AB16" s="232"/>
      <c r="AC16" s="232"/>
      <c r="AD16" s="232"/>
      <c r="AE16" s="232"/>
      <c r="AF16" s="233" t="s">
        <v>6</v>
      </c>
      <c r="AG16" s="234"/>
      <c r="AH16" s="234"/>
      <c r="AI16" s="235"/>
      <c r="AJ16" s="233" t="s">
        <v>7</v>
      </c>
      <c r="AK16" s="234"/>
      <c r="AL16" s="234"/>
      <c r="AM16" s="23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5" t="s">
        <v>23</v>
      </c>
      <c r="D17" s="5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92</v>
      </c>
      <c r="B18" s="189">
        <v>2001</v>
      </c>
      <c r="C18" s="189">
        <v>28</v>
      </c>
      <c r="D18" s="189">
        <v>6</v>
      </c>
      <c r="E18" s="202" t="s">
        <v>200</v>
      </c>
      <c r="F18" s="200">
        <v>1</v>
      </c>
      <c r="G18" s="200">
        <v>0</v>
      </c>
      <c r="H18" s="200">
        <v>0</v>
      </c>
      <c r="I18" s="16">
        <f>IF(G18=1,1,IF(H18=1,1,0))</f>
        <v>0</v>
      </c>
      <c r="J18" s="1">
        <v>-1</v>
      </c>
      <c r="K18" s="1">
        <f t="shared" ref="K18:K81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>
        <f t="shared" ref="N18:N81" si="26">IF(SUM(AA18:AE18)=0,"",(AA18*1+AB18*2+AC18*3+AD18*4+AE18*5)/SUM(AA18:AE18))</f>
        <v>4.5</v>
      </c>
      <c r="O18" s="1" t="str">
        <f t="shared" ref="O18:O81" si="27">IF(AF18=1,1,(IF(AG18=1,2,(IF(AH18=1,3,(IF(AI18=1,4,"")))))))</f>
        <v/>
      </c>
      <c r="P18" s="1" t="str">
        <f t="shared" ref="P18:P81" si="28">IF(AJ18=1,1,(IF(AK18=1,2,(IF(AL18=1,3,(IF(AM18=1,4,"")))))))</f>
        <v/>
      </c>
      <c r="Q18" s="154"/>
      <c r="R18" s="155"/>
      <c r="S18" s="155"/>
      <c r="T18" s="155"/>
      <c r="U18" s="156"/>
      <c r="V18" s="192"/>
      <c r="W18" s="192"/>
      <c r="X18" s="192"/>
      <c r="Y18" s="192"/>
      <c r="Z18" s="192"/>
      <c r="AA18" s="154"/>
      <c r="AB18" s="155"/>
      <c r="AC18" s="155"/>
      <c r="AD18" s="155">
        <v>1</v>
      </c>
      <c r="AE18" s="156">
        <v>1</v>
      </c>
      <c r="AF18" s="192"/>
      <c r="AG18" s="192"/>
      <c r="AH18" s="192"/>
      <c r="AI18" s="192"/>
      <c r="AJ18" s="204"/>
      <c r="AK18" s="205"/>
      <c r="AL18" s="205"/>
      <c r="AM18" s="156"/>
    </row>
    <row r="19" spans="1:40" ht="14.4" customHeight="1" x14ac:dyDescent="0.3">
      <c r="A19" s="190">
        <v>92</v>
      </c>
      <c r="B19" s="189">
        <v>2002</v>
      </c>
      <c r="C19" s="189">
        <v>10</v>
      </c>
      <c r="D19" s="189">
        <v>1</v>
      </c>
      <c r="E19" s="189" t="s">
        <v>201</v>
      </c>
      <c r="F19" s="200">
        <v>1</v>
      </c>
      <c r="G19" s="200">
        <v>0</v>
      </c>
      <c r="H19" s="200">
        <v>0</v>
      </c>
      <c r="I19" s="16">
        <f t="shared" ref="I19:I82" si="29">IF(G19=1,1,IF(H19=1,1,0))</f>
        <v>0</v>
      </c>
      <c r="J19" s="1">
        <v>-1</v>
      </c>
      <c r="K19" s="1">
        <f t="shared" si="23"/>
        <v>1</v>
      </c>
      <c r="L19" s="1" t="str">
        <f t="shared" si="24"/>
        <v/>
      </c>
      <c r="M19" s="1" t="str">
        <f t="shared" si="25"/>
        <v/>
      </c>
      <c r="N19" s="1">
        <f t="shared" si="26"/>
        <v>2.8</v>
      </c>
      <c r="O19" s="1">
        <f t="shared" si="27"/>
        <v>1</v>
      </c>
      <c r="P19" s="1">
        <f t="shared" si="28"/>
        <v>1</v>
      </c>
      <c r="Q19" s="154"/>
      <c r="R19" s="155"/>
      <c r="S19" s="155"/>
      <c r="T19" s="155"/>
      <c r="U19" s="156"/>
      <c r="V19" s="192"/>
      <c r="W19" s="192"/>
      <c r="X19" s="192"/>
      <c r="Y19" s="192"/>
      <c r="Z19" s="192"/>
      <c r="AA19" s="154"/>
      <c r="AB19" s="155">
        <v>1</v>
      </c>
      <c r="AC19" s="155">
        <v>1</v>
      </c>
      <c r="AD19" s="155">
        <v>0.5</v>
      </c>
      <c r="AE19" s="156"/>
      <c r="AF19" s="192">
        <v>1</v>
      </c>
      <c r="AG19" s="192"/>
      <c r="AH19" s="192"/>
      <c r="AI19" s="192"/>
      <c r="AJ19" s="154">
        <v>1</v>
      </c>
      <c r="AK19" s="155"/>
      <c r="AL19" s="155"/>
      <c r="AM19" s="156"/>
      <c r="AN19" s="60"/>
    </row>
    <row r="20" spans="1:40" x14ac:dyDescent="0.3">
      <c r="A20" s="190">
        <v>92</v>
      </c>
      <c r="B20" s="189">
        <v>2002</v>
      </c>
      <c r="C20" s="189">
        <v>14</v>
      </c>
      <c r="D20" s="189">
        <v>2</v>
      </c>
      <c r="E20" s="189" t="s">
        <v>202</v>
      </c>
      <c r="F20" s="200">
        <v>1</v>
      </c>
      <c r="G20" s="200">
        <v>0</v>
      </c>
      <c r="H20" s="200">
        <v>0</v>
      </c>
      <c r="I20" s="16">
        <f t="shared" si="29"/>
        <v>0</v>
      </c>
      <c r="J20" s="1">
        <v>-1</v>
      </c>
      <c r="K20" s="1">
        <f t="shared" si="23"/>
        <v>1</v>
      </c>
      <c r="L20" s="1">
        <f t="shared" si="24"/>
        <v>3.2</v>
      </c>
      <c r="M20" s="1" t="str">
        <f t="shared" si="25"/>
        <v/>
      </c>
      <c r="N20" s="1">
        <f t="shared" si="26"/>
        <v>1.8</v>
      </c>
      <c r="O20" s="1">
        <f t="shared" si="27"/>
        <v>1</v>
      </c>
      <c r="P20" s="1">
        <f t="shared" si="28"/>
        <v>2</v>
      </c>
      <c r="Q20" s="155"/>
      <c r="R20" s="155">
        <v>0.5</v>
      </c>
      <c r="S20" s="155">
        <v>1</v>
      </c>
      <c r="T20" s="155">
        <v>1</v>
      </c>
      <c r="U20" s="156"/>
      <c r="V20" s="192"/>
      <c r="W20" s="192"/>
      <c r="X20" s="192"/>
      <c r="Y20" s="192"/>
      <c r="Z20" s="156"/>
      <c r="AA20" s="155">
        <v>1</v>
      </c>
      <c r="AB20" s="155">
        <v>1</v>
      </c>
      <c r="AC20" s="155">
        <v>0.5</v>
      </c>
      <c r="AD20" s="155"/>
      <c r="AE20" s="156"/>
      <c r="AF20" s="192">
        <v>1</v>
      </c>
      <c r="AG20" s="192"/>
      <c r="AH20" s="192"/>
      <c r="AI20" s="156"/>
      <c r="AJ20" s="155"/>
      <c r="AK20" s="155">
        <v>1</v>
      </c>
      <c r="AL20" s="155"/>
      <c r="AM20" s="156"/>
      <c r="AN20" s="17" t="s">
        <v>57</v>
      </c>
    </row>
    <row r="21" spans="1:40" x14ac:dyDescent="0.3">
      <c r="A21" s="190">
        <v>92</v>
      </c>
      <c r="B21" s="189">
        <v>2002</v>
      </c>
      <c r="C21" s="189">
        <v>28</v>
      </c>
      <c r="D21" s="189">
        <v>2</v>
      </c>
      <c r="E21" s="189" t="s">
        <v>203</v>
      </c>
      <c r="F21" s="200">
        <v>1</v>
      </c>
      <c r="G21" s="200">
        <v>0</v>
      </c>
      <c r="H21" s="200">
        <v>0</v>
      </c>
      <c r="I21" s="16">
        <f t="shared" si="29"/>
        <v>0</v>
      </c>
      <c r="J21" s="1">
        <v>1</v>
      </c>
      <c r="K21" s="1">
        <f t="shared" si="23"/>
        <v>1</v>
      </c>
      <c r="L21" s="1" t="str">
        <f t="shared" si="24"/>
        <v/>
      </c>
      <c r="M21" s="1" t="str">
        <f t="shared" si="25"/>
        <v/>
      </c>
      <c r="N21" s="1">
        <f t="shared" si="26"/>
        <v>4.2</v>
      </c>
      <c r="O21" s="1">
        <f t="shared" si="27"/>
        <v>3</v>
      </c>
      <c r="P21" s="1">
        <f t="shared" si="28"/>
        <v>4</v>
      </c>
      <c r="Q21" s="154"/>
      <c r="R21" s="155"/>
      <c r="S21" s="155"/>
      <c r="T21" s="155"/>
      <c r="U21" s="156"/>
      <c r="V21" s="155"/>
      <c r="W21" s="155"/>
      <c r="X21" s="155"/>
      <c r="Y21" s="192"/>
      <c r="Z21" s="192"/>
      <c r="AA21" s="154"/>
      <c r="AB21" s="155"/>
      <c r="AC21" s="155">
        <v>0.5</v>
      </c>
      <c r="AD21" s="155">
        <v>1</v>
      </c>
      <c r="AE21" s="156">
        <v>1</v>
      </c>
      <c r="AF21" s="192"/>
      <c r="AG21" s="155"/>
      <c r="AH21" s="192">
        <v>1</v>
      </c>
      <c r="AI21" s="155"/>
      <c r="AJ21" s="154"/>
      <c r="AK21" s="155"/>
      <c r="AL21" s="155"/>
      <c r="AM21" s="156">
        <v>1</v>
      </c>
      <c r="AN21" s="17" t="s">
        <v>57</v>
      </c>
    </row>
    <row r="22" spans="1:40" x14ac:dyDescent="0.3">
      <c r="A22" s="190">
        <v>92</v>
      </c>
      <c r="B22" s="189">
        <v>2002</v>
      </c>
      <c r="C22" s="189">
        <v>28</v>
      </c>
      <c r="D22" s="189">
        <v>2</v>
      </c>
      <c r="E22" s="189" t="s">
        <v>204</v>
      </c>
      <c r="F22" s="200">
        <v>1</v>
      </c>
      <c r="G22" s="200">
        <v>0</v>
      </c>
      <c r="H22" s="200">
        <v>0</v>
      </c>
      <c r="I22" s="16">
        <f t="shared" si="29"/>
        <v>0</v>
      </c>
      <c r="J22" s="1">
        <v>-1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3.2</v>
      </c>
      <c r="O22" s="1">
        <f t="shared" si="27"/>
        <v>1</v>
      </c>
      <c r="P22" s="1">
        <f t="shared" si="28"/>
        <v>3</v>
      </c>
      <c r="Q22" s="154"/>
      <c r="R22" s="155"/>
      <c r="S22" s="155"/>
      <c r="T22" s="155"/>
      <c r="U22" s="156"/>
      <c r="V22" s="155"/>
      <c r="W22" s="155"/>
      <c r="X22" s="155"/>
      <c r="Y22" s="192"/>
      <c r="Z22" s="192"/>
      <c r="AA22" s="154"/>
      <c r="AB22" s="155">
        <v>0.5</v>
      </c>
      <c r="AC22" s="155">
        <v>1</v>
      </c>
      <c r="AD22" s="155">
        <v>1</v>
      </c>
      <c r="AE22" s="156"/>
      <c r="AF22" s="192">
        <v>1</v>
      </c>
      <c r="AG22" s="155"/>
      <c r="AH22" s="192"/>
      <c r="AI22" s="155"/>
      <c r="AJ22" s="154"/>
      <c r="AK22" s="155"/>
      <c r="AL22" s="155">
        <v>1</v>
      </c>
      <c r="AM22" s="156"/>
      <c r="AN22" s="17" t="s">
        <v>57</v>
      </c>
    </row>
    <row r="23" spans="1:40" x14ac:dyDescent="0.3">
      <c r="A23" s="190">
        <v>92</v>
      </c>
      <c r="B23" s="189">
        <v>2002</v>
      </c>
      <c r="C23" s="189">
        <v>28</v>
      </c>
      <c r="D23" s="189">
        <v>2</v>
      </c>
      <c r="E23" s="189" t="s">
        <v>205</v>
      </c>
      <c r="F23" s="200">
        <v>1</v>
      </c>
      <c r="G23" s="200">
        <v>0</v>
      </c>
      <c r="H23" s="200">
        <v>0</v>
      </c>
      <c r="I23" s="16">
        <f t="shared" si="29"/>
        <v>0</v>
      </c>
      <c r="J23" s="1">
        <v>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>
        <f t="shared" si="26"/>
        <v>2</v>
      </c>
      <c r="O23" s="1">
        <f t="shared" si="27"/>
        <v>1</v>
      </c>
      <c r="P23" s="1">
        <f t="shared" si="28"/>
        <v>1</v>
      </c>
      <c r="Q23" s="154"/>
      <c r="R23" s="155"/>
      <c r="S23" s="155"/>
      <c r="T23" s="155"/>
      <c r="U23" s="156"/>
      <c r="V23" s="155"/>
      <c r="W23" s="155"/>
      <c r="X23" s="155"/>
      <c r="Y23" s="192"/>
      <c r="Z23" s="192"/>
      <c r="AA23" s="154">
        <v>1</v>
      </c>
      <c r="AB23" s="155">
        <v>1</v>
      </c>
      <c r="AC23" s="155">
        <v>1</v>
      </c>
      <c r="AD23" s="155"/>
      <c r="AE23" s="156"/>
      <c r="AF23" s="192">
        <v>1</v>
      </c>
      <c r="AG23" s="155"/>
      <c r="AH23" s="192"/>
      <c r="AI23" s="155"/>
      <c r="AJ23" s="154">
        <v>1</v>
      </c>
      <c r="AK23" s="155"/>
      <c r="AL23" s="155"/>
      <c r="AM23" s="156"/>
      <c r="AN23" s="17" t="s">
        <v>57</v>
      </c>
    </row>
    <row r="24" spans="1:40" x14ac:dyDescent="0.3">
      <c r="A24" s="190">
        <v>92</v>
      </c>
      <c r="B24" s="189">
        <v>2002</v>
      </c>
      <c r="C24" s="189">
        <v>11</v>
      </c>
      <c r="D24" s="189">
        <v>3</v>
      </c>
      <c r="E24" s="189" t="s">
        <v>206</v>
      </c>
      <c r="F24" s="200">
        <v>1</v>
      </c>
      <c r="G24" s="200">
        <v>0</v>
      </c>
      <c r="H24" s="200">
        <v>0</v>
      </c>
      <c r="I24" s="16">
        <f t="shared" si="29"/>
        <v>0</v>
      </c>
      <c r="J24" s="1">
        <v>1</v>
      </c>
      <c r="K24" s="1">
        <f t="shared" si="23"/>
        <v>1</v>
      </c>
      <c r="L24" s="1">
        <f t="shared" si="24"/>
        <v>3.5</v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Q24" s="154"/>
      <c r="R24" s="155"/>
      <c r="S24" s="155">
        <v>1</v>
      </c>
      <c r="T24" s="155">
        <v>1</v>
      </c>
      <c r="U24" s="156"/>
      <c r="V24" s="192"/>
      <c r="W24" s="192"/>
      <c r="X24" s="192"/>
      <c r="Y24" s="192"/>
      <c r="Z24" s="192"/>
      <c r="AA24" s="154"/>
      <c r="AB24" s="155">
        <v>1</v>
      </c>
      <c r="AC24" s="155">
        <v>1</v>
      </c>
      <c r="AD24" s="155">
        <v>0.5</v>
      </c>
      <c r="AE24" s="156"/>
      <c r="AF24" s="192">
        <v>1</v>
      </c>
      <c r="AG24" s="192"/>
      <c r="AH24" s="192"/>
      <c r="AI24" s="192"/>
      <c r="AJ24" s="154">
        <v>1</v>
      </c>
      <c r="AK24" s="155"/>
      <c r="AL24" s="155"/>
      <c r="AM24" s="156"/>
      <c r="AN24" s="17" t="s">
        <v>57</v>
      </c>
    </row>
    <row r="25" spans="1:40" x14ac:dyDescent="0.3">
      <c r="A25" s="190">
        <v>92</v>
      </c>
      <c r="B25" s="189">
        <v>2002</v>
      </c>
      <c r="C25" s="189">
        <v>14</v>
      </c>
      <c r="D25" s="189">
        <v>3</v>
      </c>
      <c r="E25" s="189" t="s">
        <v>207</v>
      </c>
      <c r="F25" s="200">
        <v>1</v>
      </c>
      <c r="G25" s="200">
        <v>0</v>
      </c>
      <c r="H25" s="200">
        <v>0</v>
      </c>
      <c r="I25" s="16">
        <f t="shared" si="29"/>
        <v>0</v>
      </c>
      <c r="J25" s="1">
        <v>-1</v>
      </c>
      <c r="K25" s="1">
        <f t="shared" si="23"/>
        <v>1</v>
      </c>
      <c r="L25" s="1" t="str">
        <f t="shared" si="24"/>
        <v/>
      </c>
      <c r="M25" s="1" t="str">
        <f t="shared" si="25"/>
        <v/>
      </c>
      <c r="N25" s="1">
        <f t="shared" si="26"/>
        <v>1.3333333333333333</v>
      </c>
      <c r="O25" s="1">
        <f t="shared" si="27"/>
        <v>2</v>
      </c>
      <c r="P25" s="1" t="str">
        <f t="shared" si="28"/>
        <v/>
      </c>
      <c r="Q25" s="154"/>
      <c r="R25" s="155"/>
      <c r="S25" s="155"/>
      <c r="T25" s="155"/>
      <c r="U25" s="156"/>
      <c r="V25" s="192"/>
      <c r="W25" s="192"/>
      <c r="X25" s="192"/>
      <c r="Y25" s="192"/>
      <c r="Z25" s="192"/>
      <c r="AA25" s="154">
        <v>1</v>
      </c>
      <c r="AB25" s="155">
        <v>0.5</v>
      </c>
      <c r="AC25" s="155"/>
      <c r="AD25" s="155"/>
      <c r="AE25" s="156"/>
      <c r="AF25" s="192"/>
      <c r="AG25" s="192">
        <v>1</v>
      </c>
      <c r="AH25" s="192"/>
      <c r="AI25" s="192"/>
      <c r="AJ25" s="154"/>
      <c r="AK25" s="155"/>
      <c r="AL25" s="155"/>
      <c r="AM25" s="156"/>
    </row>
    <row r="26" spans="1:40" x14ac:dyDescent="0.3">
      <c r="A26" s="190">
        <v>92</v>
      </c>
      <c r="B26" s="189">
        <v>2002</v>
      </c>
      <c r="C26" s="189">
        <v>21</v>
      </c>
      <c r="D26" s="189">
        <v>3</v>
      </c>
      <c r="E26" s="189" t="s">
        <v>208</v>
      </c>
      <c r="F26" s="200">
        <v>1</v>
      </c>
      <c r="G26" s="200">
        <v>0</v>
      </c>
      <c r="H26" s="200">
        <v>0</v>
      </c>
      <c r="I26" s="16">
        <f t="shared" si="29"/>
        <v>0</v>
      </c>
      <c r="J26" s="1">
        <v>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2</v>
      </c>
      <c r="O26" s="1">
        <f t="shared" si="27"/>
        <v>2</v>
      </c>
      <c r="P26" s="1">
        <f t="shared" si="28"/>
        <v>1</v>
      </c>
      <c r="Q26" s="154"/>
      <c r="R26" s="155"/>
      <c r="S26" s="155"/>
      <c r="T26" s="155"/>
      <c r="U26" s="156"/>
      <c r="V26" s="155"/>
      <c r="W26" s="155"/>
      <c r="X26" s="155"/>
      <c r="Y26" s="192"/>
      <c r="Z26" s="192"/>
      <c r="AA26" s="154">
        <v>1</v>
      </c>
      <c r="AB26" s="155">
        <v>1</v>
      </c>
      <c r="AC26" s="155">
        <v>1</v>
      </c>
      <c r="AD26" s="155"/>
      <c r="AE26" s="156"/>
      <c r="AF26" s="192"/>
      <c r="AG26" s="155">
        <v>1</v>
      </c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92</v>
      </c>
      <c r="B27" s="189">
        <v>2002</v>
      </c>
      <c r="C27" s="189">
        <v>9</v>
      </c>
      <c r="D27" s="189">
        <v>5</v>
      </c>
      <c r="E27" s="189" t="s">
        <v>209</v>
      </c>
      <c r="F27" s="200">
        <v>1</v>
      </c>
      <c r="G27" s="200">
        <v>0</v>
      </c>
      <c r="H27" s="200">
        <v>0</v>
      </c>
      <c r="I27" s="16">
        <f t="shared" si="29"/>
        <v>0</v>
      </c>
      <c r="J27" s="1">
        <v>-1</v>
      </c>
      <c r="K27" s="1">
        <f t="shared" si="23"/>
        <v>1</v>
      </c>
      <c r="L27" s="1" t="str">
        <f t="shared" si="24"/>
        <v/>
      </c>
      <c r="M27" s="1">
        <f t="shared" si="25"/>
        <v>1.5</v>
      </c>
      <c r="N27" s="1">
        <f t="shared" si="26"/>
        <v>2</v>
      </c>
      <c r="O27" s="1">
        <f t="shared" si="27"/>
        <v>1</v>
      </c>
      <c r="P27" s="1">
        <f t="shared" si="28"/>
        <v>1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/>
      <c r="Y27" s="192"/>
      <c r="Z27" s="192"/>
      <c r="AA27" s="154">
        <v>1</v>
      </c>
      <c r="AB27" s="155">
        <v>1</v>
      </c>
      <c r="AC27" s="155">
        <v>1</v>
      </c>
      <c r="AD27" s="155"/>
      <c r="AE27" s="156"/>
      <c r="AF27" s="192">
        <v>1</v>
      </c>
      <c r="AG27" s="155"/>
      <c r="AH27" s="192"/>
      <c r="AI27" s="155"/>
      <c r="AJ27" s="154">
        <v>1</v>
      </c>
      <c r="AK27" s="155"/>
      <c r="AL27" s="155"/>
      <c r="AM27" s="156"/>
      <c r="AN27" s="17" t="s">
        <v>57</v>
      </c>
    </row>
    <row r="28" spans="1:40" x14ac:dyDescent="0.3">
      <c r="A28" s="190">
        <v>92</v>
      </c>
      <c r="B28" s="189">
        <v>2002</v>
      </c>
      <c r="C28" s="189">
        <v>9</v>
      </c>
      <c r="D28" s="189">
        <v>5</v>
      </c>
      <c r="E28" s="189" t="s">
        <v>210</v>
      </c>
      <c r="F28" s="200">
        <v>1</v>
      </c>
      <c r="G28" s="200">
        <v>0</v>
      </c>
      <c r="H28" s="200">
        <v>0</v>
      </c>
      <c r="I28" s="16">
        <f t="shared" si="29"/>
        <v>0</v>
      </c>
      <c r="J28" s="1">
        <v>-1</v>
      </c>
      <c r="K28" s="1">
        <f t="shared" si="23"/>
        <v>1</v>
      </c>
      <c r="L28" s="1">
        <f t="shared" si="24"/>
        <v>4</v>
      </c>
      <c r="M28" s="1" t="str">
        <f t="shared" si="25"/>
        <v/>
      </c>
      <c r="N28" s="1">
        <f t="shared" si="26"/>
        <v>2</v>
      </c>
      <c r="O28" s="1">
        <f t="shared" si="27"/>
        <v>1</v>
      </c>
      <c r="P28" s="1">
        <f t="shared" si="28"/>
        <v>2</v>
      </c>
      <c r="Q28" s="154"/>
      <c r="R28" s="155"/>
      <c r="S28" s="155">
        <v>1</v>
      </c>
      <c r="T28" s="155">
        <v>1</v>
      </c>
      <c r="U28" s="156">
        <v>1</v>
      </c>
      <c r="V28" s="155"/>
      <c r="W28" s="155"/>
      <c r="X28" s="155"/>
      <c r="Y28" s="192"/>
      <c r="Z28" s="192"/>
      <c r="AA28" s="154">
        <v>1</v>
      </c>
      <c r="AB28" s="155">
        <v>1</v>
      </c>
      <c r="AC28" s="155">
        <v>1</v>
      </c>
      <c r="AD28" s="155"/>
      <c r="AE28" s="156"/>
      <c r="AF28" s="192">
        <v>1</v>
      </c>
      <c r="AG28" s="155"/>
      <c r="AH28" s="192"/>
      <c r="AI28" s="155"/>
      <c r="AJ28" s="154"/>
      <c r="AK28" s="155">
        <v>1</v>
      </c>
      <c r="AL28" s="155"/>
      <c r="AM28" s="156"/>
    </row>
    <row r="29" spans="1:40" x14ac:dyDescent="0.3">
      <c r="A29" s="190">
        <v>92</v>
      </c>
      <c r="B29" s="189">
        <v>2002</v>
      </c>
      <c r="C29" s="189">
        <v>23</v>
      </c>
      <c r="D29" s="189">
        <v>5</v>
      </c>
      <c r="E29" s="189" t="s">
        <v>211</v>
      </c>
      <c r="F29" s="192">
        <v>0</v>
      </c>
      <c r="G29" s="203"/>
      <c r="H29" s="203"/>
      <c r="I29" s="16">
        <f t="shared" si="29"/>
        <v>0</v>
      </c>
      <c r="J29" s="1">
        <v>1</v>
      </c>
      <c r="K29" s="1">
        <f t="shared" si="23"/>
        <v>1</v>
      </c>
      <c r="L29" s="1" t="str">
        <f t="shared" si="24"/>
        <v/>
      </c>
      <c r="M29" s="1" t="str">
        <f t="shared" si="25"/>
        <v/>
      </c>
      <c r="N29" s="1" t="str">
        <f t="shared" si="26"/>
        <v/>
      </c>
      <c r="O29" s="1" t="str">
        <f t="shared" si="27"/>
        <v/>
      </c>
      <c r="P29" s="1" t="str">
        <f t="shared" si="28"/>
        <v/>
      </c>
      <c r="Q29" s="207"/>
      <c r="R29" s="208"/>
      <c r="S29" s="208"/>
      <c r="T29" s="208"/>
      <c r="U29" s="209"/>
      <c r="V29" s="208"/>
      <c r="W29" s="208"/>
      <c r="X29" s="208"/>
      <c r="Y29" s="191"/>
      <c r="Z29" s="191"/>
      <c r="AA29" s="207"/>
      <c r="AB29" s="208"/>
      <c r="AC29" s="208"/>
      <c r="AD29" s="208"/>
      <c r="AE29" s="209"/>
      <c r="AF29" s="191"/>
      <c r="AG29" s="208"/>
      <c r="AH29" s="191"/>
      <c r="AI29" s="208"/>
      <c r="AJ29" s="207"/>
      <c r="AK29" s="208"/>
      <c r="AL29" s="208"/>
      <c r="AM29" s="209"/>
      <c r="AN29" s="17" t="s">
        <v>57</v>
      </c>
    </row>
    <row r="30" spans="1:40" x14ac:dyDescent="0.3">
      <c r="A30">
        <v>92</v>
      </c>
      <c r="B30" s="64">
        <v>2002</v>
      </c>
      <c r="C30" s="189">
        <v>23</v>
      </c>
      <c r="D30" s="189">
        <v>5</v>
      </c>
      <c r="E30" s="64" t="s">
        <v>212</v>
      </c>
      <c r="F30" s="200">
        <v>0</v>
      </c>
      <c r="G30" s="200"/>
      <c r="H30" s="200"/>
      <c r="I30" s="16">
        <f t="shared" si="29"/>
        <v>0</v>
      </c>
      <c r="J30" s="1">
        <v>-1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 t="str">
        <f t="shared" si="26"/>
        <v/>
      </c>
      <c r="O30" s="1" t="str">
        <f t="shared" si="27"/>
        <v/>
      </c>
      <c r="P30" s="1" t="str">
        <f t="shared" si="28"/>
        <v/>
      </c>
      <c r="Q30" s="154"/>
      <c r="R30" s="155"/>
      <c r="S30" s="155"/>
      <c r="T30" s="155"/>
      <c r="U30" s="156"/>
      <c r="V30" s="155"/>
      <c r="W30" s="155"/>
      <c r="X30" s="155"/>
      <c r="Y30" s="192"/>
      <c r="Z30" s="192"/>
      <c r="AA30" s="154"/>
      <c r="AB30" s="155"/>
      <c r="AC30" s="155"/>
      <c r="AD30" s="155"/>
      <c r="AE30" s="156"/>
      <c r="AF30" s="192"/>
      <c r="AG30" s="155"/>
      <c r="AH30" s="192"/>
      <c r="AI30" s="155"/>
      <c r="AJ30" s="154"/>
      <c r="AK30" s="155"/>
      <c r="AL30" s="155"/>
      <c r="AM30" s="156"/>
      <c r="AN30" s="206"/>
    </row>
    <row r="31" spans="1:40" x14ac:dyDescent="0.3">
      <c r="A31" s="190">
        <v>92</v>
      </c>
      <c r="B31" s="189">
        <v>2002</v>
      </c>
      <c r="C31" s="189">
        <v>23</v>
      </c>
      <c r="D31" s="189">
        <v>5</v>
      </c>
      <c r="E31" s="189" t="s">
        <v>213</v>
      </c>
      <c r="F31" s="192">
        <v>0</v>
      </c>
      <c r="G31" s="200"/>
      <c r="H31" s="200"/>
      <c r="I31" s="16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 t="str">
        <f t="shared" si="25"/>
        <v/>
      </c>
      <c r="N31" s="1" t="str">
        <f t="shared" si="26"/>
        <v/>
      </c>
      <c r="O31" s="1" t="str">
        <f t="shared" si="27"/>
        <v/>
      </c>
      <c r="P31" s="1" t="str">
        <f t="shared" si="28"/>
        <v/>
      </c>
      <c r="Q31" s="154"/>
      <c r="R31" s="155"/>
      <c r="S31" s="155"/>
      <c r="T31" s="155"/>
      <c r="U31" s="156"/>
      <c r="V31" s="155"/>
      <c r="W31" s="155"/>
      <c r="X31" s="155"/>
      <c r="Y31" s="192"/>
      <c r="Z31" s="192"/>
      <c r="AA31" s="154"/>
      <c r="AB31" s="155"/>
      <c r="AC31" s="155"/>
      <c r="AD31" s="155"/>
      <c r="AE31" s="156"/>
      <c r="AF31" s="192"/>
      <c r="AG31" s="155"/>
      <c r="AH31" s="192"/>
      <c r="AI31" s="155"/>
      <c r="AJ31" s="154"/>
      <c r="AK31" s="155"/>
      <c r="AL31" s="155"/>
      <c r="AM31" s="156"/>
      <c r="AN31" s="17" t="s">
        <v>57</v>
      </c>
    </row>
    <row r="32" spans="1:40" x14ac:dyDescent="0.3">
      <c r="A32" s="190">
        <v>101</v>
      </c>
      <c r="B32" s="189">
        <v>2002</v>
      </c>
      <c r="C32" s="189">
        <v>10</v>
      </c>
      <c r="D32" s="189">
        <v>7</v>
      </c>
      <c r="E32" s="189" t="s">
        <v>214</v>
      </c>
      <c r="F32" s="200">
        <v>1</v>
      </c>
      <c r="G32" s="200">
        <v>0</v>
      </c>
      <c r="H32" s="200">
        <v>0</v>
      </c>
      <c r="I32" s="16">
        <f t="shared" si="29"/>
        <v>0</v>
      </c>
      <c r="J32" s="1">
        <v>-1</v>
      </c>
      <c r="K32" s="1">
        <f t="shared" si="23"/>
        <v>1</v>
      </c>
      <c r="L32" s="1">
        <f t="shared" si="24"/>
        <v>2</v>
      </c>
      <c r="M32" s="1">
        <f t="shared" si="25"/>
        <v>2</v>
      </c>
      <c r="N32" s="1">
        <f t="shared" si="26"/>
        <v>1.5</v>
      </c>
      <c r="O32" s="1">
        <f t="shared" si="27"/>
        <v>1</v>
      </c>
      <c r="P32" s="1">
        <f t="shared" si="28"/>
        <v>1</v>
      </c>
      <c r="Q32" s="154">
        <v>1</v>
      </c>
      <c r="R32" s="155">
        <v>1</v>
      </c>
      <c r="S32" s="155">
        <v>1</v>
      </c>
      <c r="T32" s="155"/>
      <c r="U32" s="156"/>
      <c r="V32" s="192">
        <v>1</v>
      </c>
      <c r="W32" s="192">
        <v>1</v>
      </c>
      <c r="X32" s="192">
        <v>1</v>
      </c>
      <c r="Y32" s="192"/>
      <c r="Z32" s="192"/>
      <c r="AA32" s="154">
        <v>1</v>
      </c>
      <c r="AB32" s="155">
        <v>1</v>
      </c>
      <c r="AC32" s="155"/>
      <c r="AD32" s="155"/>
      <c r="AE32" s="156"/>
      <c r="AF32" s="192">
        <v>1</v>
      </c>
      <c r="AG32" s="192"/>
      <c r="AH32" s="192"/>
      <c r="AI32" s="192"/>
      <c r="AJ32" s="154">
        <v>1</v>
      </c>
      <c r="AK32" s="155"/>
      <c r="AL32" s="155"/>
      <c r="AM32" s="156"/>
    </row>
    <row r="33" spans="1:89" x14ac:dyDescent="0.3">
      <c r="A33">
        <v>101</v>
      </c>
      <c r="B33" s="64">
        <v>2002</v>
      </c>
      <c r="C33" s="189">
        <v>3</v>
      </c>
      <c r="D33" s="189">
        <v>10</v>
      </c>
      <c r="E33" s="64" t="s">
        <v>215</v>
      </c>
      <c r="F33" s="200">
        <v>1</v>
      </c>
      <c r="G33" s="200">
        <v>0</v>
      </c>
      <c r="H33" s="200">
        <v>0</v>
      </c>
      <c r="I33" s="16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1.5</v>
      </c>
      <c r="N33" s="1">
        <f t="shared" si="26"/>
        <v>1.5</v>
      </c>
      <c r="O33" s="1">
        <f t="shared" si="27"/>
        <v>1</v>
      </c>
      <c r="P33" s="1">
        <f t="shared" si="28"/>
        <v>4</v>
      </c>
      <c r="Q33" s="154"/>
      <c r="R33" s="155"/>
      <c r="S33" s="155"/>
      <c r="T33" s="155"/>
      <c r="U33" s="156"/>
      <c r="V33" s="155">
        <v>1</v>
      </c>
      <c r="W33" s="155">
        <v>1</v>
      </c>
      <c r="X33" s="155"/>
      <c r="Y33" s="155"/>
      <c r="Z33" s="155"/>
      <c r="AA33" s="154">
        <v>1</v>
      </c>
      <c r="AB33" s="155">
        <v>1</v>
      </c>
      <c r="AC33" s="155"/>
      <c r="AD33" s="155"/>
      <c r="AE33" s="156"/>
      <c r="AF33" s="155">
        <v>1</v>
      </c>
      <c r="AG33" s="155"/>
      <c r="AH33" s="155"/>
      <c r="AI33" s="155"/>
      <c r="AJ33" s="154"/>
      <c r="AK33" s="155"/>
      <c r="AL33" s="155"/>
      <c r="AM33" s="156">
        <v>1</v>
      </c>
      <c r="AN33" s="17" t="s">
        <v>58</v>
      </c>
    </row>
    <row r="34" spans="1:89" x14ac:dyDescent="0.3">
      <c r="A34" s="190">
        <v>101</v>
      </c>
      <c r="B34" s="189">
        <v>2002</v>
      </c>
      <c r="C34" s="189">
        <v>9</v>
      </c>
      <c r="D34" s="189">
        <v>10</v>
      </c>
      <c r="E34" s="189" t="s">
        <v>216</v>
      </c>
      <c r="F34" s="200">
        <v>1</v>
      </c>
      <c r="G34" s="200">
        <v>0</v>
      </c>
      <c r="H34" s="200">
        <v>0</v>
      </c>
      <c r="I34" s="16">
        <f t="shared" si="29"/>
        <v>0</v>
      </c>
      <c r="J34" s="1">
        <v>-1</v>
      </c>
      <c r="K34" s="1">
        <f t="shared" si="23"/>
        <v>1</v>
      </c>
      <c r="L34" s="1">
        <f t="shared" si="24"/>
        <v>1.5</v>
      </c>
      <c r="M34" s="1">
        <f t="shared" si="25"/>
        <v>2.8</v>
      </c>
      <c r="N34" s="1">
        <f t="shared" si="26"/>
        <v>4</v>
      </c>
      <c r="O34" s="1">
        <f t="shared" si="27"/>
        <v>2</v>
      </c>
      <c r="P34" s="1">
        <f t="shared" si="28"/>
        <v>2</v>
      </c>
      <c r="Q34" s="154">
        <v>1</v>
      </c>
      <c r="R34" s="155">
        <v>1</v>
      </c>
      <c r="S34" s="155"/>
      <c r="T34" s="155"/>
      <c r="U34" s="156"/>
      <c r="V34" s="155"/>
      <c r="W34" s="155">
        <v>1</v>
      </c>
      <c r="X34" s="155">
        <v>1</v>
      </c>
      <c r="Y34" s="155">
        <v>0.5</v>
      </c>
      <c r="Z34" s="155"/>
      <c r="AA34" s="154"/>
      <c r="AB34" s="155"/>
      <c r="AC34" s="155">
        <v>1</v>
      </c>
      <c r="AD34" s="155">
        <v>1</v>
      </c>
      <c r="AE34" s="156">
        <v>1</v>
      </c>
      <c r="AF34" s="155"/>
      <c r="AG34" s="155">
        <v>1</v>
      </c>
      <c r="AH34" s="155"/>
      <c r="AI34" s="155"/>
      <c r="AJ34" s="154"/>
      <c r="AK34" s="155">
        <v>1</v>
      </c>
      <c r="AL34" s="155"/>
      <c r="AM34" s="156"/>
      <c r="AN34" s="17" t="s">
        <v>57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0">
        <v>101</v>
      </c>
      <c r="B35" s="189">
        <v>2002</v>
      </c>
      <c r="C35" s="189">
        <v>24</v>
      </c>
      <c r="D35" s="189">
        <v>10</v>
      </c>
      <c r="E35" s="189" t="s">
        <v>217</v>
      </c>
      <c r="F35" s="200">
        <v>1</v>
      </c>
      <c r="G35" s="200">
        <v>0</v>
      </c>
      <c r="H35" s="200">
        <v>0</v>
      </c>
      <c r="I35" s="16">
        <f t="shared" si="29"/>
        <v>0</v>
      </c>
      <c r="J35" s="1">
        <v>-1</v>
      </c>
      <c r="K35" s="1">
        <f t="shared" si="23"/>
        <v>1</v>
      </c>
      <c r="L35" s="1">
        <f t="shared" si="24"/>
        <v>3.2</v>
      </c>
      <c r="M35" s="1">
        <f t="shared" si="25"/>
        <v>2</v>
      </c>
      <c r="N35" s="1">
        <f t="shared" si="26"/>
        <v>2.8</v>
      </c>
      <c r="O35" s="1">
        <f t="shared" si="27"/>
        <v>2</v>
      </c>
      <c r="P35" s="1">
        <f t="shared" si="28"/>
        <v>2</v>
      </c>
      <c r="Q35" s="154"/>
      <c r="R35" s="155">
        <v>0.5</v>
      </c>
      <c r="S35" s="155">
        <v>1</v>
      </c>
      <c r="T35" s="155">
        <v>1</v>
      </c>
      <c r="U35" s="156"/>
      <c r="V35" s="155">
        <v>1</v>
      </c>
      <c r="W35" s="155">
        <v>1</v>
      </c>
      <c r="X35" s="155">
        <v>1</v>
      </c>
      <c r="Y35" s="192"/>
      <c r="Z35" s="192"/>
      <c r="AA35" s="154"/>
      <c r="AB35" s="155">
        <v>1</v>
      </c>
      <c r="AC35" s="155">
        <v>1</v>
      </c>
      <c r="AD35" s="155">
        <v>0.5</v>
      </c>
      <c r="AE35" s="156"/>
      <c r="AF35" s="192"/>
      <c r="AG35" s="155">
        <v>1</v>
      </c>
      <c r="AH35" s="192"/>
      <c r="AI35" s="155"/>
      <c r="AJ35" s="154"/>
      <c r="AK35" s="155">
        <v>1</v>
      </c>
      <c r="AL35" s="155"/>
      <c r="AM35" s="156"/>
      <c r="AN35" s="17" t="s">
        <v>57</v>
      </c>
    </row>
    <row r="36" spans="1:89" x14ac:dyDescent="0.3">
      <c r="A36" s="190">
        <v>101</v>
      </c>
      <c r="B36" s="189">
        <v>2002</v>
      </c>
      <c r="C36" s="189">
        <v>24</v>
      </c>
      <c r="D36" s="189">
        <v>10</v>
      </c>
      <c r="E36" s="189" t="s">
        <v>218</v>
      </c>
      <c r="F36" s="200">
        <v>2</v>
      </c>
      <c r="G36" s="200">
        <v>0</v>
      </c>
      <c r="H36" s="200">
        <v>1</v>
      </c>
      <c r="I36" s="16">
        <f t="shared" si="29"/>
        <v>1</v>
      </c>
      <c r="J36" s="1">
        <v>-1</v>
      </c>
      <c r="K36" s="1">
        <f t="shared" si="23"/>
        <v>-1</v>
      </c>
      <c r="L36" s="1" t="str">
        <f t="shared" si="24"/>
        <v/>
      </c>
      <c r="M36" s="1" t="str">
        <f t="shared" si="25"/>
        <v/>
      </c>
      <c r="N36" s="1">
        <f t="shared" si="26"/>
        <v>3</v>
      </c>
      <c r="O36" s="1" t="str">
        <f t="shared" si="27"/>
        <v/>
      </c>
      <c r="P36" s="1" t="str">
        <f t="shared" si="28"/>
        <v/>
      </c>
      <c r="Q36" s="154"/>
      <c r="R36" s="155"/>
      <c r="S36" s="155"/>
      <c r="T36" s="155"/>
      <c r="U36" s="156"/>
      <c r="V36" s="155"/>
      <c r="W36" s="155"/>
      <c r="X36" s="155"/>
      <c r="Y36" s="155"/>
      <c r="Z36" s="155"/>
      <c r="AA36" s="154"/>
      <c r="AB36" s="155"/>
      <c r="AC36" s="155">
        <v>2</v>
      </c>
      <c r="AD36" s="155"/>
      <c r="AE36" s="156"/>
      <c r="AF36" s="155"/>
      <c r="AG36" s="155"/>
      <c r="AH36" s="155"/>
      <c r="AI36" s="155"/>
      <c r="AJ36" s="154"/>
      <c r="AK36" s="155"/>
      <c r="AL36" s="155"/>
      <c r="AM36" s="156"/>
    </row>
    <row r="37" spans="1:89" x14ac:dyDescent="0.3">
      <c r="A37" s="190">
        <v>101</v>
      </c>
      <c r="B37" s="189">
        <v>2002</v>
      </c>
      <c r="C37" s="189">
        <v>24</v>
      </c>
      <c r="D37" s="189">
        <v>10</v>
      </c>
      <c r="E37" s="189" t="s">
        <v>219</v>
      </c>
      <c r="F37" s="200">
        <v>1</v>
      </c>
      <c r="G37" s="200">
        <v>0</v>
      </c>
      <c r="H37" s="200">
        <v>0</v>
      </c>
      <c r="I37" s="16">
        <f t="shared" si="29"/>
        <v>0</v>
      </c>
      <c r="J37" s="1">
        <v>-1</v>
      </c>
      <c r="K37" s="1">
        <f t="shared" si="23"/>
        <v>1</v>
      </c>
      <c r="L37" s="1">
        <f t="shared" si="24"/>
        <v>4.5</v>
      </c>
      <c r="M37" s="1" t="str">
        <f t="shared" si="25"/>
        <v/>
      </c>
      <c r="N37" s="1">
        <f t="shared" si="26"/>
        <v>2</v>
      </c>
      <c r="O37" s="1">
        <f t="shared" si="27"/>
        <v>1</v>
      </c>
      <c r="P37" s="1">
        <f t="shared" si="28"/>
        <v>1</v>
      </c>
      <c r="Q37" s="154"/>
      <c r="R37" s="155"/>
      <c r="S37" s="155"/>
      <c r="T37" s="155">
        <v>1</v>
      </c>
      <c r="U37" s="156">
        <v>1</v>
      </c>
      <c r="V37" s="155"/>
      <c r="W37" s="155"/>
      <c r="X37" s="155"/>
      <c r="Y37" s="192"/>
      <c r="Z37" s="192"/>
      <c r="AA37" s="154">
        <v>1</v>
      </c>
      <c r="AB37" s="155">
        <v>1</v>
      </c>
      <c r="AC37" s="155">
        <v>1</v>
      </c>
      <c r="AD37" s="155"/>
      <c r="AE37" s="156"/>
      <c r="AF37" s="192">
        <v>1</v>
      </c>
      <c r="AG37" s="155"/>
      <c r="AH37" s="192"/>
      <c r="AI37" s="155"/>
      <c r="AJ37" s="154">
        <v>1</v>
      </c>
      <c r="AK37" s="155"/>
      <c r="AL37" s="155"/>
      <c r="AM37" s="156"/>
    </row>
    <row r="38" spans="1:89" x14ac:dyDescent="0.3">
      <c r="A38" s="190">
        <v>101</v>
      </c>
      <c r="B38" s="189">
        <v>2002</v>
      </c>
      <c r="C38" s="189">
        <v>28</v>
      </c>
      <c r="D38" s="189">
        <v>10</v>
      </c>
      <c r="E38" s="189" t="s">
        <v>220</v>
      </c>
      <c r="F38" s="200">
        <v>2</v>
      </c>
      <c r="G38" s="200">
        <v>0</v>
      </c>
      <c r="H38" s="200">
        <v>0</v>
      </c>
      <c r="I38" s="16">
        <f t="shared" si="29"/>
        <v>0</v>
      </c>
      <c r="J38" s="1">
        <v>-1</v>
      </c>
      <c r="K38" s="1">
        <f t="shared" si="23"/>
        <v>-1</v>
      </c>
      <c r="L38" s="1" t="str">
        <f t="shared" si="24"/>
        <v/>
      </c>
      <c r="M38" s="1" t="str">
        <f t="shared" si="25"/>
        <v/>
      </c>
      <c r="N38" s="1">
        <f t="shared" si="26"/>
        <v>4.5</v>
      </c>
      <c r="O38" s="1" t="str">
        <f t="shared" si="27"/>
        <v/>
      </c>
      <c r="P38" s="1" t="str">
        <f t="shared" si="28"/>
        <v/>
      </c>
      <c r="Q38" s="154"/>
      <c r="R38" s="155"/>
      <c r="S38" s="155"/>
      <c r="T38" s="155"/>
      <c r="U38" s="156"/>
      <c r="V38" s="155"/>
      <c r="W38" s="155"/>
      <c r="X38" s="155"/>
      <c r="Y38" s="192"/>
      <c r="Z38" s="192"/>
      <c r="AA38" s="154"/>
      <c r="AB38" s="155"/>
      <c r="AC38" s="155"/>
      <c r="AD38" s="155">
        <v>1</v>
      </c>
      <c r="AE38" s="156">
        <v>1</v>
      </c>
      <c r="AF38" s="192"/>
      <c r="AG38" s="155"/>
      <c r="AH38" s="192"/>
      <c r="AI38" s="155"/>
      <c r="AJ38" s="154"/>
      <c r="AK38" s="155"/>
      <c r="AL38" s="155"/>
      <c r="AM38" s="156"/>
    </row>
    <row r="39" spans="1:89" x14ac:dyDescent="0.3">
      <c r="A39" s="190">
        <v>101</v>
      </c>
      <c r="B39" s="189">
        <v>2002</v>
      </c>
      <c r="C39" s="189">
        <v>28</v>
      </c>
      <c r="D39" s="189">
        <v>10</v>
      </c>
      <c r="E39" s="189" t="s">
        <v>221</v>
      </c>
      <c r="F39" s="200">
        <v>2</v>
      </c>
      <c r="G39" s="200">
        <v>0</v>
      </c>
      <c r="H39" s="200">
        <v>1</v>
      </c>
      <c r="I39" s="16">
        <f t="shared" si="29"/>
        <v>1</v>
      </c>
      <c r="J39" s="1">
        <v>-1</v>
      </c>
      <c r="K39" s="1">
        <f t="shared" si="23"/>
        <v>-1</v>
      </c>
      <c r="L39" s="1" t="str">
        <f t="shared" si="24"/>
        <v/>
      </c>
      <c r="M39" s="1" t="str">
        <f t="shared" si="25"/>
        <v/>
      </c>
      <c r="N39" s="1">
        <f t="shared" si="26"/>
        <v>5</v>
      </c>
      <c r="O39" s="1">
        <f t="shared" si="27"/>
        <v>4</v>
      </c>
      <c r="P39" s="1" t="str">
        <f t="shared" si="28"/>
        <v/>
      </c>
      <c r="Q39" s="154"/>
      <c r="R39" s="155"/>
      <c r="S39" s="155"/>
      <c r="T39" s="155"/>
      <c r="U39" s="156"/>
      <c r="V39" s="192"/>
      <c r="W39" s="192"/>
      <c r="X39" s="192"/>
      <c r="Y39" s="192"/>
      <c r="Z39" s="192"/>
      <c r="AA39" s="154"/>
      <c r="AB39" s="155"/>
      <c r="AC39" s="155"/>
      <c r="AD39" s="155"/>
      <c r="AE39" s="156">
        <v>2</v>
      </c>
      <c r="AF39" s="192"/>
      <c r="AG39" s="192"/>
      <c r="AH39" s="192"/>
      <c r="AI39" s="192">
        <v>1</v>
      </c>
      <c r="AJ39" s="154"/>
      <c r="AK39" s="155"/>
      <c r="AL39" s="155"/>
      <c r="AM39" s="156"/>
    </row>
    <row r="40" spans="1:89" x14ac:dyDescent="0.3">
      <c r="A40" s="190">
        <v>101</v>
      </c>
      <c r="B40" s="189">
        <v>2002</v>
      </c>
      <c r="C40" s="189">
        <v>7</v>
      </c>
      <c r="D40" s="189">
        <v>11</v>
      </c>
      <c r="E40" s="189" t="s">
        <v>222</v>
      </c>
      <c r="F40" s="192">
        <v>0</v>
      </c>
      <c r="G40" s="200"/>
      <c r="H40" s="200"/>
      <c r="I40" s="16">
        <f t="shared" si="29"/>
        <v>0</v>
      </c>
      <c r="J40" s="1">
        <v>1</v>
      </c>
      <c r="K40" s="1">
        <f t="shared" si="23"/>
        <v>1</v>
      </c>
      <c r="L40" s="1" t="str">
        <f t="shared" si="24"/>
        <v/>
      </c>
      <c r="M40" s="1" t="str">
        <f t="shared" si="25"/>
        <v/>
      </c>
      <c r="N40" s="1" t="str">
        <f t="shared" si="26"/>
        <v/>
      </c>
      <c r="O40" s="1" t="str">
        <f t="shared" si="27"/>
        <v/>
      </c>
      <c r="P40" s="1" t="str">
        <f t="shared" si="28"/>
        <v/>
      </c>
      <c r="Q40" s="154"/>
      <c r="R40" s="155"/>
      <c r="S40" s="155"/>
      <c r="T40" s="155"/>
      <c r="U40" s="156"/>
      <c r="V40" s="155"/>
      <c r="W40" s="155"/>
      <c r="X40" s="155"/>
      <c r="Y40" s="192"/>
      <c r="Z40" s="192"/>
      <c r="AA40" s="154"/>
      <c r="AB40" s="155"/>
      <c r="AC40" s="155"/>
      <c r="AD40" s="155"/>
      <c r="AE40" s="156"/>
      <c r="AF40" s="192"/>
      <c r="AG40" s="155"/>
      <c r="AH40" s="192"/>
      <c r="AI40" s="155"/>
      <c r="AJ40" s="154"/>
      <c r="AK40" s="155"/>
      <c r="AL40" s="155"/>
      <c r="AM40" s="156"/>
      <c r="AN40" s="17" t="s">
        <v>57</v>
      </c>
    </row>
    <row r="41" spans="1:89" x14ac:dyDescent="0.3">
      <c r="A41" s="190">
        <v>101</v>
      </c>
      <c r="B41" s="189">
        <v>2002</v>
      </c>
      <c r="C41" s="189">
        <v>14</v>
      </c>
      <c r="D41" s="189">
        <v>11</v>
      </c>
      <c r="E41" s="189" t="s">
        <v>223</v>
      </c>
      <c r="F41" s="200">
        <v>1</v>
      </c>
      <c r="G41" s="200">
        <v>0</v>
      </c>
      <c r="H41" s="200">
        <v>0</v>
      </c>
      <c r="I41" s="16">
        <f t="shared" si="29"/>
        <v>0</v>
      </c>
      <c r="J41" s="1">
        <v>-1</v>
      </c>
      <c r="K41" s="1">
        <f t="shared" si="23"/>
        <v>1</v>
      </c>
      <c r="L41" s="1" t="str">
        <f t="shared" si="24"/>
        <v/>
      </c>
      <c r="M41" s="1">
        <f t="shared" si="25"/>
        <v>2</v>
      </c>
      <c r="N41" s="1">
        <f t="shared" si="26"/>
        <v>1.5</v>
      </c>
      <c r="O41" s="1">
        <f t="shared" si="27"/>
        <v>1</v>
      </c>
      <c r="P41" s="1">
        <f t="shared" si="28"/>
        <v>4</v>
      </c>
      <c r="Q41" s="154"/>
      <c r="R41" s="155"/>
      <c r="S41" s="155"/>
      <c r="T41" s="155"/>
      <c r="U41" s="156"/>
      <c r="V41" s="155">
        <v>1</v>
      </c>
      <c r="W41" s="155">
        <v>1</v>
      </c>
      <c r="X41" s="155">
        <v>1</v>
      </c>
      <c r="Y41" s="155"/>
      <c r="Z41" s="155"/>
      <c r="AA41" s="154">
        <v>1</v>
      </c>
      <c r="AB41" s="155">
        <v>1</v>
      </c>
      <c r="AC41" s="155"/>
      <c r="AD41" s="155"/>
      <c r="AE41" s="156"/>
      <c r="AF41" s="155">
        <v>1</v>
      </c>
      <c r="AG41" s="155"/>
      <c r="AH41" s="155"/>
      <c r="AI41" s="155"/>
      <c r="AJ41" s="154"/>
      <c r="AK41" s="155"/>
      <c r="AL41" s="155"/>
      <c r="AM41" s="156">
        <v>1</v>
      </c>
    </row>
    <row r="42" spans="1:89" x14ac:dyDescent="0.3">
      <c r="A42" s="190">
        <v>101</v>
      </c>
      <c r="B42" s="189">
        <v>2003</v>
      </c>
      <c r="C42" s="189">
        <v>16</v>
      </c>
      <c r="D42" s="189">
        <v>1</v>
      </c>
      <c r="E42" s="189" t="s">
        <v>224</v>
      </c>
      <c r="F42" s="200">
        <v>1</v>
      </c>
      <c r="G42" s="200">
        <v>0</v>
      </c>
      <c r="H42" s="200">
        <v>0</v>
      </c>
      <c r="I42" s="16">
        <f t="shared" si="29"/>
        <v>0</v>
      </c>
      <c r="J42" s="1">
        <v>-1</v>
      </c>
      <c r="K42" s="1">
        <f t="shared" si="23"/>
        <v>1</v>
      </c>
      <c r="L42" s="1" t="str">
        <f t="shared" si="24"/>
        <v/>
      </c>
      <c r="M42" s="1" t="str">
        <f t="shared" si="25"/>
        <v/>
      </c>
      <c r="N42" s="1">
        <f t="shared" si="26"/>
        <v>1.5</v>
      </c>
      <c r="O42" s="1" t="str">
        <f t="shared" si="27"/>
        <v/>
      </c>
      <c r="P42" s="1" t="str">
        <f t="shared" si="28"/>
        <v/>
      </c>
      <c r="Q42" s="154"/>
      <c r="R42" s="155"/>
      <c r="S42" s="155"/>
      <c r="T42" s="155"/>
      <c r="U42" s="156"/>
      <c r="V42" s="155"/>
      <c r="W42" s="155"/>
      <c r="X42" s="155"/>
      <c r="Y42" s="155"/>
      <c r="Z42" s="155"/>
      <c r="AA42" s="154">
        <v>1</v>
      </c>
      <c r="AB42" s="155">
        <v>1</v>
      </c>
      <c r="AC42" s="155"/>
      <c r="AD42" s="155"/>
      <c r="AE42" s="156"/>
      <c r="AF42" s="155"/>
      <c r="AG42" s="155"/>
      <c r="AH42" s="155"/>
      <c r="AI42" s="155"/>
      <c r="AJ42" s="154"/>
      <c r="AK42" s="155"/>
      <c r="AL42" s="155"/>
      <c r="AM42" s="156"/>
    </row>
    <row r="43" spans="1:89" x14ac:dyDescent="0.3">
      <c r="A43" s="190">
        <v>101</v>
      </c>
      <c r="B43" s="189">
        <v>2003</v>
      </c>
      <c r="C43" s="189">
        <v>22</v>
      </c>
      <c r="D43" s="189">
        <v>1</v>
      </c>
      <c r="E43" s="189" t="s">
        <v>225</v>
      </c>
      <c r="F43" s="200">
        <v>1</v>
      </c>
      <c r="G43" s="200">
        <v>0</v>
      </c>
      <c r="H43" s="200">
        <v>0</v>
      </c>
      <c r="I43" s="16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>
        <f t="shared" si="25"/>
        <v>1.5</v>
      </c>
      <c r="N43" s="1">
        <f t="shared" si="26"/>
        <v>1.5</v>
      </c>
      <c r="O43" s="1">
        <f t="shared" si="27"/>
        <v>1</v>
      </c>
      <c r="P43" s="1">
        <f t="shared" si="28"/>
        <v>1</v>
      </c>
      <c r="Q43" s="154"/>
      <c r="R43" s="155"/>
      <c r="S43" s="155"/>
      <c r="T43" s="155"/>
      <c r="U43" s="156"/>
      <c r="V43" s="155">
        <v>1</v>
      </c>
      <c r="W43" s="155">
        <v>1</v>
      </c>
      <c r="X43" s="155"/>
      <c r="Y43" s="155"/>
      <c r="Z43" s="155"/>
      <c r="AA43" s="154">
        <v>1</v>
      </c>
      <c r="AB43" s="155">
        <v>1</v>
      </c>
      <c r="AC43" s="155"/>
      <c r="AD43" s="155"/>
      <c r="AE43" s="156"/>
      <c r="AF43" s="155">
        <v>1</v>
      </c>
      <c r="AG43" s="155"/>
      <c r="AH43" s="155"/>
      <c r="AI43" s="155"/>
      <c r="AJ43" s="154">
        <v>1</v>
      </c>
      <c r="AK43" s="155"/>
      <c r="AL43" s="155"/>
      <c r="AM43" s="156"/>
    </row>
    <row r="44" spans="1:89" x14ac:dyDescent="0.3">
      <c r="A44" s="190">
        <v>101</v>
      </c>
      <c r="B44" s="189">
        <v>2003</v>
      </c>
      <c r="C44" s="189">
        <v>31</v>
      </c>
      <c r="D44" s="189">
        <v>1</v>
      </c>
      <c r="E44" s="189" t="s">
        <v>226</v>
      </c>
      <c r="F44" s="200">
        <v>1</v>
      </c>
      <c r="G44" s="200">
        <v>0</v>
      </c>
      <c r="H44" s="200">
        <v>0</v>
      </c>
      <c r="I44" s="16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 t="str">
        <f t="shared" si="25"/>
        <v/>
      </c>
      <c r="N44" s="1">
        <f t="shared" si="26"/>
        <v>1.5</v>
      </c>
      <c r="O44" s="1">
        <f t="shared" si="27"/>
        <v>1</v>
      </c>
      <c r="P44" s="1" t="str">
        <f t="shared" si="28"/>
        <v/>
      </c>
      <c r="Q44" s="154"/>
      <c r="R44" s="155"/>
      <c r="S44" s="155"/>
      <c r="T44" s="155"/>
      <c r="U44" s="156"/>
      <c r="V44" s="192"/>
      <c r="W44" s="192"/>
      <c r="X44" s="192"/>
      <c r="Y44" s="192"/>
      <c r="Z44" s="192"/>
      <c r="AA44" s="154">
        <v>1</v>
      </c>
      <c r="AB44" s="155">
        <v>1</v>
      </c>
      <c r="AC44" s="155"/>
      <c r="AD44" s="155"/>
      <c r="AE44" s="156"/>
      <c r="AF44" s="192">
        <v>1</v>
      </c>
      <c r="AG44" s="192"/>
      <c r="AH44" s="192"/>
      <c r="AI44" s="192"/>
      <c r="AJ44" s="154"/>
      <c r="AK44" s="155"/>
      <c r="AL44" s="155"/>
      <c r="AM44" s="156"/>
    </row>
    <row r="45" spans="1:89" x14ac:dyDescent="0.3">
      <c r="A45" s="190">
        <v>101</v>
      </c>
      <c r="B45" s="189">
        <v>2003</v>
      </c>
      <c r="C45" s="189">
        <v>6</v>
      </c>
      <c r="D45" s="189">
        <v>3</v>
      </c>
      <c r="E45" s="189" t="s">
        <v>227</v>
      </c>
      <c r="F45" s="200">
        <v>1</v>
      </c>
      <c r="G45" s="200">
        <v>0</v>
      </c>
      <c r="H45" s="200">
        <v>0</v>
      </c>
      <c r="I45" s="16">
        <f t="shared" si="29"/>
        <v>0</v>
      </c>
      <c r="J45" s="1">
        <v>-1</v>
      </c>
      <c r="K45" s="1">
        <f t="shared" si="23"/>
        <v>1</v>
      </c>
      <c r="L45" s="1">
        <f t="shared" si="24"/>
        <v>1.8</v>
      </c>
      <c r="M45" s="1" t="str">
        <f t="shared" si="25"/>
        <v/>
      </c>
      <c r="N45" s="1">
        <f t="shared" si="26"/>
        <v>3.2</v>
      </c>
      <c r="O45" s="1">
        <f t="shared" si="27"/>
        <v>1</v>
      </c>
      <c r="P45" s="1">
        <f t="shared" si="28"/>
        <v>2</v>
      </c>
      <c r="Q45" s="154">
        <v>1</v>
      </c>
      <c r="R45" s="155">
        <v>1</v>
      </c>
      <c r="S45" s="155">
        <v>0.5</v>
      </c>
      <c r="T45" s="155"/>
      <c r="U45" s="156"/>
      <c r="V45" s="192"/>
      <c r="W45" s="192"/>
      <c r="X45" s="192"/>
      <c r="Y45" s="192"/>
      <c r="Z45" s="192"/>
      <c r="AA45" s="154"/>
      <c r="AB45" s="155">
        <v>0.5</v>
      </c>
      <c r="AC45" s="155">
        <v>1</v>
      </c>
      <c r="AD45" s="155">
        <v>1</v>
      </c>
      <c r="AE45" s="156"/>
      <c r="AF45" s="192">
        <v>1</v>
      </c>
      <c r="AG45" s="192"/>
      <c r="AH45" s="192"/>
      <c r="AI45" s="192"/>
      <c r="AJ45" s="154"/>
      <c r="AK45" s="155">
        <v>1</v>
      </c>
      <c r="AL45" s="155"/>
      <c r="AM45" s="156"/>
      <c r="AN45" s="17" t="s">
        <v>59</v>
      </c>
    </row>
    <row r="46" spans="1:89" x14ac:dyDescent="0.3">
      <c r="A46" s="190">
        <v>101</v>
      </c>
      <c r="B46" s="189">
        <v>2003</v>
      </c>
      <c r="C46" s="189">
        <v>24</v>
      </c>
      <c r="D46" s="189">
        <v>3</v>
      </c>
      <c r="E46" s="202" t="s">
        <v>228</v>
      </c>
      <c r="F46" s="155">
        <v>0</v>
      </c>
      <c r="G46" s="201"/>
      <c r="H46" s="201"/>
      <c r="I46" s="16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 t="str">
        <f t="shared" si="25"/>
        <v/>
      </c>
      <c r="N46" s="1" t="str">
        <f t="shared" si="26"/>
        <v/>
      </c>
      <c r="O46" s="1" t="str">
        <f t="shared" si="27"/>
        <v/>
      </c>
      <c r="P46" s="1" t="str">
        <f t="shared" si="28"/>
        <v/>
      </c>
      <c r="Q46" s="154"/>
      <c r="R46" s="155"/>
      <c r="S46" s="155"/>
      <c r="T46" s="155"/>
      <c r="U46" s="156"/>
      <c r="V46" s="192"/>
      <c r="W46" s="192"/>
      <c r="X46" s="192"/>
      <c r="Y46" s="192"/>
      <c r="Z46" s="192"/>
      <c r="AA46" s="154"/>
      <c r="AB46" s="155"/>
      <c r="AC46" s="155"/>
      <c r="AD46" s="155"/>
      <c r="AE46" s="156"/>
      <c r="AF46" s="192"/>
      <c r="AG46" s="192"/>
      <c r="AH46" s="192"/>
      <c r="AI46" s="192"/>
      <c r="AJ46" s="154"/>
      <c r="AK46" s="155"/>
      <c r="AL46" s="155"/>
      <c r="AM46" s="156"/>
    </row>
    <row r="47" spans="1:89" x14ac:dyDescent="0.3">
      <c r="A47" s="190">
        <v>101</v>
      </c>
      <c r="B47" s="189">
        <v>2003</v>
      </c>
      <c r="C47" s="189">
        <v>3</v>
      </c>
      <c r="D47" s="189">
        <v>4</v>
      </c>
      <c r="E47" s="189" t="s">
        <v>229</v>
      </c>
      <c r="F47" s="200">
        <v>1</v>
      </c>
      <c r="G47" s="200">
        <v>0</v>
      </c>
      <c r="H47" s="200">
        <v>0</v>
      </c>
      <c r="I47" s="16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>
        <f t="shared" si="26"/>
        <v>2</v>
      </c>
      <c r="O47" s="1">
        <f t="shared" si="27"/>
        <v>3</v>
      </c>
      <c r="P47" s="1">
        <f t="shared" si="28"/>
        <v>1</v>
      </c>
      <c r="Q47" s="154"/>
      <c r="R47" s="155"/>
      <c r="S47" s="155"/>
      <c r="T47" s="155"/>
      <c r="U47" s="156"/>
      <c r="V47" s="192"/>
      <c r="W47" s="192"/>
      <c r="X47" s="192"/>
      <c r="Y47" s="192"/>
      <c r="Z47" s="192"/>
      <c r="AA47" s="154">
        <v>0.5</v>
      </c>
      <c r="AB47" s="155">
        <v>1</v>
      </c>
      <c r="AC47" s="155">
        <v>0.5</v>
      </c>
      <c r="AD47" s="155"/>
      <c r="AE47" s="156"/>
      <c r="AF47" s="192"/>
      <c r="AG47" s="192"/>
      <c r="AH47" s="192">
        <v>1</v>
      </c>
      <c r="AI47" s="192"/>
      <c r="AJ47" s="154">
        <v>1</v>
      </c>
      <c r="AK47" s="155"/>
      <c r="AL47" s="155"/>
      <c r="AM47" s="156"/>
      <c r="AN47" s="17" t="s">
        <v>57</v>
      </c>
    </row>
    <row r="48" spans="1:89" x14ac:dyDescent="0.3">
      <c r="A48">
        <v>101</v>
      </c>
      <c r="B48" s="64">
        <v>2003</v>
      </c>
      <c r="C48" s="189">
        <v>3</v>
      </c>
      <c r="D48" s="189">
        <v>4</v>
      </c>
      <c r="E48" s="64" t="s">
        <v>230</v>
      </c>
      <c r="F48" s="200">
        <v>1</v>
      </c>
      <c r="G48" s="200">
        <v>0</v>
      </c>
      <c r="H48" s="200">
        <v>0</v>
      </c>
      <c r="I48" s="16">
        <f t="shared" si="29"/>
        <v>0</v>
      </c>
      <c r="J48" s="1">
        <v>1</v>
      </c>
      <c r="K48" s="1">
        <f t="shared" si="23"/>
        <v>1</v>
      </c>
      <c r="L48" s="1" t="str">
        <f t="shared" si="24"/>
        <v/>
      </c>
      <c r="M48" s="1">
        <f t="shared" si="25"/>
        <v>1.5</v>
      </c>
      <c r="N48" s="1">
        <f t="shared" si="26"/>
        <v>1.3333333333333333</v>
      </c>
      <c r="O48" s="1">
        <f t="shared" si="27"/>
        <v>1</v>
      </c>
      <c r="P48" s="1">
        <f t="shared" si="28"/>
        <v>1</v>
      </c>
      <c r="Q48" s="155"/>
      <c r="R48" s="155"/>
      <c r="S48" s="155"/>
      <c r="T48" s="155"/>
      <c r="U48" s="156"/>
      <c r="V48" s="155">
        <v>1</v>
      </c>
      <c r="W48" s="155">
        <v>1</v>
      </c>
      <c r="X48" s="155"/>
      <c r="Y48" s="155"/>
      <c r="Z48" s="156"/>
      <c r="AA48" s="155">
        <v>1</v>
      </c>
      <c r="AB48" s="155">
        <v>0.5</v>
      </c>
      <c r="AC48" s="155"/>
      <c r="AD48" s="155"/>
      <c r="AE48" s="156"/>
      <c r="AF48" s="155">
        <v>1</v>
      </c>
      <c r="AG48" s="155"/>
      <c r="AH48" s="155"/>
      <c r="AI48" s="156"/>
      <c r="AJ48" s="155">
        <v>1</v>
      </c>
      <c r="AK48" s="155"/>
      <c r="AL48" s="155"/>
      <c r="AM48" s="156"/>
      <c r="AN48" s="17" t="s">
        <v>57</v>
      </c>
    </row>
    <row r="49" spans="1:40" x14ac:dyDescent="0.3">
      <c r="A49" s="190">
        <v>101</v>
      </c>
      <c r="B49" s="189">
        <v>2003</v>
      </c>
      <c r="C49" s="189">
        <v>10</v>
      </c>
      <c r="D49" s="189">
        <v>4</v>
      </c>
      <c r="E49" s="189" t="s">
        <v>231</v>
      </c>
      <c r="F49" s="200">
        <v>1</v>
      </c>
      <c r="G49" s="200">
        <v>0</v>
      </c>
      <c r="H49" s="200">
        <v>0</v>
      </c>
      <c r="I49" s="16">
        <f t="shared" si="29"/>
        <v>0</v>
      </c>
      <c r="J49" s="1">
        <v>1</v>
      </c>
      <c r="K49" s="1">
        <f t="shared" si="23"/>
        <v>1</v>
      </c>
      <c r="L49" s="1" t="str">
        <f t="shared" si="24"/>
        <v/>
      </c>
      <c r="M49" s="1">
        <f t="shared" si="25"/>
        <v>2</v>
      </c>
      <c r="N49" s="1">
        <f t="shared" si="26"/>
        <v>1.3333333333333333</v>
      </c>
      <c r="O49" s="1">
        <f t="shared" si="27"/>
        <v>1</v>
      </c>
      <c r="P49" s="1" t="str">
        <f t="shared" si="28"/>
        <v/>
      </c>
      <c r="Q49" s="154"/>
      <c r="R49" s="155"/>
      <c r="S49" s="155"/>
      <c r="T49" s="155"/>
      <c r="U49" s="156"/>
      <c r="V49" s="192">
        <v>1</v>
      </c>
      <c r="W49" s="192">
        <v>1</v>
      </c>
      <c r="X49" s="192">
        <v>1</v>
      </c>
      <c r="Y49" s="192"/>
      <c r="Z49" s="192"/>
      <c r="AA49" s="154">
        <v>1</v>
      </c>
      <c r="AB49" s="155">
        <v>0.5</v>
      </c>
      <c r="AC49" s="155"/>
      <c r="AD49" s="155"/>
      <c r="AE49" s="156"/>
      <c r="AF49" s="192">
        <v>1</v>
      </c>
      <c r="AG49" s="192"/>
      <c r="AH49" s="192"/>
      <c r="AI49" s="192"/>
      <c r="AJ49" s="154"/>
      <c r="AK49" s="155"/>
      <c r="AL49" s="155"/>
      <c r="AM49" s="156"/>
    </row>
    <row r="50" spans="1:40" x14ac:dyDescent="0.3">
      <c r="A50" s="190">
        <v>101</v>
      </c>
      <c r="B50" s="189">
        <v>2003</v>
      </c>
      <c r="C50" s="189">
        <v>8</v>
      </c>
      <c r="D50" s="189">
        <v>5</v>
      </c>
      <c r="E50" s="189" t="s">
        <v>232</v>
      </c>
      <c r="F50" s="200">
        <v>1</v>
      </c>
      <c r="G50" s="200">
        <v>1</v>
      </c>
      <c r="H50" s="200">
        <v>0</v>
      </c>
      <c r="I50" s="16">
        <f t="shared" si="29"/>
        <v>1</v>
      </c>
      <c r="J50" s="1">
        <v>1</v>
      </c>
      <c r="K50" s="1">
        <f t="shared" si="23"/>
        <v>-1</v>
      </c>
      <c r="L50" s="1" t="str">
        <f t="shared" si="24"/>
        <v/>
      </c>
      <c r="M50" s="1" t="str">
        <f t="shared" si="25"/>
        <v/>
      </c>
      <c r="N50" s="1">
        <f t="shared" si="26"/>
        <v>4</v>
      </c>
      <c r="O50" s="1">
        <f t="shared" si="27"/>
        <v>3</v>
      </c>
      <c r="P50" s="1">
        <f t="shared" si="28"/>
        <v>1</v>
      </c>
      <c r="Q50" s="154"/>
      <c r="R50" s="155"/>
      <c r="S50" s="155"/>
      <c r="T50" s="155"/>
      <c r="U50" s="156"/>
      <c r="V50" s="192"/>
      <c r="W50" s="192"/>
      <c r="X50" s="192"/>
      <c r="Y50" s="192"/>
      <c r="Z50" s="192"/>
      <c r="AA50" s="154"/>
      <c r="AB50" s="155"/>
      <c r="AC50" s="155"/>
      <c r="AD50" s="155">
        <v>2</v>
      </c>
      <c r="AE50" s="156"/>
      <c r="AF50" s="192"/>
      <c r="AG50" s="192"/>
      <c r="AH50" s="192">
        <v>1</v>
      </c>
      <c r="AI50" s="192"/>
      <c r="AJ50" s="154">
        <v>1</v>
      </c>
      <c r="AK50" s="155"/>
      <c r="AL50" s="155"/>
      <c r="AM50" s="156"/>
      <c r="AN50" s="17" t="s">
        <v>57</v>
      </c>
    </row>
    <row r="51" spans="1:40" x14ac:dyDescent="0.3">
      <c r="A51" s="190">
        <v>101</v>
      </c>
      <c r="B51" s="189">
        <v>2003</v>
      </c>
      <c r="C51" s="189">
        <v>8</v>
      </c>
      <c r="D51" s="189">
        <v>5</v>
      </c>
      <c r="E51" s="189" t="s">
        <v>233</v>
      </c>
      <c r="F51" s="200">
        <v>1</v>
      </c>
      <c r="G51" s="200">
        <v>0</v>
      </c>
      <c r="H51" s="200">
        <v>0</v>
      </c>
      <c r="I51" s="16">
        <f t="shared" si="29"/>
        <v>0</v>
      </c>
      <c r="J51" s="1">
        <v>1</v>
      </c>
      <c r="K51" s="1">
        <f t="shared" si="23"/>
        <v>1</v>
      </c>
      <c r="L51" s="1" t="str">
        <f t="shared" si="24"/>
        <v/>
      </c>
      <c r="M51" s="1" t="str">
        <f t="shared" si="25"/>
        <v/>
      </c>
      <c r="N51" s="1">
        <f t="shared" si="26"/>
        <v>1.5</v>
      </c>
      <c r="O51" s="1">
        <f t="shared" si="27"/>
        <v>1</v>
      </c>
      <c r="P51" s="1">
        <f t="shared" si="28"/>
        <v>4</v>
      </c>
      <c r="Q51" s="154"/>
      <c r="R51" s="155"/>
      <c r="S51" s="155"/>
      <c r="T51" s="155"/>
      <c r="U51" s="156"/>
      <c r="V51" s="192"/>
      <c r="W51" s="192"/>
      <c r="X51" s="192"/>
      <c r="Y51" s="192"/>
      <c r="Z51" s="155"/>
      <c r="AA51" s="154">
        <v>1</v>
      </c>
      <c r="AB51" s="155">
        <v>1</v>
      </c>
      <c r="AC51" s="155"/>
      <c r="AD51" s="155"/>
      <c r="AE51" s="156"/>
      <c r="AF51" s="192">
        <v>1</v>
      </c>
      <c r="AG51" s="192"/>
      <c r="AH51" s="192"/>
      <c r="AI51" s="155"/>
      <c r="AJ51" s="154"/>
      <c r="AK51" s="155"/>
      <c r="AL51" s="155"/>
      <c r="AM51" s="156">
        <v>1</v>
      </c>
      <c r="AN51" s="17" t="s">
        <v>57</v>
      </c>
    </row>
    <row r="52" spans="1:40" x14ac:dyDescent="0.3">
      <c r="A52" s="190">
        <v>101</v>
      </c>
      <c r="B52" s="189">
        <v>2003</v>
      </c>
      <c r="C52" s="189">
        <v>15</v>
      </c>
      <c r="D52" s="189">
        <v>5</v>
      </c>
      <c r="E52" s="189" t="s">
        <v>234</v>
      </c>
      <c r="F52" s="200">
        <v>1</v>
      </c>
      <c r="G52" s="200">
        <v>1</v>
      </c>
      <c r="H52" s="200">
        <v>0</v>
      </c>
      <c r="I52" s="16">
        <f t="shared" si="29"/>
        <v>1</v>
      </c>
      <c r="J52" s="1">
        <v>-1</v>
      </c>
      <c r="K52" s="1">
        <f t="shared" si="23"/>
        <v>-1</v>
      </c>
      <c r="L52" s="1">
        <f t="shared" si="24"/>
        <v>1</v>
      </c>
      <c r="M52" s="1" t="str">
        <f t="shared" si="25"/>
        <v/>
      </c>
      <c r="N52" s="1">
        <f t="shared" si="26"/>
        <v>4</v>
      </c>
      <c r="O52" s="1">
        <f t="shared" si="27"/>
        <v>1</v>
      </c>
      <c r="P52" s="1" t="str">
        <f t="shared" si="28"/>
        <v/>
      </c>
      <c r="Q52" s="154">
        <v>2</v>
      </c>
      <c r="R52" s="155"/>
      <c r="S52" s="155"/>
      <c r="T52" s="155"/>
      <c r="U52" s="156"/>
      <c r="V52" s="192"/>
      <c r="W52" s="192"/>
      <c r="X52" s="192"/>
      <c r="Y52" s="192"/>
      <c r="Z52" s="192"/>
      <c r="AA52" s="154"/>
      <c r="AB52" s="155"/>
      <c r="AC52" s="155"/>
      <c r="AD52" s="155">
        <v>2</v>
      </c>
      <c r="AE52" s="156"/>
      <c r="AF52" s="192">
        <v>1</v>
      </c>
      <c r="AG52" s="192"/>
      <c r="AH52" s="192"/>
      <c r="AI52" s="192"/>
      <c r="AJ52" s="154"/>
      <c r="AK52" s="155"/>
      <c r="AL52" s="155"/>
      <c r="AM52" s="156"/>
    </row>
    <row r="53" spans="1:40" x14ac:dyDescent="0.3">
      <c r="A53" s="190">
        <v>101</v>
      </c>
      <c r="B53" s="189">
        <v>2003</v>
      </c>
      <c r="C53" s="189">
        <v>22</v>
      </c>
      <c r="D53" s="189">
        <v>5</v>
      </c>
      <c r="E53" s="189" t="s">
        <v>235</v>
      </c>
      <c r="F53" s="192">
        <v>0</v>
      </c>
      <c r="G53" s="201"/>
      <c r="H53" s="201"/>
      <c r="I53" s="16">
        <f t="shared" si="29"/>
        <v>0</v>
      </c>
      <c r="J53" s="1">
        <v>1</v>
      </c>
      <c r="K53" s="1">
        <f t="shared" si="23"/>
        <v>1</v>
      </c>
      <c r="L53" s="1" t="str">
        <f t="shared" si="24"/>
        <v/>
      </c>
      <c r="M53" s="1" t="str">
        <f t="shared" si="25"/>
        <v/>
      </c>
      <c r="N53" s="1" t="str">
        <f t="shared" si="26"/>
        <v/>
      </c>
      <c r="O53" s="1" t="str">
        <f t="shared" si="27"/>
        <v/>
      </c>
      <c r="P53" s="1" t="str">
        <f t="shared" si="28"/>
        <v/>
      </c>
      <c r="Q53" s="154"/>
      <c r="R53" s="155"/>
      <c r="S53" s="155"/>
      <c r="T53" s="155"/>
      <c r="U53" s="156"/>
      <c r="V53" s="192"/>
      <c r="W53" s="192"/>
      <c r="X53" s="192"/>
      <c r="Y53" s="192"/>
      <c r="Z53" s="192"/>
      <c r="AA53" s="154"/>
      <c r="AB53" s="155"/>
      <c r="AC53" s="155"/>
      <c r="AD53" s="155"/>
      <c r="AE53" s="156"/>
      <c r="AF53" s="192"/>
      <c r="AG53" s="192"/>
      <c r="AH53" s="192"/>
      <c r="AI53" s="192"/>
      <c r="AJ53" s="154"/>
      <c r="AK53" s="155"/>
      <c r="AL53" s="155"/>
      <c r="AM53" s="156"/>
      <c r="AN53" s="17" t="s">
        <v>57</v>
      </c>
    </row>
    <row r="54" spans="1:40" x14ac:dyDescent="0.3">
      <c r="A54" s="190">
        <v>101</v>
      </c>
      <c r="B54" s="189">
        <v>2003</v>
      </c>
      <c r="C54" s="189">
        <v>5</v>
      </c>
      <c r="D54" s="189">
        <v>6</v>
      </c>
      <c r="E54" s="189" t="s">
        <v>236</v>
      </c>
      <c r="F54" s="200">
        <v>1</v>
      </c>
      <c r="G54" s="200">
        <v>0</v>
      </c>
      <c r="H54" s="200">
        <v>0</v>
      </c>
      <c r="I54" s="16">
        <f t="shared" si="29"/>
        <v>0</v>
      </c>
      <c r="J54" s="1">
        <v>-1</v>
      </c>
      <c r="K54" s="1">
        <f t="shared" si="23"/>
        <v>1</v>
      </c>
      <c r="L54" s="1" t="str">
        <f t="shared" si="24"/>
        <v/>
      </c>
      <c r="M54" s="1">
        <f t="shared" si="25"/>
        <v>2</v>
      </c>
      <c r="N54" s="1">
        <f t="shared" si="26"/>
        <v>1.5</v>
      </c>
      <c r="O54" s="1">
        <f t="shared" si="27"/>
        <v>1</v>
      </c>
      <c r="P54" s="1" t="str">
        <f t="shared" si="28"/>
        <v/>
      </c>
      <c r="Q54" s="154"/>
      <c r="R54" s="155"/>
      <c r="S54" s="155"/>
      <c r="T54" s="155"/>
      <c r="U54" s="156"/>
      <c r="V54" s="192">
        <v>1</v>
      </c>
      <c r="W54" s="192">
        <v>1</v>
      </c>
      <c r="X54" s="192">
        <v>1</v>
      </c>
      <c r="Y54" s="192"/>
      <c r="Z54" s="192"/>
      <c r="AA54" s="154">
        <v>1</v>
      </c>
      <c r="AB54" s="155">
        <v>1</v>
      </c>
      <c r="AC54" s="155"/>
      <c r="AD54" s="155"/>
      <c r="AE54" s="156"/>
      <c r="AF54" s="192">
        <v>1</v>
      </c>
      <c r="AG54" s="192"/>
      <c r="AH54" s="192"/>
      <c r="AI54" s="192"/>
      <c r="AJ54" s="154"/>
      <c r="AK54" s="155"/>
      <c r="AL54" s="155"/>
      <c r="AM54" s="156"/>
    </row>
    <row r="55" spans="1:40" x14ac:dyDescent="0.3">
      <c r="A55">
        <v>101</v>
      </c>
      <c r="B55" s="64">
        <v>2003</v>
      </c>
      <c r="C55" s="189">
        <v>12</v>
      </c>
      <c r="D55" s="189">
        <v>6</v>
      </c>
      <c r="E55" s="64" t="s">
        <v>237</v>
      </c>
      <c r="F55" s="200">
        <v>1</v>
      </c>
      <c r="G55" s="200">
        <v>0</v>
      </c>
      <c r="H55" s="200">
        <v>0</v>
      </c>
      <c r="I55" s="16">
        <f t="shared" si="29"/>
        <v>0</v>
      </c>
      <c r="J55" s="1">
        <v>-1</v>
      </c>
      <c r="K55" s="1">
        <f t="shared" si="23"/>
        <v>1</v>
      </c>
      <c r="L55" s="1">
        <f t="shared" si="24"/>
        <v>2.8</v>
      </c>
      <c r="M55" s="1">
        <f t="shared" si="25"/>
        <v>1.5</v>
      </c>
      <c r="N55" s="1">
        <f t="shared" si="26"/>
        <v>1.5</v>
      </c>
      <c r="O55" s="1">
        <f t="shared" si="27"/>
        <v>1</v>
      </c>
      <c r="P55" s="1">
        <f t="shared" si="28"/>
        <v>1</v>
      </c>
      <c r="Q55" s="154"/>
      <c r="R55" s="155">
        <v>1</v>
      </c>
      <c r="S55" s="155">
        <v>1</v>
      </c>
      <c r="T55" s="155">
        <v>0.5</v>
      </c>
      <c r="U55" s="156"/>
      <c r="V55" s="155">
        <v>1</v>
      </c>
      <c r="W55" s="155">
        <v>1</v>
      </c>
      <c r="X55" s="155"/>
      <c r="Y55" s="155"/>
      <c r="Z55" s="155"/>
      <c r="AA55" s="154">
        <v>1</v>
      </c>
      <c r="AB55" s="155">
        <v>1</v>
      </c>
      <c r="AC55" s="155"/>
      <c r="AD55" s="155"/>
      <c r="AE55" s="156"/>
      <c r="AF55" s="155">
        <v>1</v>
      </c>
      <c r="AG55" s="155"/>
      <c r="AH55" s="155"/>
      <c r="AI55" s="155"/>
      <c r="AJ55" s="154">
        <v>1</v>
      </c>
      <c r="AK55" s="155"/>
      <c r="AL55" s="155"/>
      <c r="AM55" s="156"/>
      <c r="AN55" s="17" t="s">
        <v>57</v>
      </c>
    </row>
    <row r="56" spans="1:40" x14ac:dyDescent="0.3">
      <c r="A56" s="190">
        <v>101</v>
      </c>
      <c r="B56" s="189">
        <v>2003</v>
      </c>
      <c r="C56" s="189">
        <v>10</v>
      </c>
      <c r="D56" s="189">
        <v>7</v>
      </c>
      <c r="E56" s="189" t="s">
        <v>238</v>
      </c>
      <c r="F56" s="200">
        <v>3</v>
      </c>
      <c r="G56" s="200">
        <v>0</v>
      </c>
      <c r="H56" s="200">
        <v>0</v>
      </c>
      <c r="I56" s="16">
        <f t="shared" si="29"/>
        <v>0</v>
      </c>
      <c r="J56" s="1">
        <v>-1</v>
      </c>
      <c r="K56" s="1">
        <f t="shared" si="23"/>
        <v>-1</v>
      </c>
      <c r="L56" s="1" t="str">
        <f t="shared" si="24"/>
        <v/>
      </c>
      <c r="M56" s="1" t="str">
        <f t="shared" si="25"/>
        <v/>
      </c>
      <c r="N56" s="1">
        <f t="shared" si="26"/>
        <v>1</v>
      </c>
      <c r="O56" s="1" t="str">
        <f t="shared" si="27"/>
        <v/>
      </c>
      <c r="P56" s="1">
        <f t="shared" si="28"/>
        <v>1</v>
      </c>
      <c r="Q56" s="154"/>
      <c r="R56" s="155"/>
      <c r="S56" s="155"/>
      <c r="T56" s="155"/>
      <c r="U56" s="156"/>
      <c r="V56" s="155"/>
      <c r="W56" s="155"/>
      <c r="X56" s="155"/>
      <c r="Y56" s="155"/>
      <c r="Z56" s="155"/>
      <c r="AA56" s="154">
        <v>1</v>
      </c>
      <c r="AB56" s="155"/>
      <c r="AC56" s="155"/>
      <c r="AD56" s="155"/>
      <c r="AE56" s="156"/>
      <c r="AF56" s="155"/>
      <c r="AG56" s="155"/>
      <c r="AH56" s="155"/>
      <c r="AI56" s="155"/>
      <c r="AJ56" s="154">
        <v>1</v>
      </c>
      <c r="AK56" s="155"/>
      <c r="AL56" s="155"/>
      <c r="AM56" s="156"/>
      <c r="AN56" s="17" t="s">
        <v>58</v>
      </c>
    </row>
    <row r="57" spans="1:40" x14ac:dyDescent="0.3">
      <c r="A57" s="190">
        <v>101</v>
      </c>
      <c r="B57" s="189">
        <v>2003</v>
      </c>
      <c r="C57" s="189">
        <v>10</v>
      </c>
      <c r="D57" s="189">
        <v>7</v>
      </c>
      <c r="E57" s="189" t="s">
        <v>239</v>
      </c>
      <c r="F57" s="200">
        <v>1</v>
      </c>
      <c r="G57" s="200">
        <v>0</v>
      </c>
      <c r="H57" s="200">
        <v>0</v>
      </c>
      <c r="I57" s="16">
        <f t="shared" si="29"/>
        <v>0</v>
      </c>
      <c r="J57" s="1">
        <v>-1</v>
      </c>
      <c r="K57" s="1">
        <f t="shared" si="23"/>
        <v>1</v>
      </c>
      <c r="L57" s="1" t="str">
        <f t="shared" si="24"/>
        <v/>
      </c>
      <c r="M57" s="1" t="str">
        <f t="shared" si="25"/>
        <v/>
      </c>
      <c r="N57" s="1">
        <f t="shared" si="26"/>
        <v>2</v>
      </c>
      <c r="O57" s="1">
        <f t="shared" si="27"/>
        <v>1</v>
      </c>
      <c r="P57" s="1" t="str">
        <f t="shared" si="28"/>
        <v/>
      </c>
      <c r="Q57" s="154"/>
      <c r="R57" s="155"/>
      <c r="S57" s="155"/>
      <c r="T57" s="155"/>
      <c r="U57" s="156"/>
      <c r="V57" s="192"/>
      <c r="W57" s="192"/>
      <c r="X57" s="192"/>
      <c r="Y57" s="192"/>
      <c r="Z57" s="192"/>
      <c r="AA57" s="154">
        <v>1</v>
      </c>
      <c r="AB57" s="155">
        <v>1</v>
      </c>
      <c r="AC57" s="155">
        <v>1</v>
      </c>
      <c r="AD57" s="155"/>
      <c r="AE57" s="156"/>
      <c r="AF57" s="192">
        <v>1</v>
      </c>
      <c r="AG57" s="192"/>
      <c r="AH57" s="192"/>
      <c r="AI57" s="192"/>
      <c r="AJ57" s="154"/>
      <c r="AK57" s="155"/>
      <c r="AL57" s="155"/>
      <c r="AM57" s="156"/>
    </row>
    <row r="58" spans="1:40" x14ac:dyDescent="0.3">
      <c r="A58" s="190">
        <v>101</v>
      </c>
      <c r="B58" s="189">
        <v>2003</v>
      </c>
      <c r="C58" s="189">
        <v>8</v>
      </c>
      <c r="D58" s="189">
        <v>10</v>
      </c>
      <c r="E58" s="189" t="s">
        <v>240</v>
      </c>
      <c r="F58" s="200">
        <v>1</v>
      </c>
      <c r="G58" s="200">
        <v>1</v>
      </c>
      <c r="H58" s="200">
        <v>0</v>
      </c>
      <c r="I58" s="16">
        <f t="shared" si="29"/>
        <v>1</v>
      </c>
      <c r="J58" s="1">
        <v>1</v>
      </c>
      <c r="K58" s="1">
        <f t="shared" si="23"/>
        <v>-1</v>
      </c>
      <c r="L58" s="1">
        <f t="shared" si="24"/>
        <v>4</v>
      </c>
      <c r="M58" s="1">
        <f t="shared" si="25"/>
        <v>2</v>
      </c>
      <c r="N58" s="1">
        <f t="shared" si="26"/>
        <v>1</v>
      </c>
      <c r="O58" s="1">
        <f t="shared" si="27"/>
        <v>4</v>
      </c>
      <c r="P58" s="1" t="str">
        <f t="shared" si="28"/>
        <v/>
      </c>
      <c r="Q58" s="154"/>
      <c r="R58" s="155"/>
      <c r="S58" s="155">
        <v>1</v>
      </c>
      <c r="T58" s="155">
        <v>1</v>
      </c>
      <c r="U58" s="156">
        <v>1</v>
      </c>
      <c r="V58" s="155">
        <v>1</v>
      </c>
      <c r="W58" s="155">
        <v>1</v>
      </c>
      <c r="X58" s="155">
        <v>1</v>
      </c>
      <c r="Y58" s="192"/>
      <c r="Z58" s="192"/>
      <c r="AA58" s="154">
        <v>2</v>
      </c>
      <c r="AB58" s="155"/>
      <c r="AC58" s="155"/>
      <c r="AD58" s="155"/>
      <c r="AE58" s="156"/>
      <c r="AF58" s="192"/>
      <c r="AG58" s="155"/>
      <c r="AH58" s="192"/>
      <c r="AI58" s="155">
        <v>1</v>
      </c>
      <c r="AJ58" s="154"/>
      <c r="AK58" s="155"/>
      <c r="AL58" s="155"/>
      <c r="AM58" s="156"/>
    </row>
    <row r="59" spans="1:40" x14ac:dyDescent="0.3">
      <c r="A59" s="190">
        <v>101</v>
      </c>
      <c r="B59" s="189">
        <v>2003</v>
      </c>
      <c r="C59" s="189">
        <v>24</v>
      </c>
      <c r="D59" s="189">
        <v>10</v>
      </c>
      <c r="E59" s="189" t="s">
        <v>241</v>
      </c>
      <c r="F59" s="200">
        <v>1</v>
      </c>
      <c r="G59" s="200">
        <v>0</v>
      </c>
      <c r="H59" s="200">
        <v>0</v>
      </c>
      <c r="I59" s="16">
        <f t="shared" si="29"/>
        <v>0</v>
      </c>
      <c r="J59" s="1">
        <v>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2.8</v>
      </c>
      <c r="O59" s="1">
        <f t="shared" si="27"/>
        <v>4</v>
      </c>
      <c r="P59" s="1">
        <f t="shared" si="28"/>
        <v>2</v>
      </c>
      <c r="Q59" s="154"/>
      <c r="R59" s="155"/>
      <c r="S59" s="155"/>
      <c r="T59" s="155"/>
      <c r="U59" s="156"/>
      <c r="V59" s="155"/>
      <c r="W59" s="155"/>
      <c r="X59" s="155"/>
      <c r="Y59" s="192"/>
      <c r="Z59" s="192"/>
      <c r="AA59" s="154"/>
      <c r="AB59" s="155">
        <v>1</v>
      </c>
      <c r="AC59" s="155">
        <v>1</v>
      </c>
      <c r="AD59" s="155">
        <v>0.5</v>
      </c>
      <c r="AE59" s="156"/>
      <c r="AF59" s="192"/>
      <c r="AG59" s="155"/>
      <c r="AH59" s="192"/>
      <c r="AI59" s="155">
        <v>1</v>
      </c>
      <c r="AJ59" s="154"/>
      <c r="AK59" s="155">
        <v>1</v>
      </c>
      <c r="AL59" s="155"/>
      <c r="AM59" s="156"/>
      <c r="AN59" s="69"/>
    </row>
    <row r="60" spans="1:40" x14ac:dyDescent="0.3">
      <c r="A60" s="190">
        <v>101</v>
      </c>
      <c r="B60" s="189">
        <v>2003</v>
      </c>
      <c r="C60" s="190">
        <v>20</v>
      </c>
      <c r="D60" s="190">
        <v>11</v>
      </c>
      <c r="E60" s="190" t="s">
        <v>242</v>
      </c>
      <c r="F60" s="200">
        <v>1</v>
      </c>
      <c r="G60" s="200">
        <v>0</v>
      </c>
      <c r="H60" s="200">
        <v>0</v>
      </c>
      <c r="I60" s="16">
        <f t="shared" si="29"/>
        <v>0</v>
      </c>
      <c r="J60" s="1">
        <v>1</v>
      </c>
      <c r="K60" s="1">
        <f t="shared" si="23"/>
        <v>1</v>
      </c>
      <c r="L60" s="1" t="str">
        <f t="shared" si="24"/>
        <v/>
      </c>
      <c r="M60" s="1" t="str">
        <f t="shared" si="25"/>
        <v/>
      </c>
      <c r="N60" s="1">
        <f t="shared" si="26"/>
        <v>2.8</v>
      </c>
      <c r="O60" s="1" t="str">
        <f t="shared" si="27"/>
        <v/>
      </c>
      <c r="P60" s="1" t="str">
        <f t="shared" si="28"/>
        <v/>
      </c>
      <c r="Q60" s="154"/>
      <c r="R60" s="155"/>
      <c r="S60" s="155"/>
      <c r="T60" s="155"/>
      <c r="U60" s="156"/>
      <c r="V60" s="155"/>
      <c r="W60" s="155"/>
      <c r="X60" s="155"/>
      <c r="Y60" s="192"/>
      <c r="Z60" s="192"/>
      <c r="AA60" s="154"/>
      <c r="AB60" s="155">
        <v>1</v>
      </c>
      <c r="AC60" s="155">
        <v>1</v>
      </c>
      <c r="AD60" s="155">
        <v>0.5</v>
      </c>
      <c r="AE60" s="156"/>
      <c r="AF60" s="192"/>
      <c r="AG60" s="155"/>
      <c r="AH60" s="192"/>
      <c r="AI60" s="155"/>
      <c r="AJ60" s="154"/>
      <c r="AK60" s="155"/>
      <c r="AL60" s="155"/>
      <c r="AM60" s="156"/>
    </row>
    <row r="61" spans="1:40" x14ac:dyDescent="0.3">
      <c r="A61" s="190">
        <v>101</v>
      </c>
      <c r="B61" s="189">
        <v>2003</v>
      </c>
      <c r="C61" s="189">
        <v>4</v>
      </c>
      <c r="D61" s="189">
        <v>12</v>
      </c>
      <c r="E61" s="189" t="s">
        <v>243</v>
      </c>
      <c r="F61" s="200">
        <v>1</v>
      </c>
      <c r="G61" s="200">
        <v>0</v>
      </c>
      <c r="H61" s="200">
        <v>0</v>
      </c>
      <c r="I61" s="16">
        <f t="shared" si="29"/>
        <v>0</v>
      </c>
      <c r="J61" s="1">
        <v>-1</v>
      </c>
      <c r="K61" s="1">
        <f t="shared" si="23"/>
        <v>1</v>
      </c>
      <c r="L61" s="1" t="str">
        <f t="shared" si="24"/>
        <v/>
      </c>
      <c r="M61" s="1" t="str">
        <f t="shared" si="25"/>
        <v/>
      </c>
      <c r="N61" s="1">
        <f t="shared" si="26"/>
        <v>2</v>
      </c>
      <c r="O61" s="1">
        <f t="shared" si="27"/>
        <v>4</v>
      </c>
      <c r="P61" s="1">
        <f t="shared" si="28"/>
        <v>2</v>
      </c>
      <c r="Q61" s="154"/>
      <c r="R61" s="155"/>
      <c r="S61" s="155"/>
      <c r="T61" s="155"/>
      <c r="U61" s="156"/>
      <c r="V61" s="192"/>
      <c r="W61" s="192"/>
      <c r="X61" s="192"/>
      <c r="Y61" s="192"/>
      <c r="Z61" s="192"/>
      <c r="AA61" s="154">
        <v>1</v>
      </c>
      <c r="AB61" s="155">
        <v>1</v>
      </c>
      <c r="AC61" s="155">
        <v>1</v>
      </c>
      <c r="AD61" s="155"/>
      <c r="AE61" s="156"/>
      <c r="AF61" s="192"/>
      <c r="AG61" s="192"/>
      <c r="AH61" s="192"/>
      <c r="AI61" s="192">
        <v>1</v>
      </c>
      <c r="AJ61" s="154"/>
      <c r="AK61" s="155">
        <v>1</v>
      </c>
      <c r="AL61" s="155"/>
      <c r="AM61" s="156"/>
    </row>
    <row r="62" spans="1:40" x14ac:dyDescent="0.3">
      <c r="A62" s="190">
        <v>101</v>
      </c>
      <c r="B62" s="189">
        <v>2003</v>
      </c>
      <c r="C62" s="189">
        <v>11</v>
      </c>
      <c r="D62" s="189">
        <v>12</v>
      </c>
      <c r="E62" s="189" t="s">
        <v>244</v>
      </c>
      <c r="F62" s="200">
        <v>1</v>
      </c>
      <c r="G62" s="200">
        <v>0</v>
      </c>
      <c r="H62" s="200">
        <v>0</v>
      </c>
      <c r="I62" s="16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 t="str">
        <f t="shared" si="25"/>
        <v/>
      </c>
      <c r="N62" s="1">
        <f t="shared" si="26"/>
        <v>2</v>
      </c>
      <c r="O62" s="1">
        <f t="shared" si="27"/>
        <v>1</v>
      </c>
      <c r="P62" s="1">
        <f t="shared" si="28"/>
        <v>2</v>
      </c>
      <c r="Q62" s="154"/>
      <c r="R62" s="155"/>
      <c r="S62" s="155"/>
      <c r="T62" s="155"/>
      <c r="U62" s="156"/>
      <c r="V62" s="192"/>
      <c r="W62" s="192"/>
      <c r="X62" s="192"/>
      <c r="Y62" s="192"/>
      <c r="Z62" s="192"/>
      <c r="AA62" s="154">
        <v>1</v>
      </c>
      <c r="AB62" s="155">
        <v>1</v>
      </c>
      <c r="AC62" s="155">
        <v>1</v>
      </c>
      <c r="AD62" s="155"/>
      <c r="AE62" s="156"/>
      <c r="AF62" s="192">
        <v>1</v>
      </c>
      <c r="AG62" s="192"/>
      <c r="AH62" s="192"/>
      <c r="AI62" s="192"/>
      <c r="AJ62" s="154"/>
      <c r="AK62" s="155">
        <v>1</v>
      </c>
      <c r="AL62" s="155"/>
      <c r="AM62" s="156"/>
      <c r="AN62" s="17" t="s">
        <v>57</v>
      </c>
    </row>
    <row r="63" spans="1:40" x14ac:dyDescent="0.3">
      <c r="A63" s="190">
        <v>101</v>
      </c>
      <c r="B63" s="189">
        <v>2003</v>
      </c>
      <c r="C63" s="189">
        <v>11</v>
      </c>
      <c r="D63" s="189">
        <v>12</v>
      </c>
      <c r="E63" s="189" t="s">
        <v>245</v>
      </c>
      <c r="F63" s="200">
        <v>1</v>
      </c>
      <c r="G63" s="200">
        <v>0</v>
      </c>
      <c r="H63" s="200">
        <v>0</v>
      </c>
      <c r="I63" s="16">
        <f t="shared" si="29"/>
        <v>0</v>
      </c>
      <c r="J63" s="1">
        <v>-1</v>
      </c>
      <c r="K63" s="1">
        <f t="shared" si="23"/>
        <v>1</v>
      </c>
      <c r="L63" s="1" t="str">
        <f t="shared" si="24"/>
        <v/>
      </c>
      <c r="M63" s="1">
        <f t="shared" si="25"/>
        <v>2.8</v>
      </c>
      <c r="N63" s="1">
        <f t="shared" si="26"/>
        <v>4.5</v>
      </c>
      <c r="O63" s="1">
        <f t="shared" si="27"/>
        <v>2</v>
      </c>
      <c r="P63" s="1" t="str">
        <f t="shared" si="28"/>
        <v/>
      </c>
      <c r="Q63" s="154"/>
      <c r="R63" s="155"/>
      <c r="S63" s="155"/>
      <c r="T63" s="155"/>
      <c r="U63" s="156"/>
      <c r="V63" s="192"/>
      <c r="W63" s="192">
        <v>1</v>
      </c>
      <c r="X63" s="192">
        <v>1</v>
      </c>
      <c r="Y63" s="192">
        <v>0.5</v>
      </c>
      <c r="Z63" s="192"/>
      <c r="AA63" s="154"/>
      <c r="AB63" s="155"/>
      <c r="AC63" s="155"/>
      <c r="AD63" s="155">
        <v>1</v>
      </c>
      <c r="AE63" s="156">
        <v>1</v>
      </c>
      <c r="AF63" s="192"/>
      <c r="AG63" s="192">
        <v>1</v>
      </c>
      <c r="AH63" s="192"/>
      <c r="AI63" s="192"/>
      <c r="AJ63" s="154"/>
      <c r="AK63" s="155"/>
      <c r="AL63" s="155"/>
      <c r="AM63" s="156"/>
    </row>
    <row r="64" spans="1:40" x14ac:dyDescent="0.3">
      <c r="A64" s="190">
        <v>101</v>
      </c>
      <c r="B64" s="189">
        <v>2003</v>
      </c>
      <c r="C64" s="190">
        <v>11</v>
      </c>
      <c r="D64" s="190">
        <v>12</v>
      </c>
      <c r="E64" s="190" t="s">
        <v>246</v>
      </c>
      <c r="F64" s="200">
        <v>1</v>
      </c>
      <c r="G64" s="200">
        <v>0</v>
      </c>
      <c r="H64" s="200">
        <v>0</v>
      </c>
      <c r="I64" s="16">
        <f t="shared" si="29"/>
        <v>0</v>
      </c>
      <c r="J64" s="1">
        <v>-1</v>
      </c>
      <c r="K64" s="1">
        <f t="shared" si="23"/>
        <v>1</v>
      </c>
      <c r="L64" s="1" t="str">
        <f t="shared" si="24"/>
        <v/>
      </c>
      <c r="M64" s="1" t="str">
        <f t="shared" si="25"/>
        <v/>
      </c>
      <c r="N64" s="1">
        <f t="shared" si="26"/>
        <v>4</v>
      </c>
      <c r="O64" s="1" t="str">
        <f t="shared" si="27"/>
        <v/>
      </c>
      <c r="P64" s="1" t="str">
        <f t="shared" si="28"/>
        <v/>
      </c>
      <c r="Q64" s="154"/>
      <c r="R64" s="155"/>
      <c r="S64" s="155"/>
      <c r="T64" s="155"/>
      <c r="U64" s="156"/>
      <c r="V64" s="155"/>
      <c r="W64" s="155"/>
      <c r="X64" s="155"/>
      <c r="Y64" s="192"/>
      <c r="Z64" s="192"/>
      <c r="AA64" s="154"/>
      <c r="AB64" s="155"/>
      <c r="AC64" s="155">
        <v>1</v>
      </c>
      <c r="AD64" s="155">
        <v>1</v>
      </c>
      <c r="AE64" s="156">
        <v>1</v>
      </c>
      <c r="AF64" s="192"/>
      <c r="AG64" s="155"/>
      <c r="AH64" s="192"/>
      <c r="AI64" s="155"/>
      <c r="AJ64" s="154"/>
      <c r="AK64" s="155"/>
      <c r="AL64" s="155"/>
      <c r="AM64" s="156"/>
    </row>
    <row r="65" spans="1:40" x14ac:dyDescent="0.3">
      <c r="A65" s="190">
        <v>101</v>
      </c>
      <c r="B65" s="189">
        <v>2004</v>
      </c>
      <c r="C65" s="190">
        <v>12</v>
      </c>
      <c r="D65" s="190">
        <v>2</v>
      </c>
      <c r="E65" s="190" t="s">
        <v>247</v>
      </c>
      <c r="F65" s="192">
        <v>0</v>
      </c>
      <c r="G65" s="192"/>
      <c r="H65" s="192"/>
      <c r="I65" s="16">
        <f t="shared" si="29"/>
        <v>0</v>
      </c>
      <c r="J65" s="1">
        <v>-1</v>
      </c>
      <c r="K65" s="1">
        <f t="shared" si="23"/>
        <v>1</v>
      </c>
      <c r="L65" s="1" t="str">
        <f t="shared" si="24"/>
        <v/>
      </c>
      <c r="M65" s="1" t="str">
        <f t="shared" si="25"/>
        <v/>
      </c>
      <c r="N65" s="1" t="str">
        <f t="shared" si="26"/>
        <v/>
      </c>
      <c r="O65" s="1" t="str">
        <f t="shared" si="27"/>
        <v/>
      </c>
      <c r="P65" s="1" t="str">
        <f t="shared" si="28"/>
        <v/>
      </c>
      <c r="Q65" s="154"/>
      <c r="R65" s="192"/>
      <c r="S65" s="192"/>
      <c r="T65" s="192"/>
      <c r="U65" s="156"/>
      <c r="V65" s="192"/>
      <c r="W65" s="192"/>
      <c r="X65" s="192"/>
      <c r="Y65" s="192"/>
      <c r="Z65" s="192"/>
      <c r="AA65" s="154"/>
      <c r="AB65" s="192"/>
      <c r="AC65" s="192"/>
      <c r="AD65" s="192"/>
      <c r="AE65" s="156"/>
      <c r="AF65" s="192"/>
      <c r="AG65" s="192"/>
      <c r="AH65" s="192"/>
      <c r="AI65" s="192"/>
      <c r="AJ65" s="154"/>
      <c r="AK65" s="155"/>
      <c r="AL65" s="155"/>
      <c r="AM65" s="156"/>
      <c r="AN65" s="17" t="s">
        <v>57</v>
      </c>
    </row>
    <row r="66" spans="1:40" x14ac:dyDescent="0.3">
      <c r="A66" s="190">
        <v>101</v>
      </c>
      <c r="B66" s="189">
        <v>2004</v>
      </c>
      <c r="C66" s="189">
        <v>19</v>
      </c>
      <c r="D66" s="189">
        <v>2</v>
      </c>
      <c r="E66" s="189" t="s">
        <v>248</v>
      </c>
      <c r="F66" s="200">
        <v>1</v>
      </c>
      <c r="G66" s="200">
        <v>0</v>
      </c>
      <c r="H66" s="200">
        <v>0</v>
      </c>
      <c r="I66" s="16">
        <f t="shared" si="29"/>
        <v>0</v>
      </c>
      <c r="J66" s="1">
        <v>1</v>
      </c>
      <c r="K66" s="1">
        <f t="shared" si="23"/>
        <v>1</v>
      </c>
      <c r="L66" s="1" t="str">
        <f t="shared" si="24"/>
        <v/>
      </c>
      <c r="M66" s="1" t="str">
        <f t="shared" si="25"/>
        <v/>
      </c>
      <c r="N66" s="1">
        <f t="shared" si="26"/>
        <v>1.5</v>
      </c>
      <c r="O66" s="1">
        <f t="shared" si="27"/>
        <v>1</v>
      </c>
      <c r="P66" s="1" t="str">
        <f t="shared" si="28"/>
        <v/>
      </c>
      <c r="Q66" s="154"/>
      <c r="R66" s="155"/>
      <c r="S66" s="155"/>
      <c r="T66" s="155"/>
      <c r="U66" s="156"/>
      <c r="V66" s="155"/>
      <c r="W66" s="155"/>
      <c r="X66" s="155"/>
      <c r="Y66" s="155"/>
      <c r="Z66" s="155"/>
      <c r="AA66" s="154">
        <v>1</v>
      </c>
      <c r="AB66" s="155">
        <v>1</v>
      </c>
      <c r="AC66" s="155"/>
      <c r="AD66" s="155"/>
      <c r="AE66" s="156"/>
      <c r="AF66" s="155">
        <v>1</v>
      </c>
      <c r="AG66" s="155"/>
      <c r="AH66" s="155"/>
      <c r="AI66" s="155"/>
      <c r="AJ66" s="154"/>
      <c r="AK66" s="155"/>
      <c r="AL66" s="155"/>
      <c r="AM66" s="156"/>
    </row>
    <row r="67" spans="1:40" x14ac:dyDescent="0.3">
      <c r="A67" s="190">
        <v>101</v>
      </c>
      <c r="B67" s="189">
        <v>2004</v>
      </c>
      <c r="C67" s="189">
        <v>26</v>
      </c>
      <c r="D67" s="189">
        <v>2</v>
      </c>
      <c r="E67" s="190" t="s">
        <v>249</v>
      </c>
      <c r="F67" s="200">
        <v>1</v>
      </c>
      <c r="G67" s="200">
        <v>0</v>
      </c>
      <c r="H67" s="200">
        <v>0</v>
      </c>
      <c r="I67" s="16">
        <f t="shared" si="29"/>
        <v>0</v>
      </c>
      <c r="J67" s="1">
        <v>-1</v>
      </c>
      <c r="K67" s="1">
        <f t="shared" si="23"/>
        <v>1</v>
      </c>
      <c r="L67" s="1" t="str">
        <f t="shared" si="24"/>
        <v/>
      </c>
      <c r="M67" s="1">
        <f t="shared" si="25"/>
        <v>2</v>
      </c>
      <c r="N67" s="1">
        <f t="shared" si="26"/>
        <v>4</v>
      </c>
      <c r="O67" s="1">
        <f t="shared" si="27"/>
        <v>1</v>
      </c>
      <c r="P67" s="1">
        <f t="shared" si="28"/>
        <v>3</v>
      </c>
      <c r="Q67" s="154"/>
      <c r="R67" s="155"/>
      <c r="S67" s="155"/>
      <c r="T67" s="155"/>
      <c r="U67" s="156"/>
      <c r="V67" s="155">
        <v>1</v>
      </c>
      <c r="W67" s="155">
        <v>1</v>
      </c>
      <c r="X67" s="155">
        <v>1</v>
      </c>
      <c r="Y67" s="192"/>
      <c r="Z67" s="192"/>
      <c r="AA67" s="154"/>
      <c r="AB67" s="155"/>
      <c r="AC67" s="155">
        <v>1</v>
      </c>
      <c r="AD67" s="155">
        <v>1</v>
      </c>
      <c r="AE67" s="156">
        <v>1</v>
      </c>
      <c r="AF67" s="192">
        <v>1</v>
      </c>
      <c r="AG67" s="155"/>
      <c r="AH67" s="192"/>
      <c r="AI67" s="155"/>
      <c r="AJ67" s="154"/>
      <c r="AK67" s="155"/>
      <c r="AL67" s="155">
        <v>1</v>
      </c>
      <c r="AM67" s="156"/>
      <c r="AN67" s="17" t="s">
        <v>58</v>
      </c>
    </row>
    <row r="68" spans="1:40" x14ac:dyDescent="0.3">
      <c r="A68" s="190">
        <v>101</v>
      </c>
      <c r="B68" s="189">
        <v>2004</v>
      </c>
      <c r="C68" s="189">
        <v>8</v>
      </c>
      <c r="D68" s="189">
        <v>4</v>
      </c>
      <c r="E68" s="190" t="s">
        <v>250</v>
      </c>
      <c r="F68" s="200">
        <v>1</v>
      </c>
      <c r="G68" s="200">
        <v>0</v>
      </c>
      <c r="H68" s="200">
        <v>0</v>
      </c>
      <c r="I68" s="16">
        <f t="shared" si="29"/>
        <v>0</v>
      </c>
      <c r="J68" s="1">
        <v>-1</v>
      </c>
      <c r="K68" s="1">
        <f t="shared" si="23"/>
        <v>1</v>
      </c>
      <c r="L68" s="1">
        <f t="shared" si="24"/>
        <v>4.2</v>
      </c>
      <c r="M68" s="1">
        <f t="shared" si="25"/>
        <v>2.8</v>
      </c>
      <c r="N68" s="1">
        <f t="shared" si="26"/>
        <v>2</v>
      </c>
      <c r="O68" s="1">
        <f t="shared" si="27"/>
        <v>1</v>
      </c>
      <c r="P68" s="1">
        <f t="shared" si="28"/>
        <v>1</v>
      </c>
      <c r="Q68" s="154"/>
      <c r="R68" s="155"/>
      <c r="S68" s="155">
        <v>0.5</v>
      </c>
      <c r="T68" s="155">
        <v>1</v>
      </c>
      <c r="U68" s="156">
        <v>1</v>
      </c>
      <c r="V68" s="155"/>
      <c r="W68" s="155">
        <v>1</v>
      </c>
      <c r="X68" s="155">
        <v>1</v>
      </c>
      <c r="Y68" s="192">
        <v>0.5</v>
      </c>
      <c r="Z68" s="192"/>
      <c r="AA68" s="154">
        <v>1</v>
      </c>
      <c r="AB68" s="155">
        <v>1</v>
      </c>
      <c r="AC68" s="155">
        <v>1</v>
      </c>
      <c r="AD68" s="155"/>
      <c r="AE68" s="156"/>
      <c r="AF68" s="192">
        <v>1</v>
      </c>
      <c r="AG68" s="155"/>
      <c r="AH68" s="192"/>
      <c r="AI68" s="155"/>
      <c r="AJ68" s="154">
        <v>1</v>
      </c>
      <c r="AK68" s="155"/>
      <c r="AL68" s="155"/>
      <c r="AM68" s="156"/>
      <c r="AN68" s="17" t="s">
        <v>58</v>
      </c>
    </row>
    <row r="69" spans="1:40" x14ac:dyDescent="0.3">
      <c r="A69" s="190">
        <v>101</v>
      </c>
      <c r="B69" s="189">
        <v>2004</v>
      </c>
      <c r="C69" s="189">
        <v>8</v>
      </c>
      <c r="D69" s="189">
        <v>4</v>
      </c>
      <c r="E69" s="190" t="s">
        <v>251</v>
      </c>
      <c r="F69" s="200">
        <v>2</v>
      </c>
      <c r="G69" s="200">
        <v>0</v>
      </c>
      <c r="H69" s="200">
        <v>0</v>
      </c>
      <c r="I69" s="16">
        <f t="shared" si="29"/>
        <v>0</v>
      </c>
      <c r="J69" s="1">
        <v>-1</v>
      </c>
      <c r="K69" s="1">
        <f t="shared" si="23"/>
        <v>-1</v>
      </c>
      <c r="L69" s="1" t="str">
        <f t="shared" si="24"/>
        <v/>
      </c>
      <c r="M69" s="1" t="str">
        <f t="shared" si="25"/>
        <v/>
      </c>
      <c r="N69" s="1">
        <f t="shared" si="26"/>
        <v>5</v>
      </c>
      <c r="O69" s="1" t="str">
        <f t="shared" si="27"/>
        <v/>
      </c>
      <c r="P69" s="1" t="str">
        <f t="shared" si="28"/>
        <v/>
      </c>
      <c r="Q69" s="154"/>
      <c r="R69" s="155"/>
      <c r="S69" s="155"/>
      <c r="T69" s="155"/>
      <c r="U69" s="156"/>
      <c r="V69" s="155"/>
      <c r="W69" s="155"/>
      <c r="X69" s="155"/>
      <c r="Y69" s="192"/>
      <c r="Z69" s="155"/>
      <c r="AA69" s="154"/>
      <c r="AB69" s="155"/>
      <c r="AC69" s="155"/>
      <c r="AD69" s="155"/>
      <c r="AE69" s="156">
        <v>1</v>
      </c>
      <c r="AF69" s="192"/>
      <c r="AG69" s="155"/>
      <c r="AH69" s="192"/>
      <c r="AI69" s="155"/>
      <c r="AJ69" s="154"/>
      <c r="AK69" s="155"/>
      <c r="AL69" s="155"/>
      <c r="AM69" s="156"/>
    </row>
    <row r="70" spans="1:40" x14ac:dyDescent="0.3">
      <c r="A70" s="190">
        <v>101</v>
      </c>
      <c r="B70" s="189">
        <v>2004</v>
      </c>
      <c r="C70" s="189">
        <v>20</v>
      </c>
      <c r="D70" s="189">
        <v>4</v>
      </c>
      <c r="E70" s="190" t="s">
        <v>252</v>
      </c>
      <c r="F70" s="200">
        <v>1</v>
      </c>
      <c r="G70" s="200">
        <v>0</v>
      </c>
      <c r="H70" s="200">
        <v>0</v>
      </c>
      <c r="I70" s="16">
        <f t="shared" si="29"/>
        <v>0</v>
      </c>
      <c r="J70" s="1">
        <v>-1</v>
      </c>
      <c r="K70" s="1">
        <f t="shared" si="23"/>
        <v>1</v>
      </c>
      <c r="L70" s="1" t="str">
        <f t="shared" si="24"/>
        <v/>
      </c>
      <c r="M70" s="1">
        <f t="shared" si="25"/>
        <v>2</v>
      </c>
      <c r="N70" s="1">
        <f t="shared" si="26"/>
        <v>4.5</v>
      </c>
      <c r="O70" s="1">
        <f t="shared" si="27"/>
        <v>1</v>
      </c>
      <c r="P70" s="1">
        <f t="shared" si="28"/>
        <v>3</v>
      </c>
      <c r="Q70" s="154"/>
      <c r="R70" s="155"/>
      <c r="S70" s="155"/>
      <c r="T70" s="155"/>
      <c r="U70" s="156"/>
      <c r="V70" s="155">
        <v>1</v>
      </c>
      <c r="W70" s="155">
        <v>1</v>
      </c>
      <c r="X70" s="155">
        <v>1</v>
      </c>
      <c r="Y70" s="192"/>
      <c r="Z70" s="192"/>
      <c r="AA70" s="154"/>
      <c r="AB70" s="155"/>
      <c r="AC70" s="155"/>
      <c r="AD70" s="155">
        <v>1</v>
      </c>
      <c r="AE70" s="156">
        <v>1</v>
      </c>
      <c r="AF70" s="192">
        <v>1</v>
      </c>
      <c r="AG70" s="155"/>
      <c r="AH70" s="192"/>
      <c r="AI70" s="155"/>
      <c r="AJ70" s="154"/>
      <c r="AK70" s="155"/>
      <c r="AL70" s="155">
        <v>1</v>
      </c>
      <c r="AM70" s="156"/>
      <c r="AN70" s="17" t="s">
        <v>58</v>
      </c>
    </row>
    <row r="71" spans="1:40" x14ac:dyDescent="0.3">
      <c r="A71" s="190">
        <v>101</v>
      </c>
      <c r="B71" s="189">
        <v>2004</v>
      </c>
      <c r="C71" s="189">
        <v>20</v>
      </c>
      <c r="D71" s="189">
        <v>5</v>
      </c>
      <c r="E71" s="189" t="s">
        <v>253</v>
      </c>
      <c r="F71" s="200">
        <v>1</v>
      </c>
      <c r="G71" s="200">
        <v>0</v>
      </c>
      <c r="H71" s="200">
        <v>0</v>
      </c>
      <c r="I71" s="16">
        <f t="shared" si="29"/>
        <v>0</v>
      </c>
      <c r="J71" s="1">
        <v>-1</v>
      </c>
      <c r="K71" s="1">
        <f t="shared" si="23"/>
        <v>1</v>
      </c>
      <c r="L71" s="1">
        <f t="shared" si="24"/>
        <v>2</v>
      </c>
      <c r="M71" s="1" t="str">
        <f t="shared" si="25"/>
        <v/>
      </c>
      <c r="N71" s="1">
        <f t="shared" si="26"/>
        <v>4.5</v>
      </c>
      <c r="O71" s="1">
        <f t="shared" si="27"/>
        <v>1</v>
      </c>
      <c r="P71" s="1">
        <f t="shared" si="28"/>
        <v>4</v>
      </c>
      <c r="Q71" s="154">
        <v>1</v>
      </c>
      <c r="R71" s="155">
        <v>1</v>
      </c>
      <c r="S71" s="155">
        <v>1</v>
      </c>
      <c r="T71" s="155"/>
      <c r="U71" s="156"/>
      <c r="V71" s="192"/>
      <c r="W71" s="192"/>
      <c r="X71" s="192"/>
      <c r="Y71" s="192"/>
      <c r="Z71" s="192"/>
      <c r="AA71" s="154"/>
      <c r="AB71" s="155"/>
      <c r="AC71" s="155"/>
      <c r="AD71" s="155">
        <v>1</v>
      </c>
      <c r="AE71" s="156">
        <v>1</v>
      </c>
      <c r="AF71" s="192">
        <v>1</v>
      </c>
      <c r="AG71" s="192"/>
      <c r="AH71" s="192"/>
      <c r="AI71" s="192"/>
      <c r="AJ71" s="154"/>
      <c r="AK71" s="155"/>
      <c r="AL71" s="155"/>
      <c r="AM71" s="156">
        <v>1</v>
      </c>
      <c r="AN71" s="17" t="s">
        <v>57</v>
      </c>
    </row>
    <row r="72" spans="1:40" x14ac:dyDescent="0.3">
      <c r="A72" s="189">
        <v>101</v>
      </c>
      <c r="B72" s="189">
        <v>2004</v>
      </c>
      <c r="C72" s="189">
        <v>20</v>
      </c>
      <c r="D72" s="189">
        <v>5</v>
      </c>
      <c r="E72" s="189" t="s">
        <v>254</v>
      </c>
      <c r="F72" s="203">
        <v>1</v>
      </c>
      <c r="G72" s="203">
        <v>0</v>
      </c>
      <c r="H72" s="203">
        <v>0</v>
      </c>
      <c r="I72" s="16">
        <f t="shared" si="29"/>
        <v>0</v>
      </c>
      <c r="J72" s="1">
        <v>1</v>
      </c>
      <c r="K72" s="1">
        <f t="shared" si="23"/>
        <v>1</v>
      </c>
      <c r="L72" s="1">
        <f t="shared" si="24"/>
        <v>1.5</v>
      </c>
      <c r="M72" s="1" t="str">
        <f t="shared" si="25"/>
        <v/>
      </c>
      <c r="N72" s="1">
        <f t="shared" si="26"/>
        <v>2.2000000000000002</v>
      </c>
      <c r="O72" s="1">
        <f t="shared" si="27"/>
        <v>2</v>
      </c>
      <c r="P72" s="1">
        <f t="shared" si="28"/>
        <v>2</v>
      </c>
      <c r="Q72" s="207">
        <v>1</v>
      </c>
      <c r="R72" s="208">
        <v>1</v>
      </c>
      <c r="S72" s="208"/>
      <c r="T72" s="208"/>
      <c r="U72" s="209"/>
      <c r="V72" s="208"/>
      <c r="W72" s="208"/>
      <c r="X72" s="208"/>
      <c r="Y72" s="191"/>
      <c r="Z72" s="191"/>
      <c r="AA72" s="207">
        <v>0.5</v>
      </c>
      <c r="AB72" s="208">
        <v>1</v>
      </c>
      <c r="AC72" s="208">
        <v>1</v>
      </c>
      <c r="AD72" s="208"/>
      <c r="AE72" s="209"/>
      <c r="AF72" s="191"/>
      <c r="AG72" s="208">
        <v>1</v>
      </c>
      <c r="AH72" s="191"/>
      <c r="AI72" s="208"/>
      <c r="AJ72" s="207"/>
      <c r="AK72" s="208">
        <v>1</v>
      </c>
      <c r="AL72" s="208"/>
      <c r="AM72" s="209"/>
      <c r="AN72" s="147"/>
    </row>
    <row r="73" spans="1:40" x14ac:dyDescent="0.3">
      <c r="A73" s="190">
        <v>101</v>
      </c>
      <c r="B73" s="189">
        <v>2004</v>
      </c>
      <c r="C73" s="189">
        <v>17</v>
      </c>
      <c r="D73" s="189">
        <v>6</v>
      </c>
      <c r="E73" s="190" t="s">
        <v>255</v>
      </c>
      <c r="F73" s="200">
        <v>1</v>
      </c>
      <c r="G73" s="200">
        <v>0</v>
      </c>
      <c r="H73" s="200">
        <v>0</v>
      </c>
      <c r="I73" s="16">
        <f t="shared" si="29"/>
        <v>0</v>
      </c>
      <c r="J73" s="1">
        <v>-1</v>
      </c>
      <c r="K73" s="1">
        <f t="shared" si="23"/>
        <v>1</v>
      </c>
      <c r="L73" s="1" t="str">
        <f t="shared" si="24"/>
        <v/>
      </c>
      <c r="M73" s="1" t="str">
        <f t="shared" si="25"/>
        <v/>
      </c>
      <c r="N73" s="1">
        <f t="shared" si="26"/>
        <v>4.5</v>
      </c>
      <c r="O73" s="1">
        <f t="shared" si="27"/>
        <v>1</v>
      </c>
      <c r="P73" s="1">
        <f t="shared" si="28"/>
        <v>4</v>
      </c>
      <c r="Q73" s="154"/>
      <c r="R73" s="155"/>
      <c r="S73" s="155"/>
      <c r="T73" s="155"/>
      <c r="U73" s="156"/>
      <c r="V73" s="155"/>
      <c r="W73" s="155"/>
      <c r="X73" s="155"/>
      <c r="Y73" s="192"/>
      <c r="Z73" s="192"/>
      <c r="AA73" s="154"/>
      <c r="AB73" s="155"/>
      <c r="AC73" s="155"/>
      <c r="AD73" s="155">
        <v>1</v>
      </c>
      <c r="AE73" s="156">
        <v>1</v>
      </c>
      <c r="AF73" s="192">
        <v>1</v>
      </c>
      <c r="AG73" s="155"/>
      <c r="AH73" s="192"/>
      <c r="AI73" s="155"/>
      <c r="AJ73" s="154"/>
      <c r="AK73" s="155"/>
      <c r="AL73" s="155"/>
      <c r="AM73" s="156">
        <v>1</v>
      </c>
      <c r="AN73" s="17" t="s">
        <v>58</v>
      </c>
    </row>
    <row r="74" spans="1:40" x14ac:dyDescent="0.3">
      <c r="A74" s="190">
        <v>101</v>
      </c>
      <c r="B74" s="189">
        <v>2004</v>
      </c>
      <c r="C74" s="190">
        <v>1</v>
      </c>
      <c r="D74" s="190">
        <v>7</v>
      </c>
      <c r="E74" s="190" t="s">
        <v>256</v>
      </c>
      <c r="F74" s="200">
        <v>1</v>
      </c>
      <c r="G74" s="200">
        <v>0</v>
      </c>
      <c r="H74" s="200">
        <v>0</v>
      </c>
      <c r="I74" s="16">
        <f t="shared" si="29"/>
        <v>0</v>
      </c>
      <c r="J74" s="1">
        <v>1</v>
      </c>
      <c r="K74" s="1">
        <f t="shared" si="23"/>
        <v>1</v>
      </c>
      <c r="L74" s="1">
        <f t="shared" si="24"/>
        <v>4.5</v>
      </c>
      <c r="M74" s="1">
        <f t="shared" si="25"/>
        <v>1.8</v>
      </c>
      <c r="N74" s="1">
        <f t="shared" si="26"/>
        <v>1.5</v>
      </c>
      <c r="O74" s="1" t="str">
        <f t="shared" si="27"/>
        <v/>
      </c>
      <c r="P74" s="1" t="str">
        <f t="shared" si="28"/>
        <v/>
      </c>
      <c r="Q74" s="154"/>
      <c r="R74" s="155"/>
      <c r="S74" s="155"/>
      <c r="T74" s="155">
        <v>1</v>
      </c>
      <c r="U74" s="156">
        <v>1</v>
      </c>
      <c r="V74" s="155">
        <v>1</v>
      </c>
      <c r="W74" s="155">
        <v>1</v>
      </c>
      <c r="X74" s="155">
        <v>0.5</v>
      </c>
      <c r="Y74" s="192"/>
      <c r="Z74" s="192"/>
      <c r="AA74" s="154">
        <v>1</v>
      </c>
      <c r="AB74" s="155">
        <v>1</v>
      </c>
      <c r="AC74" s="155"/>
      <c r="AD74" s="155"/>
      <c r="AE74" s="156"/>
      <c r="AF74" s="192"/>
      <c r="AG74" s="155"/>
      <c r="AH74" s="192"/>
      <c r="AI74" s="155"/>
      <c r="AJ74" s="154"/>
      <c r="AK74" s="155"/>
      <c r="AL74" s="155"/>
      <c r="AM74" s="156"/>
    </row>
    <row r="75" spans="1:40" x14ac:dyDescent="0.3">
      <c r="A75" s="190">
        <v>101</v>
      </c>
      <c r="B75" s="189">
        <v>2004</v>
      </c>
      <c r="C75" s="190">
        <v>8</v>
      </c>
      <c r="D75" s="190">
        <v>7</v>
      </c>
      <c r="E75" s="190" t="s">
        <v>257</v>
      </c>
      <c r="F75" s="192">
        <v>5</v>
      </c>
      <c r="G75" s="192"/>
      <c r="H75" s="192"/>
      <c r="I75" s="16">
        <f t="shared" si="29"/>
        <v>0</v>
      </c>
      <c r="J75" s="1">
        <v>1</v>
      </c>
      <c r="K75" s="1">
        <f t="shared" si="23"/>
        <v>1</v>
      </c>
      <c r="L75" s="1" t="str">
        <f t="shared" si="24"/>
        <v/>
      </c>
      <c r="M75" s="1" t="str">
        <f t="shared" si="25"/>
        <v/>
      </c>
      <c r="N75" s="1" t="str">
        <f t="shared" si="26"/>
        <v/>
      </c>
      <c r="O75" s="1" t="str">
        <f t="shared" si="27"/>
        <v/>
      </c>
      <c r="P75" s="1" t="str">
        <f t="shared" si="28"/>
        <v/>
      </c>
      <c r="Q75" s="154"/>
      <c r="R75" s="192"/>
      <c r="S75" s="192"/>
      <c r="T75" s="192"/>
      <c r="U75" s="156"/>
      <c r="V75" s="192"/>
      <c r="W75" s="192"/>
      <c r="X75" s="192"/>
      <c r="Y75" s="192"/>
      <c r="Z75" s="192"/>
      <c r="AA75" s="154"/>
      <c r="AB75" s="192"/>
      <c r="AC75" s="192"/>
      <c r="AD75" s="192"/>
      <c r="AE75" s="156"/>
      <c r="AF75" s="192"/>
      <c r="AG75" s="192"/>
      <c r="AH75" s="192"/>
      <c r="AI75" s="192"/>
      <c r="AJ75" s="154"/>
      <c r="AK75" s="192"/>
      <c r="AL75" s="192"/>
      <c r="AM75" s="156"/>
    </row>
    <row r="76" spans="1:40" x14ac:dyDescent="0.3">
      <c r="A76" s="190">
        <v>101</v>
      </c>
      <c r="B76" s="189">
        <v>2004</v>
      </c>
      <c r="C76" s="190">
        <v>8</v>
      </c>
      <c r="D76" s="190">
        <v>7</v>
      </c>
      <c r="E76" s="190" t="s">
        <v>258</v>
      </c>
      <c r="F76" s="200">
        <v>1</v>
      </c>
      <c r="G76" s="200">
        <v>0</v>
      </c>
      <c r="H76" s="200">
        <v>0</v>
      </c>
      <c r="I76" s="16">
        <f t="shared" si="29"/>
        <v>0</v>
      </c>
      <c r="J76" s="1">
        <v>-1</v>
      </c>
      <c r="K76" s="1">
        <f t="shared" si="23"/>
        <v>1</v>
      </c>
      <c r="L76" s="1" t="str">
        <f t="shared" si="24"/>
        <v/>
      </c>
      <c r="M76" s="1" t="str">
        <f t="shared" si="25"/>
        <v/>
      </c>
      <c r="N76" s="1">
        <f t="shared" si="26"/>
        <v>2</v>
      </c>
      <c r="O76" s="1">
        <f t="shared" si="27"/>
        <v>3</v>
      </c>
      <c r="P76" s="1" t="str">
        <f t="shared" si="28"/>
        <v/>
      </c>
      <c r="Q76" s="154"/>
      <c r="R76" s="155"/>
      <c r="S76" s="155"/>
      <c r="T76" s="155"/>
      <c r="U76" s="156"/>
      <c r="V76" s="155"/>
      <c r="W76" s="155"/>
      <c r="X76" s="155"/>
      <c r="Y76" s="192"/>
      <c r="Z76" s="192"/>
      <c r="AA76" s="154">
        <v>1</v>
      </c>
      <c r="AB76" s="155">
        <v>1</v>
      </c>
      <c r="AC76" s="155">
        <v>1</v>
      </c>
      <c r="AD76" s="155"/>
      <c r="AE76" s="156"/>
      <c r="AF76" s="192"/>
      <c r="AG76" s="155"/>
      <c r="AH76" s="192">
        <v>1</v>
      </c>
      <c r="AI76" s="155"/>
      <c r="AJ76" s="154"/>
      <c r="AK76" s="155"/>
      <c r="AL76" s="155"/>
      <c r="AM76" s="156"/>
    </row>
    <row r="77" spans="1:40" x14ac:dyDescent="0.3">
      <c r="A77" s="190">
        <v>101</v>
      </c>
      <c r="B77" s="189">
        <v>2004</v>
      </c>
      <c r="C77" s="189">
        <v>8</v>
      </c>
      <c r="D77" s="189">
        <v>7</v>
      </c>
      <c r="E77" s="190" t="s">
        <v>259</v>
      </c>
      <c r="F77" s="200">
        <v>1</v>
      </c>
      <c r="G77" s="200">
        <v>0</v>
      </c>
      <c r="H77" s="200">
        <v>0</v>
      </c>
      <c r="I77" s="16">
        <f t="shared" si="29"/>
        <v>0</v>
      </c>
      <c r="J77" s="1">
        <v>-1</v>
      </c>
      <c r="K77" s="1">
        <f t="shared" si="23"/>
        <v>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>
        <f t="shared" si="27"/>
        <v>1</v>
      </c>
      <c r="P77" s="1">
        <f t="shared" si="28"/>
        <v>4</v>
      </c>
      <c r="Q77" s="154"/>
      <c r="R77" s="155"/>
      <c r="S77" s="155"/>
      <c r="T77" s="155"/>
      <c r="U77" s="156"/>
      <c r="V77" s="155"/>
      <c r="W77" s="155"/>
      <c r="X77" s="155"/>
      <c r="Y77" s="192"/>
      <c r="Z77" s="192"/>
      <c r="AA77" s="154"/>
      <c r="AB77" s="155"/>
      <c r="AC77" s="155"/>
      <c r="AD77" s="155">
        <v>1</v>
      </c>
      <c r="AE77" s="156">
        <v>1</v>
      </c>
      <c r="AF77" s="192">
        <v>1</v>
      </c>
      <c r="AG77" s="155"/>
      <c r="AH77" s="192"/>
      <c r="AI77" s="155"/>
      <c r="AJ77" s="154"/>
      <c r="AK77" s="155"/>
      <c r="AL77" s="155"/>
      <c r="AM77" s="156">
        <v>1</v>
      </c>
      <c r="AN77" s="17" t="s">
        <v>58</v>
      </c>
    </row>
    <row r="78" spans="1:40" x14ac:dyDescent="0.3">
      <c r="A78" s="190">
        <v>101</v>
      </c>
      <c r="B78" s="189">
        <v>2004</v>
      </c>
      <c r="C78" s="189">
        <v>23</v>
      </c>
      <c r="D78" s="189">
        <v>9</v>
      </c>
      <c r="E78" s="189" t="s">
        <v>260</v>
      </c>
      <c r="F78" s="200">
        <v>1</v>
      </c>
      <c r="G78" s="200">
        <v>0</v>
      </c>
      <c r="H78" s="200">
        <v>0</v>
      </c>
      <c r="I78" s="16">
        <f t="shared" si="29"/>
        <v>0</v>
      </c>
      <c r="J78" s="1">
        <v>-1</v>
      </c>
      <c r="K78" s="1">
        <f t="shared" si="23"/>
        <v>1</v>
      </c>
      <c r="L78" s="1">
        <f t="shared" si="24"/>
        <v>4</v>
      </c>
      <c r="M78" s="1" t="str">
        <f t="shared" si="25"/>
        <v/>
      </c>
      <c r="N78" s="1">
        <f t="shared" si="26"/>
        <v>2</v>
      </c>
      <c r="O78" s="1">
        <f t="shared" si="27"/>
        <v>1</v>
      </c>
      <c r="P78" s="1">
        <f t="shared" si="28"/>
        <v>1</v>
      </c>
      <c r="Q78" s="154"/>
      <c r="R78" s="155"/>
      <c r="S78" s="155">
        <v>1</v>
      </c>
      <c r="T78" s="155">
        <v>1</v>
      </c>
      <c r="U78" s="156">
        <v>1</v>
      </c>
      <c r="V78" s="155"/>
      <c r="W78" s="155"/>
      <c r="X78" s="155"/>
      <c r="Y78" s="192"/>
      <c r="Z78" s="192"/>
      <c r="AA78" s="154">
        <v>1</v>
      </c>
      <c r="AB78" s="155">
        <v>1</v>
      </c>
      <c r="AC78" s="155">
        <v>1</v>
      </c>
      <c r="AD78" s="155"/>
      <c r="AE78" s="156"/>
      <c r="AF78" s="192">
        <v>1</v>
      </c>
      <c r="AG78" s="155"/>
      <c r="AH78" s="192"/>
      <c r="AI78" s="155"/>
      <c r="AJ78" s="154">
        <v>1</v>
      </c>
      <c r="AK78" s="155"/>
      <c r="AL78" s="155"/>
      <c r="AM78" s="156"/>
      <c r="AN78" s="17" t="s">
        <v>57</v>
      </c>
    </row>
    <row r="79" spans="1:40" x14ac:dyDescent="0.3">
      <c r="A79" s="190">
        <v>101</v>
      </c>
      <c r="B79" s="189">
        <v>2004</v>
      </c>
      <c r="C79" s="189">
        <v>7</v>
      </c>
      <c r="D79" s="189">
        <v>10</v>
      </c>
      <c r="E79" s="190" t="s">
        <v>261</v>
      </c>
      <c r="F79" s="200">
        <v>1</v>
      </c>
      <c r="G79" s="200">
        <v>0</v>
      </c>
      <c r="H79" s="200">
        <v>0</v>
      </c>
      <c r="I79" s="16">
        <f t="shared" si="29"/>
        <v>0</v>
      </c>
      <c r="J79" s="1">
        <v>-1</v>
      </c>
      <c r="K79" s="1">
        <f t="shared" si="23"/>
        <v>1</v>
      </c>
      <c r="L79" s="1" t="str">
        <f t="shared" si="24"/>
        <v/>
      </c>
      <c r="M79" s="1">
        <f t="shared" si="25"/>
        <v>1.8</v>
      </c>
      <c r="N79" s="1">
        <f t="shared" si="26"/>
        <v>2</v>
      </c>
      <c r="O79" s="1">
        <f t="shared" si="27"/>
        <v>3</v>
      </c>
      <c r="P79" s="1" t="str">
        <f t="shared" si="28"/>
        <v/>
      </c>
      <c r="Q79" s="154"/>
      <c r="R79" s="155"/>
      <c r="S79" s="155"/>
      <c r="T79" s="155"/>
      <c r="U79" s="156"/>
      <c r="V79" s="155">
        <v>1</v>
      </c>
      <c r="W79" s="155">
        <v>1</v>
      </c>
      <c r="X79" s="155">
        <v>0.5</v>
      </c>
      <c r="Y79" s="192"/>
      <c r="Z79" s="192"/>
      <c r="AA79" s="154">
        <v>1</v>
      </c>
      <c r="AB79" s="155">
        <v>1</v>
      </c>
      <c r="AC79" s="155">
        <v>1</v>
      </c>
      <c r="AD79" s="155"/>
      <c r="AE79" s="156"/>
      <c r="AF79" s="192"/>
      <c r="AG79" s="155"/>
      <c r="AH79" s="192">
        <v>1</v>
      </c>
      <c r="AI79" s="155"/>
      <c r="AJ79" s="154"/>
      <c r="AK79" s="155"/>
      <c r="AL79" s="155"/>
      <c r="AM79" s="156"/>
    </row>
    <row r="80" spans="1:40" x14ac:dyDescent="0.3">
      <c r="A80" s="190">
        <v>101</v>
      </c>
      <c r="B80" s="189">
        <v>2004</v>
      </c>
      <c r="C80" s="189">
        <v>13</v>
      </c>
      <c r="D80" s="189">
        <v>10</v>
      </c>
      <c r="E80" s="189" t="s">
        <v>262</v>
      </c>
      <c r="F80" s="200">
        <v>1</v>
      </c>
      <c r="G80" s="200">
        <v>0</v>
      </c>
      <c r="H80" s="200">
        <v>0</v>
      </c>
      <c r="I80" s="16">
        <f t="shared" si="29"/>
        <v>0</v>
      </c>
      <c r="J80" s="1">
        <v>-1</v>
      </c>
      <c r="K80" s="1">
        <f t="shared" si="23"/>
        <v>1</v>
      </c>
      <c r="L80" s="1">
        <f t="shared" si="24"/>
        <v>2</v>
      </c>
      <c r="M80" s="1" t="str">
        <f t="shared" si="25"/>
        <v/>
      </c>
      <c r="N80" s="1">
        <f t="shared" si="26"/>
        <v>2.6666666666666665</v>
      </c>
      <c r="O80" s="1">
        <f t="shared" si="27"/>
        <v>1</v>
      </c>
      <c r="P80" s="1">
        <f t="shared" si="28"/>
        <v>3</v>
      </c>
      <c r="Q80" s="154">
        <v>0.5</v>
      </c>
      <c r="R80" s="155">
        <v>1</v>
      </c>
      <c r="S80" s="155">
        <v>0.5</v>
      </c>
      <c r="T80" s="155"/>
      <c r="U80" s="156"/>
      <c r="V80" s="155"/>
      <c r="W80" s="155"/>
      <c r="X80" s="155"/>
      <c r="Y80" s="155"/>
      <c r="Z80" s="155"/>
      <c r="AA80" s="154"/>
      <c r="AB80" s="155">
        <v>0.5</v>
      </c>
      <c r="AC80" s="155">
        <v>1</v>
      </c>
      <c r="AD80" s="155"/>
      <c r="AE80" s="156"/>
      <c r="AF80" s="155">
        <v>1</v>
      </c>
      <c r="AG80" s="155"/>
      <c r="AH80" s="155"/>
      <c r="AI80" s="155"/>
      <c r="AJ80" s="154"/>
      <c r="AK80" s="155"/>
      <c r="AL80" s="155">
        <v>1</v>
      </c>
      <c r="AM80" s="156"/>
      <c r="AN80" s="17" t="s">
        <v>57</v>
      </c>
    </row>
    <row r="81" spans="1:40" x14ac:dyDescent="0.3">
      <c r="A81" s="190">
        <v>101</v>
      </c>
      <c r="B81" s="189">
        <v>2004</v>
      </c>
      <c r="C81" s="189">
        <v>13</v>
      </c>
      <c r="D81" s="189">
        <v>10</v>
      </c>
      <c r="E81" s="190" t="s">
        <v>263</v>
      </c>
      <c r="F81" s="200">
        <v>1</v>
      </c>
      <c r="G81" s="200">
        <v>1</v>
      </c>
      <c r="H81" s="200">
        <v>0</v>
      </c>
      <c r="I81" s="16">
        <f t="shared" si="29"/>
        <v>1</v>
      </c>
      <c r="J81" s="1">
        <v>-1</v>
      </c>
      <c r="K81" s="1">
        <f t="shared" si="23"/>
        <v>-1</v>
      </c>
      <c r="L81" s="1" t="str">
        <f t="shared" si="24"/>
        <v/>
      </c>
      <c r="M81" s="1">
        <f t="shared" si="25"/>
        <v>1</v>
      </c>
      <c r="N81" s="1">
        <f t="shared" si="26"/>
        <v>5</v>
      </c>
      <c r="O81" s="1">
        <f t="shared" si="27"/>
        <v>3</v>
      </c>
      <c r="P81" s="1" t="str">
        <f t="shared" si="28"/>
        <v/>
      </c>
      <c r="Q81" s="154"/>
      <c r="R81" s="155"/>
      <c r="S81" s="155"/>
      <c r="T81" s="155"/>
      <c r="U81" s="156"/>
      <c r="V81" s="155">
        <v>2</v>
      </c>
      <c r="W81" s="155"/>
      <c r="X81" s="155"/>
      <c r="Y81" s="192"/>
      <c r="Z81" s="192"/>
      <c r="AA81" s="154"/>
      <c r="AB81" s="155"/>
      <c r="AC81" s="155"/>
      <c r="AD81" s="155"/>
      <c r="AE81" s="156">
        <v>2</v>
      </c>
      <c r="AF81" s="192"/>
      <c r="AG81" s="155"/>
      <c r="AH81" s="192">
        <v>1</v>
      </c>
      <c r="AI81" s="155"/>
      <c r="AJ81" s="154"/>
      <c r="AK81" s="155"/>
      <c r="AL81" s="155"/>
      <c r="AM81" s="156"/>
    </row>
    <row r="82" spans="1:40" x14ac:dyDescent="0.3">
      <c r="A82" s="190">
        <v>101</v>
      </c>
      <c r="B82" s="189">
        <v>2004</v>
      </c>
      <c r="C82" s="189">
        <v>21</v>
      </c>
      <c r="D82" s="189">
        <v>10</v>
      </c>
      <c r="E82" s="190" t="s">
        <v>264</v>
      </c>
      <c r="F82" s="200">
        <v>1</v>
      </c>
      <c r="G82" s="200">
        <v>0</v>
      </c>
      <c r="H82" s="200">
        <v>0</v>
      </c>
      <c r="I82" s="16">
        <f t="shared" si="29"/>
        <v>0</v>
      </c>
      <c r="J82" s="1">
        <v>1</v>
      </c>
      <c r="K82" s="1">
        <f t="shared" ref="K82:K125" si="30">IF(F82=2,-1,IF(F82=3,-1,IF((F82+G82)=2,-1,IF((F82+H82)=2,-1,1))))</f>
        <v>1</v>
      </c>
      <c r="L82" s="1">
        <f t="shared" ref="L82:L125" si="31">IF(SUM(Q82:U82)=0,"",(Q82*1+R82*2+S82*3+T82*4+U82*5)/SUM(Q82:U82))</f>
        <v>2.8</v>
      </c>
      <c r="M82" s="1" t="str">
        <f t="shared" ref="M82:M125" si="32">IF(SUM(V82:Z82)=0,"",(V82*1+W82*2+X82*3+Y82*4+Z82*5)/SUM(V82:Z82))</f>
        <v/>
      </c>
      <c r="N82" s="1">
        <f t="shared" ref="N82:N125" si="33">IF(SUM(AA82:AE82)=0,"",(AA82*1+AB82*2+AC82*3+AD82*4+AE82*5)/SUM(AA82:AE82))</f>
        <v>4.2</v>
      </c>
      <c r="O82" s="1">
        <f t="shared" ref="O82:O125" si="34">IF(AF82=1,1,(IF(AG82=1,2,(IF(AH82=1,3,(IF(AI82=1,4,"")))))))</f>
        <v>1</v>
      </c>
      <c r="P82" s="1">
        <f t="shared" ref="P82:P125" si="35">IF(AJ82=1,1,(IF(AK82=1,2,(IF(AL82=1,3,(IF(AM82=1,4,"")))))))</f>
        <v>4</v>
      </c>
      <c r="Q82" s="154"/>
      <c r="R82" s="155">
        <v>1</v>
      </c>
      <c r="S82" s="155">
        <v>1</v>
      </c>
      <c r="T82" s="155">
        <v>0.5</v>
      </c>
      <c r="U82" s="156"/>
      <c r="V82" s="155"/>
      <c r="W82" s="155"/>
      <c r="X82" s="155"/>
      <c r="Y82" s="192"/>
      <c r="Z82" s="192"/>
      <c r="AA82" s="154"/>
      <c r="AB82" s="155"/>
      <c r="AC82" s="155">
        <v>0.5</v>
      </c>
      <c r="AD82" s="155">
        <v>1</v>
      </c>
      <c r="AE82" s="156">
        <v>1</v>
      </c>
      <c r="AF82" s="192">
        <v>1</v>
      </c>
      <c r="AG82" s="155"/>
      <c r="AH82" s="192"/>
      <c r="AI82" s="155"/>
      <c r="AJ82" s="154"/>
      <c r="AK82" s="155"/>
      <c r="AL82" s="155"/>
      <c r="AM82" s="156">
        <v>1</v>
      </c>
      <c r="AN82" s="17" t="s">
        <v>57</v>
      </c>
    </row>
    <row r="83" spans="1:40" ht="14.4" customHeight="1" x14ac:dyDescent="0.3">
      <c r="A83" s="190">
        <v>102</v>
      </c>
      <c r="B83" s="189">
        <v>2004</v>
      </c>
      <c r="C83" s="190">
        <v>11</v>
      </c>
      <c r="D83" s="190">
        <v>11</v>
      </c>
      <c r="E83" s="190" t="s">
        <v>265</v>
      </c>
      <c r="F83" s="200">
        <v>1</v>
      </c>
      <c r="G83" s="200">
        <v>0</v>
      </c>
      <c r="H83" s="200">
        <v>0</v>
      </c>
      <c r="I83" s="16">
        <f t="shared" ref="I83:I125" si="36">IF(G83=1,1,IF(H83=1,1,0))</f>
        <v>0</v>
      </c>
      <c r="J83" s="1">
        <v>1</v>
      </c>
      <c r="K83" s="1">
        <f t="shared" si="30"/>
        <v>1</v>
      </c>
      <c r="L83" s="1">
        <f t="shared" si="31"/>
        <v>2.5</v>
      </c>
      <c r="M83" s="1">
        <f t="shared" si="32"/>
        <v>1.8</v>
      </c>
      <c r="N83" s="1">
        <f t="shared" si="33"/>
        <v>2</v>
      </c>
      <c r="O83" s="1">
        <f t="shared" si="34"/>
        <v>1</v>
      </c>
      <c r="P83" s="1">
        <f t="shared" si="35"/>
        <v>1</v>
      </c>
      <c r="Q83" s="154"/>
      <c r="R83" s="155">
        <v>1</v>
      </c>
      <c r="S83" s="155">
        <v>1</v>
      </c>
      <c r="T83" s="155"/>
      <c r="U83" s="156"/>
      <c r="V83" s="155">
        <v>1</v>
      </c>
      <c r="W83" s="155">
        <v>1</v>
      </c>
      <c r="X83" s="155">
        <v>0.5</v>
      </c>
      <c r="Y83" s="192"/>
      <c r="Z83" s="192"/>
      <c r="AA83" s="154">
        <v>1</v>
      </c>
      <c r="AB83" s="155">
        <v>1</v>
      </c>
      <c r="AC83" s="155">
        <v>1</v>
      </c>
      <c r="AD83" s="155"/>
      <c r="AE83" s="156"/>
      <c r="AF83" s="192">
        <v>1</v>
      </c>
      <c r="AG83" s="155"/>
      <c r="AH83" s="192"/>
      <c r="AI83" s="155"/>
      <c r="AJ83" s="154">
        <v>1</v>
      </c>
      <c r="AK83" s="155"/>
      <c r="AL83" s="155"/>
      <c r="AM83" s="156"/>
      <c r="AN83" s="35"/>
    </row>
    <row r="84" spans="1:40" x14ac:dyDescent="0.3">
      <c r="A84" s="190">
        <v>102</v>
      </c>
      <c r="B84" s="189">
        <v>2004</v>
      </c>
      <c r="C84" s="189">
        <v>18</v>
      </c>
      <c r="D84" s="189">
        <v>11</v>
      </c>
      <c r="E84" s="190" t="s">
        <v>266</v>
      </c>
      <c r="F84" s="200">
        <v>1</v>
      </c>
      <c r="G84" s="200">
        <v>0</v>
      </c>
      <c r="H84" s="200">
        <v>0</v>
      </c>
      <c r="I84" s="16">
        <f t="shared" si="36"/>
        <v>0</v>
      </c>
      <c r="J84" s="1">
        <v>-1</v>
      </c>
      <c r="K84" s="1">
        <f t="shared" si="30"/>
        <v>1</v>
      </c>
      <c r="L84" s="1">
        <f t="shared" si="31"/>
        <v>1.3333333333333333</v>
      </c>
      <c r="M84" s="1" t="str">
        <f t="shared" si="32"/>
        <v/>
      </c>
      <c r="N84" s="1">
        <f t="shared" si="33"/>
        <v>1.8</v>
      </c>
      <c r="O84" s="1">
        <f t="shared" si="34"/>
        <v>3</v>
      </c>
      <c r="P84" s="1">
        <f t="shared" si="35"/>
        <v>1</v>
      </c>
      <c r="Q84" s="154">
        <v>1</v>
      </c>
      <c r="R84" s="155">
        <v>0.5</v>
      </c>
      <c r="S84" s="155"/>
      <c r="T84" s="155"/>
      <c r="U84" s="156"/>
      <c r="V84" s="155"/>
      <c r="W84" s="155"/>
      <c r="X84" s="155"/>
      <c r="Y84" s="192"/>
      <c r="Z84" s="192"/>
      <c r="AA84" s="154">
        <v>1</v>
      </c>
      <c r="AB84" s="155">
        <v>1</v>
      </c>
      <c r="AC84" s="155">
        <v>0.5</v>
      </c>
      <c r="AD84" s="155"/>
      <c r="AE84" s="156"/>
      <c r="AF84" s="192"/>
      <c r="AG84" s="155"/>
      <c r="AH84" s="192">
        <v>1</v>
      </c>
      <c r="AI84" s="155"/>
      <c r="AJ84" s="154">
        <v>1</v>
      </c>
      <c r="AK84" s="155"/>
      <c r="AL84" s="155"/>
      <c r="AM84" s="156"/>
      <c r="AN84" s="17" t="s">
        <v>57</v>
      </c>
    </row>
    <row r="85" spans="1:40" x14ac:dyDescent="0.3">
      <c r="A85" s="190">
        <v>102</v>
      </c>
      <c r="B85" s="189">
        <v>2004</v>
      </c>
      <c r="C85" s="189">
        <v>18</v>
      </c>
      <c r="D85" s="189">
        <v>11</v>
      </c>
      <c r="E85" s="189" t="s">
        <v>267</v>
      </c>
      <c r="F85" s="200">
        <v>1</v>
      </c>
      <c r="G85" s="200">
        <v>0</v>
      </c>
      <c r="H85" s="200">
        <v>0</v>
      </c>
      <c r="I85" s="16">
        <f t="shared" si="36"/>
        <v>0</v>
      </c>
      <c r="J85" s="1">
        <v>1</v>
      </c>
      <c r="K85" s="1">
        <f t="shared" si="30"/>
        <v>1</v>
      </c>
      <c r="L85" s="1">
        <f t="shared" si="31"/>
        <v>2.8</v>
      </c>
      <c r="M85" s="1">
        <f t="shared" si="32"/>
        <v>1.8</v>
      </c>
      <c r="N85" s="1">
        <f t="shared" si="33"/>
        <v>1.8</v>
      </c>
      <c r="O85" s="1">
        <f t="shared" si="34"/>
        <v>2</v>
      </c>
      <c r="P85" s="1">
        <f t="shared" si="35"/>
        <v>1</v>
      </c>
      <c r="Q85" s="154"/>
      <c r="R85" s="155">
        <v>1</v>
      </c>
      <c r="S85" s="155">
        <v>1</v>
      </c>
      <c r="T85" s="155">
        <v>0.5</v>
      </c>
      <c r="U85" s="156"/>
      <c r="V85" s="155">
        <v>1</v>
      </c>
      <c r="W85" s="155">
        <v>1</v>
      </c>
      <c r="X85" s="155">
        <v>0.5</v>
      </c>
      <c r="Y85" s="155"/>
      <c r="Z85" s="155"/>
      <c r="AA85" s="154">
        <v>1</v>
      </c>
      <c r="AB85" s="155">
        <v>1</v>
      </c>
      <c r="AC85" s="155">
        <v>0.5</v>
      </c>
      <c r="AD85" s="155"/>
      <c r="AE85" s="156"/>
      <c r="AF85" s="155"/>
      <c r="AG85" s="155">
        <v>1</v>
      </c>
      <c r="AH85" s="155"/>
      <c r="AI85" s="155"/>
      <c r="AJ85" s="154">
        <v>1</v>
      </c>
      <c r="AK85" s="155"/>
      <c r="AL85" s="155"/>
      <c r="AM85" s="156"/>
    </row>
    <row r="86" spans="1:40" x14ac:dyDescent="0.3">
      <c r="A86" s="190">
        <v>102</v>
      </c>
      <c r="B86" s="189">
        <v>2005</v>
      </c>
      <c r="C86" s="189">
        <v>14</v>
      </c>
      <c r="D86" s="189">
        <v>2</v>
      </c>
      <c r="E86" s="189" t="s">
        <v>268</v>
      </c>
      <c r="F86" s="200">
        <v>1</v>
      </c>
      <c r="G86" s="200">
        <v>0</v>
      </c>
      <c r="H86" s="200">
        <v>0</v>
      </c>
      <c r="I86" s="16">
        <f t="shared" si="36"/>
        <v>0</v>
      </c>
      <c r="J86" s="1">
        <v>-1</v>
      </c>
      <c r="K86" s="1">
        <f t="shared" si="30"/>
        <v>1</v>
      </c>
      <c r="L86" s="1" t="str">
        <f t="shared" si="31"/>
        <v/>
      </c>
      <c r="M86" s="1" t="str">
        <f t="shared" si="32"/>
        <v/>
      </c>
      <c r="N86" s="1">
        <f t="shared" si="33"/>
        <v>4.5</v>
      </c>
      <c r="O86" s="1">
        <f t="shared" si="34"/>
        <v>1</v>
      </c>
      <c r="P86" s="1" t="str">
        <f t="shared" si="35"/>
        <v/>
      </c>
      <c r="Q86" s="154"/>
      <c r="R86" s="155"/>
      <c r="S86" s="155"/>
      <c r="T86" s="155"/>
      <c r="U86" s="156"/>
      <c r="V86" s="192"/>
      <c r="W86" s="192"/>
      <c r="X86" s="192"/>
      <c r="Y86" s="192"/>
      <c r="Z86" s="192"/>
      <c r="AA86" s="154"/>
      <c r="AB86" s="155"/>
      <c r="AC86" s="155"/>
      <c r="AD86" s="155">
        <v>1</v>
      </c>
      <c r="AE86" s="156">
        <v>1</v>
      </c>
      <c r="AF86" s="192">
        <v>1</v>
      </c>
      <c r="AG86" s="192"/>
      <c r="AH86" s="192"/>
      <c r="AI86" s="192"/>
      <c r="AJ86" s="154"/>
      <c r="AK86" s="155"/>
      <c r="AL86" s="155"/>
      <c r="AM86" s="156"/>
      <c r="AN86" s="17" t="s">
        <v>309</v>
      </c>
    </row>
    <row r="87" spans="1:40" x14ac:dyDescent="0.3">
      <c r="A87" s="190">
        <v>102</v>
      </c>
      <c r="B87" s="189">
        <v>2005</v>
      </c>
      <c r="C87" s="189">
        <v>17</v>
      </c>
      <c r="D87" s="189">
        <v>2</v>
      </c>
      <c r="E87" s="190" t="s">
        <v>269</v>
      </c>
      <c r="F87" s="200">
        <v>1</v>
      </c>
      <c r="G87" s="200">
        <v>0</v>
      </c>
      <c r="H87" s="200">
        <v>0</v>
      </c>
      <c r="I87" s="16">
        <f t="shared" si="36"/>
        <v>0</v>
      </c>
      <c r="J87" s="1">
        <v>1</v>
      </c>
      <c r="K87" s="1">
        <f t="shared" si="30"/>
        <v>1</v>
      </c>
      <c r="L87" s="1" t="str">
        <f t="shared" si="31"/>
        <v/>
      </c>
      <c r="M87" s="1">
        <f t="shared" si="32"/>
        <v>2</v>
      </c>
      <c r="N87" s="1">
        <f t="shared" si="33"/>
        <v>2</v>
      </c>
      <c r="O87" s="1">
        <f t="shared" si="34"/>
        <v>1</v>
      </c>
      <c r="P87" s="1">
        <f t="shared" si="35"/>
        <v>4</v>
      </c>
      <c r="Q87" s="154"/>
      <c r="R87" s="155"/>
      <c r="S87" s="155"/>
      <c r="T87" s="155"/>
      <c r="U87" s="156"/>
      <c r="V87" s="155">
        <v>1</v>
      </c>
      <c r="W87" s="155">
        <v>1</v>
      </c>
      <c r="X87" s="155">
        <v>1</v>
      </c>
      <c r="Y87" s="192"/>
      <c r="Z87" s="192"/>
      <c r="AA87" s="154">
        <v>1</v>
      </c>
      <c r="AB87" s="155">
        <v>1</v>
      </c>
      <c r="AC87" s="155">
        <v>1</v>
      </c>
      <c r="AD87" s="155"/>
      <c r="AE87" s="156"/>
      <c r="AF87" s="192">
        <v>1</v>
      </c>
      <c r="AG87" s="155"/>
      <c r="AH87" s="192"/>
      <c r="AI87" s="155"/>
      <c r="AJ87" s="154"/>
      <c r="AK87" s="155"/>
      <c r="AL87" s="155"/>
      <c r="AM87" s="156">
        <v>1</v>
      </c>
      <c r="AN87" s="69" t="s">
        <v>59</v>
      </c>
    </row>
    <row r="88" spans="1:40" x14ac:dyDescent="0.3">
      <c r="A88" s="190">
        <v>102</v>
      </c>
      <c r="B88" s="189">
        <v>2005</v>
      </c>
      <c r="C88" s="189">
        <v>3</v>
      </c>
      <c r="D88" s="189">
        <v>3</v>
      </c>
      <c r="E88" s="189" t="s">
        <v>270</v>
      </c>
      <c r="F88" s="200">
        <v>1</v>
      </c>
      <c r="G88" s="200">
        <v>0</v>
      </c>
      <c r="H88" s="200">
        <v>0</v>
      </c>
      <c r="I88" s="16">
        <f t="shared" si="36"/>
        <v>0</v>
      </c>
      <c r="J88" s="1">
        <v>1</v>
      </c>
      <c r="K88" s="1">
        <f t="shared" si="30"/>
        <v>1</v>
      </c>
      <c r="L88" s="1">
        <f t="shared" si="31"/>
        <v>4.5</v>
      </c>
      <c r="M88" s="1" t="str">
        <f t="shared" si="32"/>
        <v/>
      </c>
      <c r="N88" s="1">
        <f t="shared" si="33"/>
        <v>1.8</v>
      </c>
      <c r="O88" s="1">
        <f t="shared" si="34"/>
        <v>1</v>
      </c>
      <c r="P88" s="1">
        <f t="shared" si="35"/>
        <v>1</v>
      </c>
      <c r="Q88" s="154"/>
      <c r="R88" s="155"/>
      <c r="S88" s="155"/>
      <c r="T88" s="155">
        <v>1</v>
      </c>
      <c r="U88" s="156">
        <v>1</v>
      </c>
      <c r="V88" s="192"/>
      <c r="W88" s="192"/>
      <c r="X88" s="192"/>
      <c r="Y88" s="192"/>
      <c r="Z88" s="192"/>
      <c r="AA88" s="154">
        <v>1</v>
      </c>
      <c r="AB88" s="155">
        <v>1</v>
      </c>
      <c r="AC88" s="155">
        <v>0.5</v>
      </c>
      <c r="AD88" s="155"/>
      <c r="AE88" s="156"/>
      <c r="AF88" s="192">
        <v>1</v>
      </c>
      <c r="AG88" s="192"/>
      <c r="AH88" s="192"/>
      <c r="AI88" s="192"/>
      <c r="AJ88" s="154">
        <v>1</v>
      </c>
      <c r="AK88" s="155"/>
      <c r="AL88" s="155"/>
      <c r="AM88" s="156"/>
      <c r="AN88" s="69"/>
    </row>
    <row r="89" spans="1:40" x14ac:dyDescent="0.3">
      <c r="A89" s="190">
        <v>102</v>
      </c>
      <c r="B89" s="189">
        <v>2005</v>
      </c>
      <c r="C89" s="189">
        <v>10</v>
      </c>
      <c r="D89" s="189">
        <v>3</v>
      </c>
      <c r="E89" s="190" t="s">
        <v>271</v>
      </c>
      <c r="F89" s="200">
        <v>1</v>
      </c>
      <c r="G89" s="200">
        <v>0</v>
      </c>
      <c r="H89" s="200">
        <v>0</v>
      </c>
      <c r="I89" s="16">
        <f t="shared" si="36"/>
        <v>0</v>
      </c>
      <c r="J89" s="1">
        <v>-1</v>
      </c>
      <c r="K89" s="1">
        <f t="shared" si="30"/>
        <v>1</v>
      </c>
      <c r="L89" s="1" t="str">
        <f t="shared" si="31"/>
        <v/>
      </c>
      <c r="M89" s="1">
        <f t="shared" si="32"/>
        <v>1.8</v>
      </c>
      <c r="N89" s="1">
        <f t="shared" si="33"/>
        <v>1.5</v>
      </c>
      <c r="O89" s="1">
        <f t="shared" si="34"/>
        <v>2</v>
      </c>
      <c r="P89" s="1" t="str">
        <f t="shared" si="35"/>
        <v/>
      </c>
      <c r="Q89" s="154"/>
      <c r="R89" s="155"/>
      <c r="S89" s="155"/>
      <c r="T89" s="155"/>
      <c r="U89" s="156"/>
      <c r="V89" s="155">
        <v>1</v>
      </c>
      <c r="W89" s="155">
        <v>1</v>
      </c>
      <c r="X89" s="155">
        <v>0.5</v>
      </c>
      <c r="Y89" s="192"/>
      <c r="Z89" s="192"/>
      <c r="AA89" s="154">
        <v>1</v>
      </c>
      <c r="AB89" s="155">
        <v>1</v>
      </c>
      <c r="AC89" s="155"/>
      <c r="AD89" s="155"/>
      <c r="AE89" s="156"/>
      <c r="AF89" s="192"/>
      <c r="AG89" s="155">
        <v>1</v>
      </c>
      <c r="AH89" s="192"/>
      <c r="AI89" s="155"/>
      <c r="AJ89" s="154"/>
      <c r="AK89" s="155"/>
      <c r="AL89" s="155"/>
      <c r="AM89" s="156"/>
    </row>
    <row r="90" spans="1:40" x14ac:dyDescent="0.3">
      <c r="A90" s="190">
        <v>102</v>
      </c>
      <c r="B90" s="189">
        <v>2005</v>
      </c>
      <c r="C90" s="189">
        <v>24</v>
      </c>
      <c r="D90" s="189">
        <v>3</v>
      </c>
      <c r="E90" s="190" t="s">
        <v>272</v>
      </c>
      <c r="F90" s="200">
        <v>1</v>
      </c>
      <c r="G90" s="200">
        <v>0</v>
      </c>
      <c r="H90" s="200">
        <v>0</v>
      </c>
      <c r="I90" s="16">
        <f t="shared" si="36"/>
        <v>0</v>
      </c>
      <c r="J90" s="1">
        <v>1</v>
      </c>
      <c r="K90" s="1">
        <f t="shared" si="30"/>
        <v>1</v>
      </c>
      <c r="L90" s="1" t="str">
        <f t="shared" si="31"/>
        <v/>
      </c>
      <c r="M90" s="1" t="str">
        <f t="shared" si="32"/>
        <v/>
      </c>
      <c r="N90" s="1">
        <f t="shared" si="33"/>
        <v>1.5</v>
      </c>
      <c r="O90" s="1">
        <f t="shared" si="34"/>
        <v>3</v>
      </c>
      <c r="P90" s="1" t="str">
        <f t="shared" si="35"/>
        <v/>
      </c>
      <c r="Q90" s="154"/>
      <c r="R90" s="155"/>
      <c r="S90" s="155"/>
      <c r="T90" s="155"/>
      <c r="U90" s="156"/>
      <c r="V90" s="155"/>
      <c r="W90" s="155"/>
      <c r="X90" s="155"/>
      <c r="Y90" s="192"/>
      <c r="Z90" s="192"/>
      <c r="AA90" s="154">
        <v>1</v>
      </c>
      <c r="AB90" s="155">
        <v>1</v>
      </c>
      <c r="AC90" s="155"/>
      <c r="AD90" s="155"/>
      <c r="AE90" s="156"/>
      <c r="AF90" s="192"/>
      <c r="AG90" s="155"/>
      <c r="AH90" s="192">
        <v>1</v>
      </c>
      <c r="AI90" s="155"/>
      <c r="AJ90" s="154"/>
      <c r="AK90" s="155"/>
      <c r="AL90" s="155"/>
      <c r="AM90" s="156"/>
    </row>
    <row r="91" spans="1:40" x14ac:dyDescent="0.3">
      <c r="A91" s="190">
        <v>102</v>
      </c>
      <c r="B91" s="189">
        <v>2005</v>
      </c>
      <c r="C91" s="189">
        <v>7</v>
      </c>
      <c r="D91" s="189">
        <v>4</v>
      </c>
      <c r="E91" s="189" t="s">
        <v>273</v>
      </c>
      <c r="F91" s="200">
        <v>1</v>
      </c>
      <c r="G91" s="200">
        <v>0</v>
      </c>
      <c r="H91" s="200">
        <v>0</v>
      </c>
      <c r="I91" s="16">
        <f t="shared" si="36"/>
        <v>0</v>
      </c>
      <c r="J91" s="1">
        <v>1</v>
      </c>
      <c r="K91" s="1">
        <f t="shared" si="30"/>
        <v>1</v>
      </c>
      <c r="L91" s="1" t="str">
        <f t="shared" si="31"/>
        <v/>
      </c>
      <c r="M91" s="1" t="str">
        <f t="shared" si="32"/>
        <v/>
      </c>
      <c r="N91" s="1">
        <f t="shared" si="33"/>
        <v>2.2000000000000002</v>
      </c>
      <c r="O91" s="1">
        <f t="shared" si="34"/>
        <v>1</v>
      </c>
      <c r="P91" s="1" t="str">
        <f t="shared" si="35"/>
        <v/>
      </c>
      <c r="Q91" s="154"/>
      <c r="R91" s="155"/>
      <c r="S91" s="155"/>
      <c r="T91" s="155"/>
      <c r="U91" s="156"/>
      <c r="V91" s="155"/>
      <c r="W91" s="155"/>
      <c r="X91" s="155"/>
      <c r="Y91" s="155"/>
      <c r="Z91" s="155"/>
      <c r="AA91" s="154">
        <v>0.5</v>
      </c>
      <c r="AB91" s="155">
        <v>1</v>
      </c>
      <c r="AC91" s="155">
        <v>1</v>
      </c>
      <c r="AD91" s="155"/>
      <c r="AE91" s="156"/>
      <c r="AF91" s="155">
        <v>1</v>
      </c>
      <c r="AG91" s="155"/>
      <c r="AH91" s="155"/>
      <c r="AI91" s="155"/>
      <c r="AJ91" s="154"/>
      <c r="AK91" s="155"/>
      <c r="AL91" s="155"/>
      <c r="AM91" s="156"/>
    </row>
    <row r="92" spans="1:40" x14ac:dyDescent="0.3">
      <c r="A92" s="190">
        <v>102</v>
      </c>
      <c r="B92" s="189">
        <v>2005</v>
      </c>
      <c r="C92" s="189">
        <v>14</v>
      </c>
      <c r="D92" s="189">
        <v>4</v>
      </c>
      <c r="E92" s="190" t="s">
        <v>274</v>
      </c>
      <c r="F92" s="192">
        <v>0</v>
      </c>
      <c r="G92" s="192"/>
      <c r="H92" s="192"/>
      <c r="I92" s="16">
        <f t="shared" si="36"/>
        <v>0</v>
      </c>
      <c r="J92" s="1">
        <v>1</v>
      </c>
      <c r="K92" s="1">
        <f t="shared" si="30"/>
        <v>1</v>
      </c>
      <c r="L92" s="1" t="str">
        <f t="shared" si="31"/>
        <v/>
      </c>
      <c r="M92" s="1" t="str">
        <f t="shared" si="32"/>
        <v/>
      </c>
      <c r="N92" s="1" t="str">
        <f t="shared" si="33"/>
        <v/>
      </c>
      <c r="O92" s="1" t="str">
        <f t="shared" si="34"/>
        <v/>
      </c>
      <c r="P92" s="1" t="str">
        <f t="shared" si="35"/>
        <v/>
      </c>
      <c r="Q92" s="154"/>
      <c r="R92" s="192"/>
      <c r="S92" s="192"/>
      <c r="T92" s="192"/>
      <c r="U92" s="156"/>
      <c r="V92" s="192"/>
      <c r="W92" s="192"/>
      <c r="X92" s="192"/>
      <c r="Y92" s="192"/>
      <c r="Z92" s="192"/>
      <c r="AA92" s="154"/>
      <c r="AB92" s="192"/>
      <c r="AC92" s="192"/>
      <c r="AD92" s="192"/>
      <c r="AE92" s="156"/>
      <c r="AF92" s="192"/>
      <c r="AG92" s="192"/>
      <c r="AH92" s="192"/>
      <c r="AI92" s="192"/>
      <c r="AJ92" s="154"/>
      <c r="AK92" s="155"/>
      <c r="AL92" s="155"/>
      <c r="AM92" s="156"/>
      <c r="AN92" s="17" t="s">
        <v>57</v>
      </c>
    </row>
    <row r="93" spans="1:40" x14ac:dyDescent="0.3">
      <c r="A93" s="190">
        <v>102</v>
      </c>
      <c r="B93" s="189">
        <v>2005</v>
      </c>
      <c r="C93" s="189">
        <v>21</v>
      </c>
      <c r="D93" s="189">
        <v>4</v>
      </c>
      <c r="E93" s="190" t="s">
        <v>275</v>
      </c>
      <c r="F93" s="192">
        <v>0</v>
      </c>
      <c r="G93" s="192"/>
      <c r="H93" s="192"/>
      <c r="I93" s="16">
        <f t="shared" si="36"/>
        <v>0</v>
      </c>
      <c r="J93" s="1">
        <v>1</v>
      </c>
      <c r="K93" s="1">
        <f t="shared" si="30"/>
        <v>1</v>
      </c>
      <c r="L93" s="1" t="str">
        <f t="shared" si="31"/>
        <v/>
      </c>
      <c r="M93" s="1" t="str">
        <f t="shared" si="32"/>
        <v/>
      </c>
      <c r="N93" s="1" t="str">
        <f t="shared" si="33"/>
        <v/>
      </c>
      <c r="O93" s="1" t="str">
        <f t="shared" si="34"/>
        <v/>
      </c>
      <c r="P93" s="1" t="str">
        <f t="shared" si="35"/>
        <v/>
      </c>
      <c r="Q93" s="154"/>
      <c r="R93" s="192"/>
      <c r="S93" s="192"/>
      <c r="T93" s="192"/>
      <c r="U93" s="156"/>
      <c r="V93" s="192"/>
      <c r="W93" s="192"/>
      <c r="X93" s="192"/>
      <c r="Y93" s="192"/>
      <c r="Z93" s="192"/>
      <c r="AA93" s="154"/>
      <c r="AB93" s="192"/>
      <c r="AC93" s="192"/>
      <c r="AD93" s="192"/>
      <c r="AE93" s="156"/>
      <c r="AF93" s="192"/>
      <c r="AG93" s="192"/>
      <c r="AH93" s="192"/>
      <c r="AI93" s="192"/>
      <c r="AJ93" s="154"/>
      <c r="AK93" s="155"/>
      <c r="AL93" s="155"/>
      <c r="AM93" s="156"/>
      <c r="AN93" s="17" t="s">
        <v>57</v>
      </c>
    </row>
    <row r="94" spans="1:40" x14ac:dyDescent="0.3">
      <c r="A94" s="190">
        <v>102</v>
      </c>
      <c r="B94" s="189">
        <v>2005</v>
      </c>
      <c r="C94" s="189">
        <v>9</v>
      </c>
      <c r="D94" s="189">
        <v>6</v>
      </c>
      <c r="E94" s="190" t="s">
        <v>276</v>
      </c>
      <c r="F94" s="192">
        <v>0</v>
      </c>
      <c r="G94" s="192"/>
      <c r="H94" s="192"/>
      <c r="I94" s="16">
        <f t="shared" si="36"/>
        <v>0</v>
      </c>
      <c r="J94" s="1">
        <v>1</v>
      </c>
      <c r="K94" s="1">
        <f t="shared" si="30"/>
        <v>1</v>
      </c>
      <c r="L94" s="1" t="str">
        <f t="shared" si="31"/>
        <v/>
      </c>
      <c r="M94" s="1" t="str">
        <f t="shared" si="32"/>
        <v/>
      </c>
      <c r="N94" s="1" t="str">
        <f t="shared" si="33"/>
        <v/>
      </c>
      <c r="O94" s="1" t="str">
        <f t="shared" si="34"/>
        <v/>
      </c>
      <c r="P94" s="1" t="str">
        <f t="shared" si="35"/>
        <v/>
      </c>
      <c r="Q94" s="154"/>
      <c r="R94" s="192"/>
      <c r="S94" s="192"/>
      <c r="T94" s="192"/>
      <c r="U94" s="156"/>
      <c r="V94" s="192"/>
      <c r="W94" s="192"/>
      <c r="X94" s="192"/>
      <c r="Y94" s="192"/>
      <c r="Z94" s="192"/>
      <c r="AA94" s="154"/>
      <c r="AB94" s="192"/>
      <c r="AC94" s="192"/>
      <c r="AD94" s="191"/>
      <c r="AE94" s="156"/>
      <c r="AF94" s="192"/>
      <c r="AG94" s="192"/>
      <c r="AH94" s="192"/>
      <c r="AI94" s="192"/>
      <c r="AJ94" s="154"/>
      <c r="AK94" s="155"/>
      <c r="AL94" s="155"/>
      <c r="AM94" s="156"/>
      <c r="AN94" s="17" t="s">
        <v>57</v>
      </c>
    </row>
    <row r="95" spans="1:40" x14ac:dyDescent="0.3">
      <c r="A95" s="190">
        <v>102</v>
      </c>
      <c r="B95" s="189">
        <v>2005</v>
      </c>
      <c r="C95" s="189">
        <v>16</v>
      </c>
      <c r="D95" s="189">
        <v>6</v>
      </c>
      <c r="E95" s="189" t="s">
        <v>277</v>
      </c>
      <c r="F95" s="200">
        <v>1</v>
      </c>
      <c r="G95" s="200">
        <v>0</v>
      </c>
      <c r="H95" s="200">
        <v>0</v>
      </c>
      <c r="I95" s="16">
        <f t="shared" si="36"/>
        <v>0</v>
      </c>
      <c r="J95" s="1">
        <v>1</v>
      </c>
      <c r="K95" s="1">
        <f t="shared" si="30"/>
        <v>1</v>
      </c>
      <c r="L95" s="1">
        <f t="shared" si="31"/>
        <v>2.8</v>
      </c>
      <c r="M95" s="1">
        <f t="shared" si="32"/>
        <v>2.8</v>
      </c>
      <c r="N95" s="1">
        <f t="shared" si="33"/>
        <v>2</v>
      </c>
      <c r="O95" s="1">
        <f t="shared" si="34"/>
        <v>1</v>
      </c>
      <c r="P95" s="1">
        <f t="shared" si="35"/>
        <v>2</v>
      </c>
      <c r="Q95" s="154"/>
      <c r="R95" s="155">
        <v>1</v>
      </c>
      <c r="S95" s="155">
        <v>1</v>
      </c>
      <c r="T95" s="155">
        <v>0.5</v>
      </c>
      <c r="U95" s="156"/>
      <c r="V95" s="192"/>
      <c r="W95" s="192">
        <v>1</v>
      </c>
      <c r="X95" s="192">
        <v>1</v>
      </c>
      <c r="Y95" s="192">
        <v>0.5</v>
      </c>
      <c r="Z95" s="192"/>
      <c r="AA95" s="154">
        <v>1</v>
      </c>
      <c r="AB95" s="155">
        <v>1</v>
      </c>
      <c r="AC95" s="155">
        <v>1</v>
      </c>
      <c r="AD95" s="155"/>
      <c r="AE95" s="156"/>
      <c r="AF95" s="192">
        <v>1</v>
      </c>
      <c r="AG95" s="192"/>
      <c r="AH95" s="192"/>
      <c r="AI95" s="192"/>
      <c r="AJ95" s="154"/>
      <c r="AK95" s="155">
        <v>1</v>
      </c>
      <c r="AL95" s="155"/>
      <c r="AM95" s="156"/>
    </row>
    <row r="96" spans="1:40" x14ac:dyDescent="0.3">
      <c r="A96" s="190">
        <v>102</v>
      </c>
      <c r="B96" s="189">
        <v>2005</v>
      </c>
      <c r="C96" s="189">
        <v>23</v>
      </c>
      <c r="D96" s="189">
        <v>6</v>
      </c>
      <c r="E96" s="149" t="s">
        <v>278</v>
      </c>
      <c r="F96" s="203">
        <v>3</v>
      </c>
      <c r="G96" s="200">
        <v>0</v>
      </c>
      <c r="H96" s="200">
        <v>1</v>
      </c>
      <c r="I96" s="16">
        <f t="shared" si="36"/>
        <v>1</v>
      </c>
      <c r="J96" s="1">
        <v>1</v>
      </c>
      <c r="K96" s="1">
        <f t="shared" si="30"/>
        <v>-1</v>
      </c>
      <c r="L96" s="1" t="str">
        <f t="shared" si="31"/>
        <v/>
      </c>
      <c r="M96" s="1">
        <f t="shared" si="32"/>
        <v>2</v>
      </c>
      <c r="N96" s="1">
        <f t="shared" si="33"/>
        <v>2</v>
      </c>
      <c r="O96" s="1">
        <f t="shared" si="34"/>
        <v>4</v>
      </c>
      <c r="P96" s="1">
        <f t="shared" si="35"/>
        <v>1</v>
      </c>
      <c r="Q96" s="154"/>
      <c r="R96" s="155"/>
      <c r="S96" s="155"/>
      <c r="T96" s="155"/>
      <c r="U96" s="156"/>
      <c r="V96" s="155"/>
      <c r="W96" s="208">
        <v>2</v>
      </c>
      <c r="X96" s="155"/>
      <c r="Y96" s="192"/>
      <c r="Z96" s="192"/>
      <c r="AA96" s="154"/>
      <c r="AB96" s="155">
        <v>2</v>
      </c>
      <c r="AC96" s="155"/>
      <c r="AD96" s="155"/>
      <c r="AE96" s="156"/>
      <c r="AF96" s="192"/>
      <c r="AG96" s="155"/>
      <c r="AH96" s="192"/>
      <c r="AI96" s="155">
        <v>1</v>
      </c>
      <c r="AJ96" s="154">
        <v>1</v>
      </c>
      <c r="AK96" s="155"/>
      <c r="AL96" s="155"/>
      <c r="AM96" s="156"/>
    </row>
    <row r="97" spans="1:40" x14ac:dyDescent="0.3">
      <c r="A97" s="190">
        <v>102</v>
      </c>
      <c r="B97" s="189">
        <v>2005</v>
      </c>
      <c r="C97" s="189">
        <v>7</v>
      </c>
      <c r="D97" s="189">
        <v>7</v>
      </c>
      <c r="E97" s="189" t="s">
        <v>279</v>
      </c>
      <c r="F97" s="200">
        <v>1</v>
      </c>
      <c r="G97" s="200">
        <v>0</v>
      </c>
      <c r="H97" s="200">
        <v>0</v>
      </c>
      <c r="I97" s="16">
        <f t="shared" si="36"/>
        <v>0</v>
      </c>
      <c r="J97" s="1">
        <v>-1</v>
      </c>
      <c r="K97" s="1">
        <f t="shared" si="30"/>
        <v>1</v>
      </c>
      <c r="L97" s="1">
        <f t="shared" si="31"/>
        <v>4.5</v>
      </c>
      <c r="M97" s="1" t="str">
        <f t="shared" si="32"/>
        <v/>
      </c>
      <c r="N97" s="1">
        <f t="shared" si="33"/>
        <v>1.5</v>
      </c>
      <c r="O97" s="1">
        <f t="shared" si="34"/>
        <v>2</v>
      </c>
      <c r="P97" s="1">
        <f t="shared" si="35"/>
        <v>1</v>
      </c>
      <c r="Q97" s="154"/>
      <c r="R97" s="155"/>
      <c r="S97" s="155"/>
      <c r="T97" s="155">
        <v>1</v>
      </c>
      <c r="U97" s="156">
        <v>1</v>
      </c>
      <c r="V97" s="192"/>
      <c r="W97" s="192"/>
      <c r="X97" s="192"/>
      <c r="Y97" s="192"/>
      <c r="Z97" s="192"/>
      <c r="AA97" s="154">
        <v>1</v>
      </c>
      <c r="AB97" s="155">
        <v>1</v>
      </c>
      <c r="AC97" s="155"/>
      <c r="AD97" s="155"/>
      <c r="AE97" s="156"/>
      <c r="AF97" s="192"/>
      <c r="AG97" s="192">
        <v>1</v>
      </c>
      <c r="AH97" s="192"/>
      <c r="AI97" s="192"/>
      <c r="AJ97" s="154">
        <v>1</v>
      </c>
      <c r="AK97" s="155"/>
      <c r="AL97" s="155"/>
      <c r="AM97" s="156"/>
    </row>
    <row r="98" spans="1:40" x14ac:dyDescent="0.3">
      <c r="A98" s="190">
        <v>102</v>
      </c>
      <c r="B98" s="189">
        <v>2005</v>
      </c>
      <c r="C98" s="189">
        <v>7</v>
      </c>
      <c r="D98" s="189">
        <v>7</v>
      </c>
      <c r="E98" s="149" t="s">
        <v>280</v>
      </c>
      <c r="F98" s="200">
        <v>1</v>
      </c>
      <c r="G98" s="200">
        <v>0</v>
      </c>
      <c r="H98" s="200">
        <v>0</v>
      </c>
      <c r="I98" s="16">
        <f t="shared" si="36"/>
        <v>0</v>
      </c>
      <c r="J98" s="1">
        <v>1</v>
      </c>
      <c r="K98" s="1">
        <f t="shared" si="30"/>
        <v>1</v>
      </c>
      <c r="L98" s="1" t="str">
        <f t="shared" si="31"/>
        <v/>
      </c>
      <c r="M98" s="1" t="str">
        <f t="shared" si="32"/>
        <v/>
      </c>
      <c r="N98" s="1">
        <f t="shared" si="33"/>
        <v>3</v>
      </c>
      <c r="O98" s="1">
        <f t="shared" si="34"/>
        <v>1</v>
      </c>
      <c r="P98" s="1">
        <f t="shared" si="35"/>
        <v>1</v>
      </c>
      <c r="Q98" s="154"/>
      <c r="R98" s="155"/>
      <c r="S98" s="155"/>
      <c r="T98" s="155"/>
      <c r="U98" s="156"/>
      <c r="V98" s="155"/>
      <c r="W98" s="155"/>
      <c r="X98" s="155"/>
      <c r="Y98" s="192"/>
      <c r="Z98" s="192"/>
      <c r="AA98" s="154"/>
      <c r="AB98" s="155">
        <v>0.5</v>
      </c>
      <c r="AC98" s="155">
        <v>1</v>
      </c>
      <c r="AD98" s="155">
        <v>0.5</v>
      </c>
      <c r="AE98" s="156"/>
      <c r="AF98" s="192">
        <v>1</v>
      </c>
      <c r="AG98" s="155"/>
      <c r="AH98" s="192"/>
      <c r="AI98" s="155"/>
      <c r="AJ98" s="154">
        <v>1</v>
      </c>
      <c r="AK98" s="155"/>
      <c r="AL98" s="155"/>
      <c r="AM98" s="156"/>
      <c r="AN98" s="17" t="s">
        <v>57</v>
      </c>
    </row>
    <row r="99" spans="1:40" x14ac:dyDescent="0.3">
      <c r="A99" s="190">
        <v>102</v>
      </c>
      <c r="B99" s="189">
        <v>2005</v>
      </c>
      <c r="C99" s="189">
        <v>8</v>
      </c>
      <c r="D99" s="189">
        <v>9</v>
      </c>
      <c r="E99" s="190" t="s">
        <v>281</v>
      </c>
      <c r="F99" s="200">
        <v>1</v>
      </c>
      <c r="G99" s="200">
        <v>0</v>
      </c>
      <c r="H99" s="200">
        <v>0</v>
      </c>
      <c r="I99" s="16">
        <f t="shared" si="36"/>
        <v>0</v>
      </c>
      <c r="J99" s="1">
        <v>1</v>
      </c>
      <c r="K99" s="1">
        <f t="shared" si="30"/>
        <v>1</v>
      </c>
      <c r="L99" s="1" t="str">
        <f t="shared" si="31"/>
        <v/>
      </c>
      <c r="M99" s="1">
        <f t="shared" si="32"/>
        <v>2</v>
      </c>
      <c r="N99" s="1">
        <f t="shared" si="33"/>
        <v>1.5</v>
      </c>
      <c r="O99" s="1">
        <f t="shared" si="34"/>
        <v>1</v>
      </c>
      <c r="P99" s="1">
        <f t="shared" si="35"/>
        <v>1</v>
      </c>
      <c r="Q99" s="154"/>
      <c r="R99" s="155"/>
      <c r="S99" s="155"/>
      <c r="T99" s="155"/>
      <c r="U99" s="156"/>
      <c r="V99" s="155">
        <v>1</v>
      </c>
      <c r="W99" s="155">
        <v>1</v>
      </c>
      <c r="X99" s="155">
        <v>1</v>
      </c>
      <c r="Y99" s="192"/>
      <c r="Z99" s="192"/>
      <c r="AA99" s="154">
        <v>1</v>
      </c>
      <c r="AB99" s="155">
        <v>1</v>
      </c>
      <c r="AC99" s="155"/>
      <c r="AD99" s="155"/>
      <c r="AE99" s="156"/>
      <c r="AF99" s="192">
        <v>1</v>
      </c>
      <c r="AG99" s="155"/>
      <c r="AH99" s="192"/>
      <c r="AI99" s="155"/>
      <c r="AJ99" s="154">
        <v>1</v>
      </c>
      <c r="AK99" s="155"/>
      <c r="AL99" s="155"/>
      <c r="AM99" s="156"/>
    </row>
    <row r="100" spans="1:40" ht="15.75" customHeight="1" x14ac:dyDescent="0.3">
      <c r="A100" s="190">
        <v>102</v>
      </c>
      <c r="B100" s="189">
        <v>2005</v>
      </c>
      <c r="C100" s="189">
        <v>22</v>
      </c>
      <c r="D100" s="189">
        <v>9</v>
      </c>
      <c r="E100" s="149" t="s">
        <v>282</v>
      </c>
      <c r="F100" s="200">
        <v>1</v>
      </c>
      <c r="G100" s="200">
        <v>0</v>
      </c>
      <c r="H100" s="200">
        <v>0</v>
      </c>
      <c r="I100" s="16">
        <f t="shared" si="36"/>
        <v>0</v>
      </c>
      <c r="J100" s="1">
        <v>-1</v>
      </c>
      <c r="K100" s="1">
        <f t="shared" si="30"/>
        <v>1</v>
      </c>
      <c r="L100" s="1" t="str">
        <f t="shared" si="31"/>
        <v/>
      </c>
      <c r="M100" s="1" t="str">
        <f t="shared" si="32"/>
        <v/>
      </c>
      <c r="N100" s="1">
        <f t="shared" si="33"/>
        <v>1.8</v>
      </c>
      <c r="O100" s="1">
        <f t="shared" si="34"/>
        <v>3</v>
      </c>
      <c r="P100" s="1">
        <f t="shared" si="35"/>
        <v>1</v>
      </c>
      <c r="Q100" s="154"/>
      <c r="R100" s="155"/>
      <c r="S100" s="155"/>
      <c r="T100" s="155"/>
      <c r="U100" s="156"/>
      <c r="V100" s="155"/>
      <c r="W100" s="155"/>
      <c r="X100" s="155"/>
      <c r="Y100" s="192"/>
      <c r="Z100" s="192"/>
      <c r="AA100" s="154">
        <v>1</v>
      </c>
      <c r="AB100" s="155">
        <v>1</v>
      </c>
      <c r="AC100" s="155">
        <v>0.5</v>
      </c>
      <c r="AD100" s="155"/>
      <c r="AE100" s="156"/>
      <c r="AF100" s="192"/>
      <c r="AG100" s="155"/>
      <c r="AH100" s="192">
        <v>1</v>
      </c>
      <c r="AI100" s="155"/>
      <c r="AJ100" s="154">
        <v>1</v>
      </c>
      <c r="AK100" s="155"/>
      <c r="AL100" s="155"/>
      <c r="AM100" s="156"/>
    </row>
    <row r="101" spans="1:40" x14ac:dyDescent="0.3">
      <c r="A101" s="190">
        <v>102</v>
      </c>
      <c r="B101" s="189">
        <v>2005</v>
      </c>
      <c r="C101" s="189">
        <v>20</v>
      </c>
      <c r="D101" s="189">
        <v>10</v>
      </c>
      <c r="E101" s="190" t="s">
        <v>283</v>
      </c>
      <c r="F101" s="192">
        <v>0</v>
      </c>
      <c r="G101" s="192"/>
      <c r="H101" s="192"/>
      <c r="I101" s="16">
        <f t="shared" si="36"/>
        <v>0</v>
      </c>
      <c r="J101" s="1">
        <v>1</v>
      </c>
      <c r="K101" s="1">
        <f t="shared" si="30"/>
        <v>1</v>
      </c>
      <c r="L101" s="1" t="str">
        <f t="shared" si="31"/>
        <v/>
      </c>
      <c r="M101" s="1" t="str">
        <f t="shared" si="32"/>
        <v/>
      </c>
      <c r="N101" s="1" t="str">
        <f t="shared" si="33"/>
        <v/>
      </c>
      <c r="O101" s="1" t="str">
        <f t="shared" si="34"/>
        <v/>
      </c>
      <c r="P101" s="1" t="str">
        <f t="shared" si="35"/>
        <v/>
      </c>
      <c r="Q101" s="154"/>
      <c r="R101" s="192"/>
      <c r="S101" s="192"/>
      <c r="T101" s="192"/>
      <c r="U101" s="156"/>
      <c r="V101" s="192"/>
      <c r="W101" s="192"/>
      <c r="X101" s="192"/>
      <c r="Y101" s="192"/>
      <c r="Z101" s="192"/>
      <c r="AA101" s="154"/>
      <c r="AB101" s="192"/>
      <c r="AC101" s="192"/>
      <c r="AD101" s="192"/>
      <c r="AE101" s="156"/>
      <c r="AF101" s="192"/>
      <c r="AG101" s="192"/>
      <c r="AH101" s="192"/>
      <c r="AI101" s="192"/>
      <c r="AJ101" s="154"/>
      <c r="AK101" s="155"/>
      <c r="AL101" s="155"/>
      <c r="AM101" s="156"/>
      <c r="AN101" s="17" t="s">
        <v>57</v>
      </c>
    </row>
    <row r="102" spans="1:40" x14ac:dyDescent="0.3">
      <c r="A102" s="190">
        <v>102</v>
      </c>
      <c r="B102" s="189">
        <v>2005</v>
      </c>
      <c r="C102" s="189">
        <v>27</v>
      </c>
      <c r="D102" s="189">
        <v>10</v>
      </c>
      <c r="E102" s="149" t="s">
        <v>284</v>
      </c>
      <c r="F102" s="200">
        <v>1</v>
      </c>
      <c r="G102" s="200">
        <v>0</v>
      </c>
      <c r="H102" s="200">
        <v>0</v>
      </c>
      <c r="I102" s="16">
        <f t="shared" si="36"/>
        <v>0</v>
      </c>
      <c r="J102" s="1">
        <v>1</v>
      </c>
      <c r="K102" s="1">
        <f t="shared" si="30"/>
        <v>1</v>
      </c>
      <c r="L102" s="1">
        <f t="shared" si="31"/>
        <v>4.2</v>
      </c>
      <c r="M102" s="1" t="str">
        <f t="shared" si="32"/>
        <v/>
      </c>
      <c r="N102" s="1">
        <f t="shared" si="33"/>
        <v>1.8</v>
      </c>
      <c r="O102" s="1">
        <f t="shared" si="34"/>
        <v>3</v>
      </c>
      <c r="P102" s="1">
        <f t="shared" si="35"/>
        <v>1</v>
      </c>
      <c r="Q102" s="154"/>
      <c r="R102" s="155"/>
      <c r="S102" s="155">
        <v>0.5</v>
      </c>
      <c r="T102" s="155">
        <v>1</v>
      </c>
      <c r="U102" s="156">
        <v>1</v>
      </c>
      <c r="V102" s="155"/>
      <c r="W102" s="155"/>
      <c r="X102" s="155"/>
      <c r="Y102" s="192"/>
      <c r="Z102" s="192"/>
      <c r="AA102" s="154">
        <v>1</v>
      </c>
      <c r="AB102" s="155">
        <v>1</v>
      </c>
      <c r="AC102" s="155">
        <v>0.5</v>
      </c>
      <c r="AD102" s="155"/>
      <c r="AE102" s="156"/>
      <c r="AF102" s="192"/>
      <c r="AG102" s="155"/>
      <c r="AH102" s="192">
        <v>1</v>
      </c>
      <c r="AI102" s="155"/>
      <c r="AJ102" s="154">
        <v>1</v>
      </c>
      <c r="AK102" s="155"/>
      <c r="AL102" s="155"/>
      <c r="AM102" s="156"/>
    </row>
    <row r="103" spans="1:40" x14ac:dyDescent="0.3">
      <c r="A103" s="190">
        <v>102</v>
      </c>
      <c r="B103" s="189">
        <v>2005</v>
      </c>
      <c r="C103" s="189">
        <v>27</v>
      </c>
      <c r="D103" s="189">
        <v>10</v>
      </c>
      <c r="E103" s="190" t="s">
        <v>285</v>
      </c>
      <c r="F103" s="200">
        <v>1</v>
      </c>
      <c r="G103" s="200">
        <v>0</v>
      </c>
      <c r="H103" s="200">
        <v>0</v>
      </c>
      <c r="I103" s="16">
        <f t="shared" si="36"/>
        <v>0</v>
      </c>
      <c r="J103" s="1">
        <v>1</v>
      </c>
      <c r="K103" s="1">
        <f t="shared" si="30"/>
        <v>1</v>
      </c>
      <c r="L103" s="1" t="str">
        <f t="shared" si="31"/>
        <v/>
      </c>
      <c r="M103" s="1">
        <f t="shared" si="32"/>
        <v>1.8</v>
      </c>
      <c r="N103" s="1">
        <f t="shared" si="33"/>
        <v>2</v>
      </c>
      <c r="O103" s="1">
        <f t="shared" si="34"/>
        <v>3</v>
      </c>
      <c r="P103" s="1">
        <f t="shared" si="35"/>
        <v>1</v>
      </c>
      <c r="Q103" s="154"/>
      <c r="R103" s="155"/>
      <c r="S103" s="155"/>
      <c r="T103" s="155"/>
      <c r="U103" s="156"/>
      <c r="V103" s="155">
        <v>1</v>
      </c>
      <c r="W103" s="155">
        <v>1</v>
      </c>
      <c r="X103" s="155">
        <v>0.5</v>
      </c>
      <c r="Y103" s="192"/>
      <c r="Z103" s="192"/>
      <c r="AA103" s="154">
        <v>1</v>
      </c>
      <c r="AB103" s="155">
        <v>1</v>
      </c>
      <c r="AC103" s="155">
        <v>1</v>
      </c>
      <c r="AD103" s="155"/>
      <c r="AE103" s="156"/>
      <c r="AF103" s="192"/>
      <c r="AG103" s="155"/>
      <c r="AH103" s="192">
        <v>1</v>
      </c>
      <c r="AI103" s="155"/>
      <c r="AJ103" s="154">
        <v>1</v>
      </c>
      <c r="AK103" s="155"/>
      <c r="AL103" s="155"/>
      <c r="AM103" s="156"/>
      <c r="AN103" s="17" t="s">
        <v>310</v>
      </c>
    </row>
    <row r="104" spans="1:40" x14ac:dyDescent="0.3">
      <c r="A104" s="190">
        <v>102</v>
      </c>
      <c r="B104" s="189">
        <v>2005</v>
      </c>
      <c r="C104" s="189">
        <v>24</v>
      </c>
      <c r="D104" s="189">
        <v>11</v>
      </c>
      <c r="E104" s="190" t="s">
        <v>286</v>
      </c>
      <c r="F104" s="192">
        <v>0</v>
      </c>
      <c r="G104" s="192"/>
      <c r="H104" s="192"/>
      <c r="I104" s="16">
        <f t="shared" si="36"/>
        <v>0</v>
      </c>
      <c r="J104" s="1">
        <v>-1</v>
      </c>
      <c r="K104" s="1">
        <f t="shared" si="30"/>
        <v>1</v>
      </c>
      <c r="L104" s="1" t="str">
        <f t="shared" si="31"/>
        <v/>
      </c>
      <c r="M104" s="1" t="str">
        <f t="shared" si="32"/>
        <v/>
      </c>
      <c r="N104" s="1" t="str">
        <f t="shared" si="33"/>
        <v/>
      </c>
      <c r="O104" s="1" t="str">
        <f t="shared" si="34"/>
        <v/>
      </c>
      <c r="P104" s="1" t="str">
        <f t="shared" si="35"/>
        <v/>
      </c>
      <c r="Q104" s="154"/>
      <c r="R104" s="192"/>
      <c r="S104" s="192"/>
      <c r="T104" s="192"/>
      <c r="U104" s="156"/>
      <c r="V104" s="192"/>
      <c r="W104" s="192"/>
      <c r="X104" s="192"/>
      <c r="Y104" s="192"/>
      <c r="Z104" s="192"/>
      <c r="AA104" s="154"/>
      <c r="AB104" s="192"/>
      <c r="AC104" s="192"/>
      <c r="AD104" s="192"/>
      <c r="AE104" s="156"/>
      <c r="AF104" s="192"/>
      <c r="AG104" s="192"/>
      <c r="AH104" s="192"/>
      <c r="AI104" s="192"/>
      <c r="AJ104" s="154"/>
      <c r="AK104" s="155"/>
      <c r="AL104" s="155"/>
      <c r="AM104" s="156"/>
    </row>
    <row r="105" spans="1:40" x14ac:dyDescent="0.3">
      <c r="A105" s="190">
        <v>102</v>
      </c>
      <c r="B105" s="189">
        <v>2005</v>
      </c>
      <c r="C105" s="189">
        <v>8</v>
      </c>
      <c r="D105" s="189">
        <v>12</v>
      </c>
      <c r="E105" s="190" t="s">
        <v>308</v>
      </c>
      <c r="F105" s="200">
        <v>1</v>
      </c>
      <c r="G105" s="200">
        <v>0</v>
      </c>
      <c r="H105" s="200">
        <v>0</v>
      </c>
      <c r="I105" s="16">
        <f t="shared" si="36"/>
        <v>0</v>
      </c>
      <c r="J105" s="1">
        <v>1</v>
      </c>
      <c r="K105" s="1">
        <f t="shared" si="30"/>
        <v>1</v>
      </c>
      <c r="L105" s="1" t="str">
        <f t="shared" si="31"/>
        <v/>
      </c>
      <c r="M105" s="1">
        <f t="shared" si="32"/>
        <v>1.5</v>
      </c>
      <c r="N105" s="1">
        <f t="shared" si="33"/>
        <v>1.5</v>
      </c>
      <c r="O105" s="1">
        <f t="shared" si="34"/>
        <v>4</v>
      </c>
      <c r="P105" s="1" t="str">
        <f t="shared" si="35"/>
        <v/>
      </c>
      <c r="Q105" s="154"/>
      <c r="R105" s="155"/>
      <c r="S105" s="155"/>
      <c r="T105" s="155"/>
      <c r="U105" s="156"/>
      <c r="V105" s="155">
        <v>1</v>
      </c>
      <c r="W105" s="155">
        <v>1</v>
      </c>
      <c r="X105" s="155"/>
      <c r="Y105" s="192"/>
      <c r="Z105" s="192"/>
      <c r="AA105" s="154">
        <v>1</v>
      </c>
      <c r="AB105" s="155">
        <v>1</v>
      </c>
      <c r="AC105" s="155"/>
      <c r="AD105" s="155"/>
      <c r="AE105" s="156"/>
      <c r="AF105" s="192"/>
      <c r="AG105" s="155"/>
      <c r="AH105" s="192"/>
      <c r="AI105" s="155">
        <v>1</v>
      </c>
      <c r="AJ105" s="154"/>
      <c r="AK105" s="155"/>
      <c r="AL105" s="155"/>
      <c r="AM105" s="156"/>
    </row>
    <row r="106" spans="1:40" x14ac:dyDescent="0.3">
      <c r="A106" s="190">
        <v>102</v>
      </c>
      <c r="B106" s="189">
        <v>2006</v>
      </c>
      <c r="C106" s="189">
        <v>19</v>
      </c>
      <c r="D106" s="189">
        <v>1</v>
      </c>
      <c r="E106" s="189" t="s">
        <v>288</v>
      </c>
      <c r="F106" s="200">
        <v>1</v>
      </c>
      <c r="G106" s="200">
        <v>0</v>
      </c>
      <c r="H106" s="200">
        <v>0</v>
      </c>
      <c r="I106" s="16">
        <f t="shared" si="36"/>
        <v>0</v>
      </c>
      <c r="J106" s="1">
        <v>1</v>
      </c>
      <c r="K106" s="1">
        <f t="shared" si="30"/>
        <v>1</v>
      </c>
      <c r="L106" s="1" t="str">
        <f t="shared" si="31"/>
        <v/>
      </c>
      <c r="M106" s="1">
        <f t="shared" si="32"/>
        <v>1.5</v>
      </c>
      <c r="N106" s="1">
        <f t="shared" si="33"/>
        <v>1.5</v>
      </c>
      <c r="O106" s="1">
        <f t="shared" si="34"/>
        <v>4</v>
      </c>
      <c r="P106" s="1" t="str">
        <f t="shared" si="35"/>
        <v/>
      </c>
      <c r="Q106" s="154"/>
      <c r="R106" s="155"/>
      <c r="S106" s="155"/>
      <c r="T106" s="155"/>
      <c r="U106" s="156"/>
      <c r="V106" s="155">
        <v>1</v>
      </c>
      <c r="W106" s="155">
        <v>1</v>
      </c>
      <c r="X106" s="155"/>
      <c r="Y106" s="192"/>
      <c r="Z106" s="155"/>
      <c r="AA106" s="154">
        <v>1</v>
      </c>
      <c r="AB106" s="155">
        <v>1</v>
      </c>
      <c r="AC106" s="155"/>
      <c r="AD106" s="155"/>
      <c r="AE106" s="156"/>
      <c r="AF106" s="192"/>
      <c r="AG106" s="155"/>
      <c r="AH106" s="192"/>
      <c r="AI106" s="155">
        <v>1</v>
      </c>
      <c r="AJ106" s="154"/>
      <c r="AK106" s="155"/>
      <c r="AL106" s="155"/>
      <c r="AM106" s="156"/>
    </row>
    <row r="107" spans="1:40" ht="15.75" customHeight="1" x14ac:dyDescent="0.3">
      <c r="A107" s="190">
        <v>102</v>
      </c>
      <c r="B107" s="189">
        <v>2006</v>
      </c>
      <c r="C107" s="189">
        <v>9</v>
      </c>
      <c r="D107" s="189">
        <v>2</v>
      </c>
      <c r="E107" s="190" t="s">
        <v>289</v>
      </c>
      <c r="F107" s="200">
        <v>1</v>
      </c>
      <c r="G107" s="200">
        <v>0</v>
      </c>
      <c r="H107" s="200">
        <v>0</v>
      </c>
      <c r="I107" s="16">
        <f t="shared" si="36"/>
        <v>0</v>
      </c>
      <c r="J107" s="1">
        <v>-1</v>
      </c>
      <c r="K107" s="1">
        <f t="shared" si="30"/>
        <v>1</v>
      </c>
      <c r="L107" s="1">
        <f t="shared" si="31"/>
        <v>3.2</v>
      </c>
      <c r="M107" s="1">
        <f t="shared" si="32"/>
        <v>2</v>
      </c>
      <c r="N107" s="1">
        <f t="shared" si="33"/>
        <v>2</v>
      </c>
      <c r="O107" s="1">
        <f t="shared" si="34"/>
        <v>1</v>
      </c>
      <c r="P107" s="1">
        <f t="shared" si="35"/>
        <v>1</v>
      </c>
      <c r="Q107" s="154"/>
      <c r="R107" s="155">
        <v>0.5</v>
      </c>
      <c r="S107" s="155">
        <v>1</v>
      </c>
      <c r="T107" s="155">
        <v>1</v>
      </c>
      <c r="U107" s="156"/>
      <c r="V107" s="155">
        <v>1</v>
      </c>
      <c r="W107" s="155">
        <v>1</v>
      </c>
      <c r="X107" s="155">
        <v>1</v>
      </c>
      <c r="Y107" s="192"/>
      <c r="Z107" s="192"/>
      <c r="AA107" s="154">
        <v>1</v>
      </c>
      <c r="AB107" s="155">
        <v>1</v>
      </c>
      <c r="AC107" s="155">
        <v>1</v>
      </c>
      <c r="AD107" s="155"/>
      <c r="AE107" s="156"/>
      <c r="AF107" s="192">
        <v>1</v>
      </c>
      <c r="AG107" s="155"/>
      <c r="AH107" s="192"/>
      <c r="AI107" s="155"/>
      <c r="AJ107" s="155">
        <v>1</v>
      </c>
      <c r="AK107" s="155"/>
      <c r="AL107" s="155"/>
      <c r="AM107" s="156"/>
    </row>
    <row r="108" spans="1:40" x14ac:dyDescent="0.3">
      <c r="A108" s="190">
        <v>102</v>
      </c>
      <c r="B108" s="189">
        <v>2006</v>
      </c>
      <c r="C108" s="189">
        <v>9</v>
      </c>
      <c r="D108" s="189">
        <v>2</v>
      </c>
      <c r="E108" s="189" t="s">
        <v>290</v>
      </c>
      <c r="F108" s="200">
        <v>1</v>
      </c>
      <c r="G108" s="200">
        <v>0</v>
      </c>
      <c r="H108" s="200">
        <v>0</v>
      </c>
      <c r="I108" s="16">
        <f t="shared" si="36"/>
        <v>0</v>
      </c>
      <c r="J108" s="1">
        <v>-1</v>
      </c>
      <c r="K108" s="1">
        <f t="shared" si="30"/>
        <v>1</v>
      </c>
      <c r="L108" s="1">
        <f t="shared" si="31"/>
        <v>4</v>
      </c>
      <c r="M108" s="1">
        <f t="shared" si="32"/>
        <v>1.5</v>
      </c>
      <c r="N108" s="1">
        <f t="shared" si="33"/>
        <v>1.5</v>
      </c>
      <c r="O108" s="1">
        <f t="shared" si="34"/>
        <v>1</v>
      </c>
      <c r="P108" s="1">
        <f t="shared" si="35"/>
        <v>2</v>
      </c>
      <c r="Q108" s="154"/>
      <c r="R108" s="155"/>
      <c r="S108" s="155">
        <v>1</v>
      </c>
      <c r="T108" s="155">
        <v>1</v>
      </c>
      <c r="U108" s="156">
        <v>1</v>
      </c>
      <c r="V108" s="155">
        <v>1</v>
      </c>
      <c r="W108" s="155">
        <v>1</v>
      </c>
      <c r="X108" s="155"/>
      <c r="Y108" s="192"/>
      <c r="Z108" s="192"/>
      <c r="AA108" s="154">
        <v>1</v>
      </c>
      <c r="AB108" s="155">
        <v>1</v>
      </c>
      <c r="AC108" s="155"/>
      <c r="AD108" s="155"/>
      <c r="AE108" s="156"/>
      <c r="AF108" s="192">
        <v>1</v>
      </c>
      <c r="AG108" s="155"/>
      <c r="AH108" s="192"/>
      <c r="AI108" s="155"/>
      <c r="AJ108" s="154"/>
      <c r="AK108" s="155">
        <v>1</v>
      </c>
      <c r="AL108" s="155"/>
      <c r="AM108" s="156"/>
    </row>
    <row r="109" spans="1:40" x14ac:dyDescent="0.3">
      <c r="A109" s="190">
        <v>102</v>
      </c>
      <c r="B109" s="189">
        <v>2006</v>
      </c>
      <c r="C109" s="189">
        <v>27</v>
      </c>
      <c r="D109" s="189">
        <v>2</v>
      </c>
      <c r="E109" s="189" t="s">
        <v>291</v>
      </c>
      <c r="F109" s="200">
        <v>1</v>
      </c>
      <c r="G109" s="200">
        <v>0</v>
      </c>
      <c r="H109" s="200">
        <v>0</v>
      </c>
      <c r="I109" s="16">
        <f t="shared" si="36"/>
        <v>0</v>
      </c>
      <c r="J109" s="1">
        <v>-1</v>
      </c>
      <c r="K109" s="1">
        <f t="shared" si="30"/>
        <v>1</v>
      </c>
      <c r="L109" s="1" t="str">
        <f t="shared" si="31"/>
        <v/>
      </c>
      <c r="M109" s="1" t="str">
        <f t="shared" si="32"/>
        <v/>
      </c>
      <c r="N109" s="1">
        <f t="shared" si="33"/>
        <v>4.5</v>
      </c>
      <c r="O109" s="1">
        <f t="shared" si="34"/>
        <v>1</v>
      </c>
      <c r="P109" s="1">
        <f t="shared" si="35"/>
        <v>4</v>
      </c>
      <c r="Q109" s="154"/>
      <c r="R109" s="155"/>
      <c r="S109" s="155"/>
      <c r="T109" s="155"/>
      <c r="U109" s="156"/>
      <c r="V109" s="155"/>
      <c r="W109" s="155"/>
      <c r="X109" s="155"/>
      <c r="Y109" s="155"/>
      <c r="Z109" s="155"/>
      <c r="AA109" s="154"/>
      <c r="AB109" s="155"/>
      <c r="AC109" s="155"/>
      <c r="AD109" s="155">
        <v>1</v>
      </c>
      <c r="AE109" s="156">
        <v>1</v>
      </c>
      <c r="AF109" s="155">
        <v>1</v>
      </c>
      <c r="AG109" s="155"/>
      <c r="AH109" s="155"/>
      <c r="AI109" s="155"/>
      <c r="AJ109" s="154"/>
      <c r="AK109" s="155"/>
      <c r="AL109" s="155"/>
      <c r="AM109" s="156">
        <v>1</v>
      </c>
      <c r="AN109" s="17" t="s">
        <v>57</v>
      </c>
    </row>
    <row r="110" spans="1:40" x14ac:dyDescent="0.3">
      <c r="A110" s="190">
        <v>102</v>
      </c>
      <c r="B110" s="189">
        <v>2006</v>
      </c>
      <c r="C110" s="189">
        <v>9</v>
      </c>
      <c r="D110" s="189">
        <v>3</v>
      </c>
      <c r="E110" s="189" t="s">
        <v>292</v>
      </c>
      <c r="F110" s="200">
        <v>1</v>
      </c>
      <c r="G110" s="200">
        <v>0</v>
      </c>
      <c r="H110" s="200">
        <v>0</v>
      </c>
      <c r="I110" s="16">
        <f t="shared" si="36"/>
        <v>0</v>
      </c>
      <c r="J110" s="1">
        <v>1</v>
      </c>
      <c r="K110" s="1">
        <f t="shared" si="30"/>
        <v>1</v>
      </c>
      <c r="L110" s="1" t="str">
        <f t="shared" si="31"/>
        <v/>
      </c>
      <c r="M110" s="1">
        <f t="shared" si="32"/>
        <v>1.5</v>
      </c>
      <c r="N110" s="1">
        <f t="shared" si="33"/>
        <v>1.5</v>
      </c>
      <c r="O110" s="1">
        <f t="shared" si="34"/>
        <v>4</v>
      </c>
      <c r="P110" s="1" t="str">
        <f t="shared" si="35"/>
        <v/>
      </c>
      <c r="Q110" s="154"/>
      <c r="R110" s="155"/>
      <c r="S110" s="155"/>
      <c r="T110" s="155"/>
      <c r="U110" s="156"/>
      <c r="V110" s="155">
        <v>1</v>
      </c>
      <c r="W110" s="155">
        <v>1</v>
      </c>
      <c r="X110" s="155"/>
      <c r="Y110" s="192"/>
      <c r="Z110" s="192"/>
      <c r="AA110" s="154">
        <v>1</v>
      </c>
      <c r="AB110" s="155">
        <v>1</v>
      </c>
      <c r="AC110" s="155"/>
      <c r="AD110" s="155"/>
      <c r="AE110" s="156"/>
      <c r="AF110" s="192"/>
      <c r="AG110" s="155"/>
      <c r="AH110" s="192"/>
      <c r="AI110" s="155">
        <v>1</v>
      </c>
      <c r="AJ110" s="154"/>
      <c r="AK110" s="155"/>
      <c r="AL110" s="155"/>
      <c r="AM110" s="156"/>
    </row>
    <row r="111" spans="1:40" x14ac:dyDescent="0.3">
      <c r="A111" s="190">
        <v>102</v>
      </c>
      <c r="B111" s="189">
        <v>2006</v>
      </c>
      <c r="C111" s="189">
        <v>23</v>
      </c>
      <c r="D111" s="189">
        <v>3</v>
      </c>
      <c r="E111" s="149" t="s">
        <v>293</v>
      </c>
      <c r="F111" s="200">
        <v>1</v>
      </c>
      <c r="G111" s="200">
        <v>0</v>
      </c>
      <c r="H111" s="200">
        <v>0</v>
      </c>
      <c r="I111" s="16">
        <f t="shared" si="36"/>
        <v>0</v>
      </c>
      <c r="J111" s="1">
        <v>1</v>
      </c>
      <c r="K111" s="1">
        <f t="shared" si="30"/>
        <v>1</v>
      </c>
      <c r="L111" s="1" t="str">
        <f t="shared" si="31"/>
        <v/>
      </c>
      <c r="M111" s="1">
        <f t="shared" si="32"/>
        <v>1.5</v>
      </c>
      <c r="N111" s="1">
        <f t="shared" si="33"/>
        <v>1.8</v>
      </c>
      <c r="O111" s="1">
        <f t="shared" si="34"/>
        <v>1</v>
      </c>
      <c r="P111" s="1">
        <f t="shared" si="35"/>
        <v>1</v>
      </c>
      <c r="Q111" s="154"/>
      <c r="R111" s="155"/>
      <c r="S111" s="155"/>
      <c r="T111" s="155"/>
      <c r="U111" s="156"/>
      <c r="V111" s="155">
        <v>1</v>
      </c>
      <c r="W111" s="155">
        <v>1</v>
      </c>
      <c r="X111" s="155"/>
      <c r="Y111" s="192"/>
      <c r="Z111" s="192"/>
      <c r="AA111" s="154">
        <v>1</v>
      </c>
      <c r="AB111" s="155">
        <v>1</v>
      </c>
      <c r="AC111" s="155">
        <v>0.5</v>
      </c>
      <c r="AD111" s="155"/>
      <c r="AE111" s="156"/>
      <c r="AF111" s="192">
        <v>1</v>
      </c>
      <c r="AG111" s="155"/>
      <c r="AH111" s="192"/>
      <c r="AI111" s="155"/>
      <c r="AJ111" s="154">
        <v>1</v>
      </c>
      <c r="AK111" s="155"/>
      <c r="AL111" s="155"/>
      <c r="AM111" s="156"/>
      <c r="AN111" s="17" t="s">
        <v>57</v>
      </c>
    </row>
    <row r="112" spans="1:40" x14ac:dyDescent="0.3">
      <c r="A112" s="190">
        <v>102</v>
      </c>
      <c r="B112" s="189">
        <v>2006</v>
      </c>
      <c r="C112" s="189">
        <v>23</v>
      </c>
      <c r="D112" s="189">
        <v>3</v>
      </c>
      <c r="E112" s="189" t="s">
        <v>294</v>
      </c>
      <c r="F112" s="200">
        <v>1</v>
      </c>
      <c r="G112" s="200">
        <v>0</v>
      </c>
      <c r="H112" s="200">
        <v>0</v>
      </c>
      <c r="I112" s="16">
        <f t="shared" si="36"/>
        <v>0</v>
      </c>
      <c r="J112" s="1">
        <v>1</v>
      </c>
      <c r="K112" s="1">
        <f t="shared" si="30"/>
        <v>1</v>
      </c>
      <c r="L112" s="1" t="str">
        <f t="shared" si="31"/>
        <v/>
      </c>
      <c r="M112" s="1" t="str">
        <f t="shared" si="32"/>
        <v/>
      </c>
      <c r="N112" s="1">
        <f t="shared" si="33"/>
        <v>2.8</v>
      </c>
      <c r="O112" s="1">
        <f t="shared" si="34"/>
        <v>1</v>
      </c>
      <c r="P112" s="1" t="str">
        <f t="shared" si="35"/>
        <v/>
      </c>
      <c r="Q112" s="154"/>
      <c r="R112" s="155"/>
      <c r="S112" s="155"/>
      <c r="T112" s="155"/>
      <c r="U112" s="156"/>
      <c r="V112" s="155"/>
      <c r="W112" s="155"/>
      <c r="X112" s="155"/>
      <c r="Y112" s="192"/>
      <c r="Z112" s="192"/>
      <c r="AA112" s="154"/>
      <c r="AB112" s="155">
        <v>1</v>
      </c>
      <c r="AC112" s="155">
        <v>1</v>
      </c>
      <c r="AD112" s="155">
        <v>0.5</v>
      </c>
      <c r="AE112" s="156"/>
      <c r="AF112" s="192">
        <v>1</v>
      </c>
      <c r="AG112" s="155"/>
      <c r="AH112" s="192"/>
      <c r="AI112" s="155"/>
      <c r="AJ112" s="154"/>
      <c r="AK112" s="155"/>
      <c r="AL112" s="155"/>
      <c r="AM112" s="156"/>
    </row>
    <row r="113" spans="1:40" x14ac:dyDescent="0.3">
      <c r="A113" s="190">
        <v>102</v>
      </c>
      <c r="B113" s="189">
        <v>2006</v>
      </c>
      <c r="C113" s="189">
        <v>20</v>
      </c>
      <c r="D113" s="189">
        <v>4</v>
      </c>
      <c r="E113" s="190" t="s">
        <v>295</v>
      </c>
      <c r="F113" s="200">
        <v>1</v>
      </c>
      <c r="G113" s="200">
        <v>0</v>
      </c>
      <c r="H113" s="200">
        <v>0</v>
      </c>
      <c r="I113" s="16">
        <f t="shared" si="36"/>
        <v>0</v>
      </c>
      <c r="J113" s="1">
        <v>1</v>
      </c>
      <c r="K113" s="1">
        <f t="shared" si="30"/>
        <v>1</v>
      </c>
      <c r="L113" s="1">
        <f t="shared" si="31"/>
        <v>1.5</v>
      </c>
      <c r="M113" s="1">
        <f t="shared" si="32"/>
        <v>1.5</v>
      </c>
      <c r="N113" s="1">
        <f t="shared" si="33"/>
        <v>1.5</v>
      </c>
      <c r="O113" s="1">
        <f t="shared" si="34"/>
        <v>3</v>
      </c>
      <c r="P113" s="1">
        <f t="shared" si="35"/>
        <v>3</v>
      </c>
      <c r="Q113" s="154">
        <v>1</v>
      </c>
      <c r="R113" s="155">
        <v>1</v>
      </c>
      <c r="S113" s="155"/>
      <c r="T113" s="155"/>
      <c r="U113" s="156"/>
      <c r="V113" s="155">
        <v>1</v>
      </c>
      <c r="W113" s="155">
        <v>1</v>
      </c>
      <c r="X113" s="155"/>
      <c r="Y113" s="192"/>
      <c r="Z113" s="155"/>
      <c r="AA113" s="154">
        <v>1</v>
      </c>
      <c r="AB113" s="155">
        <v>1</v>
      </c>
      <c r="AC113" s="155"/>
      <c r="AD113" s="155"/>
      <c r="AE113" s="156"/>
      <c r="AF113" s="192"/>
      <c r="AG113" s="155"/>
      <c r="AH113" s="192">
        <v>1</v>
      </c>
      <c r="AI113" s="155"/>
      <c r="AJ113" s="154"/>
      <c r="AK113" s="155"/>
      <c r="AL113" s="155">
        <v>1</v>
      </c>
      <c r="AM113" s="156"/>
      <c r="AN113" s="17" t="s">
        <v>57</v>
      </c>
    </row>
    <row r="114" spans="1:40" x14ac:dyDescent="0.3">
      <c r="A114" s="190">
        <v>102</v>
      </c>
      <c r="B114" s="189">
        <v>2006</v>
      </c>
      <c r="C114" s="189">
        <v>12</v>
      </c>
      <c r="D114" s="189">
        <v>6</v>
      </c>
      <c r="E114" s="189" t="s">
        <v>296</v>
      </c>
      <c r="F114" s="200">
        <v>1</v>
      </c>
      <c r="G114" s="200">
        <v>1</v>
      </c>
      <c r="H114" s="200">
        <v>0</v>
      </c>
      <c r="I114" s="16">
        <f t="shared" si="36"/>
        <v>1</v>
      </c>
      <c r="J114" s="1">
        <v>-1</v>
      </c>
      <c r="K114" s="1">
        <f t="shared" si="30"/>
        <v>-1</v>
      </c>
      <c r="L114" s="1" t="str">
        <f t="shared" si="31"/>
        <v/>
      </c>
      <c r="M114" s="1">
        <f t="shared" si="32"/>
        <v>2</v>
      </c>
      <c r="N114" s="1">
        <f t="shared" si="33"/>
        <v>4</v>
      </c>
      <c r="O114" s="1">
        <f t="shared" si="34"/>
        <v>4</v>
      </c>
      <c r="P114" s="1">
        <f t="shared" si="35"/>
        <v>1</v>
      </c>
      <c r="Q114" s="154"/>
      <c r="R114" s="155"/>
      <c r="S114" s="155"/>
      <c r="T114" s="155"/>
      <c r="U114" s="156"/>
      <c r="V114" s="155"/>
      <c r="W114" s="192">
        <v>2</v>
      </c>
      <c r="X114" s="155"/>
      <c r="Y114" s="155"/>
      <c r="Z114" s="155"/>
      <c r="AA114" s="154"/>
      <c r="AB114" s="155"/>
      <c r="AC114" s="155"/>
      <c r="AD114" s="155">
        <v>2</v>
      </c>
      <c r="AE114" s="156"/>
      <c r="AF114" s="192"/>
      <c r="AG114" s="155"/>
      <c r="AH114" s="155"/>
      <c r="AI114" s="155">
        <v>1</v>
      </c>
      <c r="AJ114" s="154">
        <v>1</v>
      </c>
      <c r="AK114" s="155"/>
      <c r="AL114" s="155"/>
      <c r="AM114" s="156"/>
    </row>
    <row r="115" spans="1:40" x14ac:dyDescent="0.3">
      <c r="A115" s="190">
        <v>102</v>
      </c>
      <c r="B115" s="189">
        <v>2006</v>
      </c>
      <c r="C115" s="189">
        <v>14</v>
      </c>
      <c r="D115" s="189">
        <v>9</v>
      </c>
      <c r="E115" s="189" t="s">
        <v>297</v>
      </c>
      <c r="F115" s="200">
        <v>1</v>
      </c>
      <c r="G115" s="200">
        <v>0</v>
      </c>
      <c r="H115" s="200">
        <v>0</v>
      </c>
      <c r="I115" s="16">
        <f t="shared" si="36"/>
        <v>0</v>
      </c>
      <c r="J115" s="1">
        <v>1</v>
      </c>
      <c r="K115" s="1">
        <f t="shared" si="30"/>
        <v>1</v>
      </c>
      <c r="L115" s="1" t="str">
        <f t="shared" si="31"/>
        <v/>
      </c>
      <c r="M115" s="1">
        <f t="shared" si="32"/>
        <v>1.5</v>
      </c>
      <c r="N115" s="1">
        <f t="shared" si="33"/>
        <v>1.5</v>
      </c>
      <c r="O115" s="1">
        <f t="shared" si="34"/>
        <v>4</v>
      </c>
      <c r="P115" s="1" t="str">
        <f t="shared" si="35"/>
        <v/>
      </c>
      <c r="Q115" s="154"/>
      <c r="R115" s="155"/>
      <c r="S115" s="155"/>
      <c r="T115" s="155"/>
      <c r="U115" s="156"/>
      <c r="V115" s="155">
        <v>1</v>
      </c>
      <c r="W115" s="155">
        <v>1</v>
      </c>
      <c r="X115" s="155"/>
      <c r="Y115" s="192"/>
      <c r="Z115" s="192"/>
      <c r="AA115" s="154">
        <v>1</v>
      </c>
      <c r="AB115" s="155">
        <v>1</v>
      </c>
      <c r="AC115" s="155"/>
      <c r="AD115" s="155"/>
      <c r="AE115" s="156"/>
      <c r="AF115" s="192"/>
      <c r="AG115" s="155"/>
      <c r="AH115" s="192"/>
      <c r="AI115" s="155">
        <v>1</v>
      </c>
      <c r="AJ115" s="154"/>
      <c r="AK115" s="155"/>
      <c r="AL115" s="155"/>
      <c r="AM115" s="156"/>
    </row>
    <row r="116" spans="1:40" x14ac:dyDescent="0.3">
      <c r="A116" s="190">
        <v>102</v>
      </c>
      <c r="B116" s="189">
        <v>2006</v>
      </c>
      <c r="C116" s="189">
        <v>20</v>
      </c>
      <c r="D116" s="189">
        <v>9</v>
      </c>
      <c r="E116" s="189" t="s">
        <v>298</v>
      </c>
      <c r="F116" s="200">
        <v>2</v>
      </c>
      <c r="G116" s="200">
        <v>0</v>
      </c>
      <c r="H116" s="200">
        <v>0</v>
      </c>
      <c r="I116" s="16">
        <f t="shared" si="36"/>
        <v>0</v>
      </c>
      <c r="J116" s="1">
        <v>1</v>
      </c>
      <c r="K116" s="1">
        <f t="shared" si="30"/>
        <v>-1</v>
      </c>
      <c r="L116" s="1" t="str">
        <f t="shared" si="31"/>
        <v/>
      </c>
      <c r="M116" s="1">
        <f t="shared" si="32"/>
        <v>4</v>
      </c>
      <c r="N116" s="1">
        <f t="shared" si="33"/>
        <v>4</v>
      </c>
      <c r="O116" s="1">
        <f t="shared" si="34"/>
        <v>1</v>
      </c>
      <c r="P116" s="1" t="str">
        <f t="shared" si="35"/>
        <v/>
      </c>
      <c r="Q116" s="154"/>
      <c r="R116" s="155"/>
      <c r="S116" s="155"/>
      <c r="T116" s="155"/>
      <c r="U116" s="156"/>
      <c r="V116" s="155"/>
      <c r="W116" s="155"/>
      <c r="X116" s="155">
        <v>0.5</v>
      </c>
      <c r="Y116" s="192">
        <v>1</v>
      </c>
      <c r="Z116" s="192">
        <v>0.5</v>
      </c>
      <c r="AA116" s="154"/>
      <c r="AB116" s="155"/>
      <c r="AC116" s="155">
        <v>0.5</v>
      </c>
      <c r="AD116" s="155">
        <v>1</v>
      </c>
      <c r="AE116" s="156">
        <v>0.5</v>
      </c>
      <c r="AF116" s="192">
        <v>1</v>
      </c>
      <c r="AG116" s="155"/>
      <c r="AH116" s="192"/>
      <c r="AI116" s="155"/>
      <c r="AJ116" s="154"/>
      <c r="AK116" s="155"/>
      <c r="AL116" s="155"/>
      <c r="AM116" s="156"/>
    </row>
    <row r="117" spans="1:40" x14ac:dyDescent="0.3">
      <c r="A117" s="190">
        <v>102</v>
      </c>
      <c r="B117" s="189">
        <v>2006</v>
      </c>
      <c r="C117" s="189">
        <v>11</v>
      </c>
      <c r="D117" s="189">
        <v>10</v>
      </c>
      <c r="E117" s="189" t="s">
        <v>299</v>
      </c>
      <c r="F117" s="200">
        <v>1</v>
      </c>
      <c r="G117" s="200">
        <v>0</v>
      </c>
      <c r="H117" s="200">
        <v>0</v>
      </c>
      <c r="I117" s="16">
        <f t="shared" si="36"/>
        <v>0</v>
      </c>
      <c r="J117" s="1">
        <v>-1</v>
      </c>
      <c r="K117" s="1">
        <f t="shared" si="30"/>
        <v>1</v>
      </c>
      <c r="L117" s="1">
        <f t="shared" si="31"/>
        <v>2</v>
      </c>
      <c r="M117" s="1" t="str">
        <f t="shared" si="32"/>
        <v/>
      </c>
      <c r="N117" s="1">
        <f t="shared" si="33"/>
        <v>4</v>
      </c>
      <c r="O117" s="1">
        <f t="shared" si="34"/>
        <v>1</v>
      </c>
      <c r="P117" s="1" t="str">
        <f t="shared" si="35"/>
        <v/>
      </c>
      <c r="Q117" s="154">
        <v>1</v>
      </c>
      <c r="R117" s="155">
        <v>1</v>
      </c>
      <c r="S117" s="155">
        <v>1</v>
      </c>
      <c r="T117" s="155"/>
      <c r="U117" s="156"/>
      <c r="V117" s="192"/>
      <c r="W117" s="192"/>
      <c r="X117" s="192"/>
      <c r="Y117" s="192"/>
      <c r="Z117" s="192"/>
      <c r="AA117" s="154"/>
      <c r="AB117" s="155"/>
      <c r="AC117" s="155">
        <v>1</v>
      </c>
      <c r="AD117" s="155">
        <v>1</v>
      </c>
      <c r="AE117" s="156">
        <v>1</v>
      </c>
      <c r="AF117" s="192">
        <v>1</v>
      </c>
      <c r="AG117" s="192"/>
      <c r="AH117" s="192"/>
      <c r="AI117" s="192"/>
      <c r="AJ117" s="154"/>
      <c r="AK117" s="155"/>
      <c r="AL117" s="155"/>
      <c r="AM117" s="156"/>
    </row>
    <row r="118" spans="1:40" x14ac:dyDescent="0.3">
      <c r="A118" s="190">
        <v>102</v>
      </c>
      <c r="B118" s="189">
        <v>2006</v>
      </c>
      <c r="C118" s="189">
        <v>11</v>
      </c>
      <c r="D118" s="189">
        <v>10</v>
      </c>
      <c r="E118" s="189" t="s">
        <v>300</v>
      </c>
      <c r="F118" s="200">
        <v>2</v>
      </c>
      <c r="G118" s="200">
        <v>0</v>
      </c>
      <c r="H118" s="200">
        <v>1</v>
      </c>
      <c r="I118" s="16">
        <f t="shared" si="36"/>
        <v>1</v>
      </c>
      <c r="J118" s="1">
        <v>-1</v>
      </c>
      <c r="K118" s="1">
        <f t="shared" si="30"/>
        <v>-1</v>
      </c>
      <c r="L118" s="1">
        <f t="shared" si="31"/>
        <v>2</v>
      </c>
      <c r="M118" s="1">
        <f t="shared" si="32"/>
        <v>5</v>
      </c>
      <c r="N118" s="1">
        <f t="shared" si="33"/>
        <v>3</v>
      </c>
      <c r="O118" s="1">
        <f t="shared" si="34"/>
        <v>1</v>
      </c>
      <c r="P118" s="1" t="str">
        <f t="shared" si="35"/>
        <v/>
      </c>
      <c r="Q118" s="154"/>
      <c r="R118" s="155">
        <v>2</v>
      </c>
      <c r="S118" s="155"/>
      <c r="T118" s="155"/>
      <c r="U118" s="156"/>
      <c r="V118" s="155"/>
      <c r="W118" s="155"/>
      <c r="X118" s="155"/>
      <c r="Y118" s="192"/>
      <c r="Z118" s="192">
        <v>2</v>
      </c>
      <c r="AA118" s="154"/>
      <c r="AB118" s="155"/>
      <c r="AC118" s="155">
        <v>2</v>
      </c>
      <c r="AD118" s="155"/>
      <c r="AE118" s="156"/>
      <c r="AF118" s="192">
        <v>1</v>
      </c>
      <c r="AG118" s="155"/>
      <c r="AH118" s="192"/>
      <c r="AI118" s="155"/>
      <c r="AJ118" s="154"/>
      <c r="AK118" s="155"/>
      <c r="AL118" s="155"/>
      <c r="AM118" s="156"/>
    </row>
    <row r="119" spans="1:40" x14ac:dyDescent="0.3">
      <c r="A119" s="190">
        <v>102</v>
      </c>
      <c r="B119" s="189">
        <v>2006</v>
      </c>
      <c r="C119" s="189">
        <v>9</v>
      </c>
      <c r="D119" s="189">
        <v>11</v>
      </c>
      <c r="E119" s="189" t="s">
        <v>301</v>
      </c>
      <c r="F119" s="200">
        <v>1</v>
      </c>
      <c r="G119" s="200">
        <v>0</v>
      </c>
      <c r="H119" s="200">
        <v>0</v>
      </c>
      <c r="I119" s="16">
        <f t="shared" si="36"/>
        <v>0</v>
      </c>
      <c r="J119" s="1">
        <v>1</v>
      </c>
      <c r="K119" s="1">
        <f t="shared" si="30"/>
        <v>1</v>
      </c>
      <c r="L119" s="1" t="str">
        <f t="shared" si="31"/>
        <v/>
      </c>
      <c r="M119" s="1">
        <f t="shared" si="32"/>
        <v>2</v>
      </c>
      <c r="N119" s="1">
        <f t="shared" si="33"/>
        <v>1.8</v>
      </c>
      <c r="O119" s="1">
        <f t="shared" si="34"/>
        <v>4</v>
      </c>
      <c r="P119" s="1" t="str">
        <f t="shared" si="35"/>
        <v/>
      </c>
      <c r="Q119" s="154"/>
      <c r="R119" s="155"/>
      <c r="S119" s="155"/>
      <c r="T119" s="155"/>
      <c r="U119" s="156"/>
      <c r="V119" s="155">
        <v>1</v>
      </c>
      <c r="W119" s="155">
        <v>1</v>
      </c>
      <c r="X119" s="155">
        <v>1</v>
      </c>
      <c r="Y119" s="192"/>
      <c r="Z119" s="192"/>
      <c r="AA119" s="154">
        <v>1</v>
      </c>
      <c r="AB119" s="155">
        <v>1</v>
      </c>
      <c r="AC119" s="155">
        <v>0.5</v>
      </c>
      <c r="AD119" s="155"/>
      <c r="AE119" s="156"/>
      <c r="AF119" s="192"/>
      <c r="AG119" s="155"/>
      <c r="AH119" s="192"/>
      <c r="AI119" s="155">
        <v>1</v>
      </c>
      <c r="AJ119" s="154"/>
      <c r="AK119" s="155"/>
      <c r="AL119" s="155"/>
      <c r="AM119" s="156"/>
    </row>
    <row r="120" spans="1:40" x14ac:dyDescent="0.3">
      <c r="A120" s="190">
        <v>102</v>
      </c>
      <c r="B120" s="189">
        <v>2006</v>
      </c>
      <c r="C120" s="189">
        <v>9</v>
      </c>
      <c r="D120" s="189">
        <v>11</v>
      </c>
      <c r="E120" s="189" t="s">
        <v>302</v>
      </c>
      <c r="F120" s="200">
        <v>3</v>
      </c>
      <c r="G120" s="200">
        <v>0</v>
      </c>
      <c r="H120" s="200">
        <v>0</v>
      </c>
      <c r="I120" s="16">
        <f t="shared" si="36"/>
        <v>0</v>
      </c>
      <c r="J120" s="1">
        <v>-1</v>
      </c>
      <c r="K120" s="1">
        <f t="shared" si="30"/>
        <v>-1</v>
      </c>
      <c r="L120" s="1">
        <f t="shared" si="31"/>
        <v>2</v>
      </c>
      <c r="M120" s="1">
        <f t="shared" si="32"/>
        <v>1.8</v>
      </c>
      <c r="N120" s="1">
        <f t="shared" si="33"/>
        <v>3</v>
      </c>
      <c r="O120" s="1">
        <f t="shared" si="34"/>
        <v>2</v>
      </c>
      <c r="P120" s="1" t="str">
        <f t="shared" si="35"/>
        <v/>
      </c>
      <c r="Q120" s="154">
        <v>1</v>
      </c>
      <c r="R120" s="155">
        <v>1</v>
      </c>
      <c r="S120" s="155">
        <v>1</v>
      </c>
      <c r="T120" s="155"/>
      <c r="U120" s="156"/>
      <c r="V120" s="155">
        <v>1</v>
      </c>
      <c r="W120" s="155">
        <v>1</v>
      </c>
      <c r="X120" s="155">
        <v>0.5</v>
      </c>
      <c r="Y120" s="155"/>
      <c r="Z120" s="155"/>
      <c r="AA120" s="154"/>
      <c r="AB120" s="155">
        <v>0.5</v>
      </c>
      <c r="AC120" s="155">
        <v>1</v>
      </c>
      <c r="AD120" s="155">
        <v>0.5</v>
      </c>
      <c r="AE120" s="156"/>
      <c r="AF120" s="155"/>
      <c r="AG120" s="155">
        <v>1</v>
      </c>
      <c r="AH120" s="155"/>
      <c r="AI120" s="155"/>
      <c r="AJ120" s="154"/>
      <c r="AK120" s="155"/>
      <c r="AL120" s="155"/>
      <c r="AM120" s="156"/>
    </row>
    <row r="121" spans="1:40" x14ac:dyDescent="0.3">
      <c r="A121" s="190">
        <v>102</v>
      </c>
      <c r="B121" s="189">
        <v>2006</v>
      </c>
      <c r="C121" s="189">
        <v>23</v>
      </c>
      <c r="D121" s="189">
        <v>11</v>
      </c>
      <c r="E121" s="149" t="s">
        <v>303</v>
      </c>
      <c r="F121" s="200">
        <v>1</v>
      </c>
      <c r="G121" s="200">
        <v>0</v>
      </c>
      <c r="H121" s="200">
        <v>0</v>
      </c>
      <c r="I121" s="16">
        <f t="shared" si="36"/>
        <v>0</v>
      </c>
      <c r="J121" s="1">
        <v>1</v>
      </c>
      <c r="K121" s="1">
        <f t="shared" si="30"/>
        <v>1</v>
      </c>
      <c r="L121" s="1" t="str">
        <f t="shared" si="31"/>
        <v/>
      </c>
      <c r="M121" s="1" t="str">
        <f t="shared" si="32"/>
        <v/>
      </c>
      <c r="N121" s="1">
        <f t="shared" si="33"/>
        <v>1.8</v>
      </c>
      <c r="O121" s="1">
        <f t="shared" si="34"/>
        <v>1</v>
      </c>
      <c r="P121" s="1">
        <f t="shared" si="35"/>
        <v>1</v>
      </c>
      <c r="Q121" s="154"/>
      <c r="R121" s="155"/>
      <c r="S121" s="155"/>
      <c r="T121" s="155"/>
      <c r="U121" s="156"/>
      <c r="V121" s="155"/>
      <c r="W121" s="155"/>
      <c r="X121" s="155"/>
      <c r="Y121" s="192"/>
      <c r="Z121" s="192"/>
      <c r="AA121" s="154">
        <v>1</v>
      </c>
      <c r="AB121" s="155">
        <v>1</v>
      </c>
      <c r="AC121" s="155">
        <v>0.5</v>
      </c>
      <c r="AD121" s="155"/>
      <c r="AE121" s="156"/>
      <c r="AF121" s="192">
        <v>1</v>
      </c>
      <c r="AG121" s="155"/>
      <c r="AH121" s="192"/>
      <c r="AI121" s="155"/>
      <c r="AJ121" s="207">
        <v>1</v>
      </c>
      <c r="AK121" s="208"/>
      <c r="AL121" s="155"/>
      <c r="AM121" s="156"/>
      <c r="AN121" s="17" t="s">
        <v>311</v>
      </c>
    </row>
    <row r="122" spans="1:40" x14ac:dyDescent="0.3">
      <c r="A122" s="190">
        <v>102</v>
      </c>
      <c r="B122" s="189">
        <v>2006</v>
      </c>
      <c r="C122" s="189">
        <v>7</v>
      </c>
      <c r="D122" s="189">
        <v>12</v>
      </c>
      <c r="E122" s="189" t="s">
        <v>304</v>
      </c>
      <c r="F122" s="200">
        <v>1</v>
      </c>
      <c r="G122" s="200">
        <v>0</v>
      </c>
      <c r="H122" s="200">
        <v>0</v>
      </c>
      <c r="I122" s="16">
        <f t="shared" si="36"/>
        <v>0</v>
      </c>
      <c r="J122" s="1">
        <v>-1</v>
      </c>
      <c r="K122" s="1">
        <f t="shared" si="30"/>
        <v>1</v>
      </c>
      <c r="L122" s="1" t="str">
        <f t="shared" si="31"/>
        <v/>
      </c>
      <c r="M122" s="1">
        <f t="shared" si="32"/>
        <v>2</v>
      </c>
      <c r="N122" s="1">
        <f t="shared" si="33"/>
        <v>2</v>
      </c>
      <c r="O122" s="1">
        <f t="shared" si="34"/>
        <v>3</v>
      </c>
      <c r="P122" s="1">
        <f t="shared" si="35"/>
        <v>1</v>
      </c>
      <c r="Q122" s="154"/>
      <c r="R122" s="155"/>
      <c r="S122" s="155"/>
      <c r="T122" s="155"/>
      <c r="U122" s="156"/>
      <c r="V122" s="155">
        <v>1</v>
      </c>
      <c r="W122" s="155">
        <v>1</v>
      </c>
      <c r="X122" s="155">
        <v>1</v>
      </c>
      <c r="Y122" s="155"/>
      <c r="Z122" s="155"/>
      <c r="AA122" s="154">
        <v>1</v>
      </c>
      <c r="AB122" s="155">
        <v>1</v>
      </c>
      <c r="AC122" s="155">
        <v>1</v>
      </c>
      <c r="AD122" s="155"/>
      <c r="AE122" s="156"/>
      <c r="AF122" s="155"/>
      <c r="AG122" s="155"/>
      <c r="AH122" s="192">
        <v>1</v>
      </c>
      <c r="AI122" s="155"/>
      <c r="AJ122" s="154">
        <v>1</v>
      </c>
      <c r="AK122" s="155"/>
      <c r="AL122" s="155"/>
      <c r="AM122" s="156"/>
    </row>
    <row r="123" spans="1:40" x14ac:dyDescent="0.3">
      <c r="A123" s="190">
        <v>102</v>
      </c>
      <c r="B123" s="189">
        <v>2006</v>
      </c>
      <c r="C123" s="189">
        <v>7</v>
      </c>
      <c r="D123" s="189">
        <v>12</v>
      </c>
      <c r="E123" s="189" t="s">
        <v>305</v>
      </c>
      <c r="F123" s="200">
        <v>1</v>
      </c>
      <c r="G123" s="200">
        <v>0</v>
      </c>
      <c r="H123" s="200">
        <v>0</v>
      </c>
      <c r="I123" s="16">
        <f t="shared" si="36"/>
        <v>0</v>
      </c>
      <c r="J123" s="1">
        <v>1</v>
      </c>
      <c r="K123" s="1">
        <f t="shared" si="30"/>
        <v>1</v>
      </c>
      <c r="L123" s="1">
        <f t="shared" si="31"/>
        <v>3</v>
      </c>
      <c r="M123" s="1" t="str">
        <f t="shared" si="32"/>
        <v/>
      </c>
      <c r="N123" s="1">
        <f t="shared" si="33"/>
        <v>2.2000000000000002</v>
      </c>
      <c r="O123" s="1">
        <f t="shared" si="34"/>
        <v>4</v>
      </c>
      <c r="P123" s="1">
        <f t="shared" si="35"/>
        <v>1</v>
      </c>
      <c r="Q123" s="154"/>
      <c r="R123" s="155">
        <v>1</v>
      </c>
      <c r="S123" s="155">
        <v>1</v>
      </c>
      <c r="T123" s="155">
        <v>1</v>
      </c>
      <c r="U123" s="156"/>
      <c r="V123" s="155"/>
      <c r="W123" s="155"/>
      <c r="X123" s="155"/>
      <c r="Y123" s="192"/>
      <c r="Z123" s="192"/>
      <c r="AA123" s="154">
        <v>0.5</v>
      </c>
      <c r="AB123" s="155">
        <v>1</v>
      </c>
      <c r="AC123" s="155">
        <v>1</v>
      </c>
      <c r="AD123" s="155"/>
      <c r="AE123" s="156"/>
      <c r="AF123" s="192"/>
      <c r="AG123" s="155"/>
      <c r="AH123" s="192"/>
      <c r="AI123" s="155">
        <v>1</v>
      </c>
      <c r="AJ123" s="154">
        <v>1</v>
      </c>
      <c r="AK123" s="155"/>
      <c r="AL123" s="155"/>
      <c r="AM123" s="156"/>
      <c r="AN123" s="17" t="s">
        <v>57</v>
      </c>
    </row>
    <row r="124" spans="1:40" x14ac:dyDescent="0.3">
      <c r="A124" s="190">
        <v>102</v>
      </c>
      <c r="B124" s="189">
        <v>2006</v>
      </c>
      <c r="C124" s="189">
        <v>7</v>
      </c>
      <c r="D124" s="189">
        <v>12</v>
      </c>
      <c r="E124" s="189" t="s">
        <v>306</v>
      </c>
      <c r="F124" s="200">
        <v>1</v>
      </c>
      <c r="G124" s="200">
        <v>0</v>
      </c>
      <c r="H124" s="200">
        <v>0</v>
      </c>
      <c r="I124" s="16">
        <f t="shared" si="36"/>
        <v>0</v>
      </c>
      <c r="J124" s="1">
        <v>1</v>
      </c>
      <c r="K124" s="1">
        <f t="shared" si="30"/>
        <v>1</v>
      </c>
      <c r="L124" s="1" t="str">
        <f t="shared" si="31"/>
        <v/>
      </c>
      <c r="M124" s="1" t="str">
        <f t="shared" si="32"/>
        <v/>
      </c>
      <c r="N124" s="1">
        <f t="shared" si="33"/>
        <v>1.5</v>
      </c>
      <c r="O124" s="1">
        <f t="shared" si="34"/>
        <v>1</v>
      </c>
      <c r="P124" s="1">
        <f t="shared" si="35"/>
        <v>1</v>
      </c>
      <c r="Q124" s="154"/>
      <c r="R124" s="155"/>
      <c r="S124" s="155"/>
      <c r="T124" s="155"/>
      <c r="U124" s="156"/>
      <c r="V124" s="155"/>
      <c r="W124" s="155"/>
      <c r="X124" s="155"/>
      <c r="Y124" s="155"/>
      <c r="Z124" s="155"/>
      <c r="AA124" s="154">
        <v>1</v>
      </c>
      <c r="AB124" s="155">
        <v>1</v>
      </c>
      <c r="AC124" s="155"/>
      <c r="AD124" s="155"/>
      <c r="AE124" s="156"/>
      <c r="AF124" s="155">
        <v>1</v>
      </c>
      <c r="AG124" s="155"/>
      <c r="AH124" s="155"/>
      <c r="AI124" s="155"/>
      <c r="AJ124" s="154">
        <v>1</v>
      </c>
      <c r="AK124" s="155"/>
      <c r="AL124" s="155"/>
      <c r="AM124" s="156"/>
    </row>
    <row r="125" spans="1:40" x14ac:dyDescent="0.3">
      <c r="A125" s="190">
        <v>102</v>
      </c>
      <c r="B125" s="189">
        <v>2006</v>
      </c>
      <c r="C125" s="189">
        <v>14</v>
      </c>
      <c r="D125" s="189">
        <v>12</v>
      </c>
      <c r="E125" s="189" t="s">
        <v>307</v>
      </c>
      <c r="F125" s="192">
        <v>0</v>
      </c>
      <c r="G125" s="200"/>
      <c r="H125" s="200"/>
      <c r="I125" s="16">
        <f t="shared" si="36"/>
        <v>0</v>
      </c>
      <c r="J125" s="1">
        <v>-1</v>
      </c>
      <c r="K125" s="1">
        <f t="shared" si="30"/>
        <v>1</v>
      </c>
      <c r="L125" s="1" t="str">
        <f t="shared" si="31"/>
        <v/>
      </c>
      <c r="M125" s="1" t="str">
        <f t="shared" si="32"/>
        <v/>
      </c>
      <c r="N125" s="1" t="str">
        <f t="shared" si="33"/>
        <v/>
      </c>
      <c r="O125" s="1" t="str">
        <f t="shared" si="34"/>
        <v/>
      </c>
      <c r="P125" s="1" t="str">
        <f t="shared" si="35"/>
        <v/>
      </c>
      <c r="Q125" s="154"/>
      <c r="R125" s="155"/>
      <c r="S125" s="155"/>
      <c r="T125" s="155"/>
      <c r="U125" s="156"/>
      <c r="V125" s="155"/>
      <c r="W125" s="155"/>
      <c r="X125" s="155"/>
      <c r="Y125" s="155"/>
      <c r="Z125" s="155"/>
      <c r="AA125" s="154"/>
      <c r="AB125" s="155"/>
      <c r="AC125" s="155"/>
      <c r="AD125" s="155"/>
      <c r="AE125" s="156"/>
      <c r="AF125" s="155"/>
      <c r="AG125" s="155"/>
      <c r="AH125" s="155"/>
      <c r="AI125" s="155"/>
      <c r="AJ125" s="154"/>
      <c r="AK125" s="155"/>
      <c r="AL125" s="155"/>
      <c r="AM125" s="156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L127" s="1"/>
      <c r="M127" s="1"/>
      <c r="N127" s="1"/>
      <c r="O127" s="1"/>
      <c r="P127" s="1"/>
      <c r="AJ127" s="10"/>
    </row>
    <row r="128" spans="1:40" x14ac:dyDescent="0.3">
      <c r="L128" s="1"/>
      <c r="M128" s="1"/>
      <c r="N128" s="1"/>
      <c r="O128" s="1"/>
      <c r="P128" s="1"/>
      <c r="AJ128" s="10"/>
    </row>
    <row r="129" spans="1:40" x14ac:dyDescent="0.3">
      <c r="L129" s="1"/>
      <c r="M129" s="1"/>
      <c r="N129" s="1"/>
      <c r="O129" s="1"/>
      <c r="P129" s="1"/>
      <c r="AJ129" s="10"/>
    </row>
    <row r="130" spans="1:40" ht="15" thickBot="1" x14ac:dyDescent="0.35">
      <c r="A130" s="23"/>
      <c r="B130" s="23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36"/>
      <c r="Q130" s="24"/>
      <c r="R130" s="24"/>
      <c r="S130" s="24"/>
      <c r="T130" s="24"/>
      <c r="U130" s="36"/>
      <c r="V130" s="24"/>
      <c r="W130" s="24"/>
      <c r="X130" s="24"/>
      <c r="Y130" s="24"/>
      <c r="Z130" s="36"/>
      <c r="AA130" s="24"/>
      <c r="AB130" s="24"/>
      <c r="AC130" s="24"/>
      <c r="AD130" s="24"/>
      <c r="AE130" s="36"/>
      <c r="AF130" s="24"/>
      <c r="AG130" s="24"/>
      <c r="AH130" s="24"/>
      <c r="AI130" s="36"/>
      <c r="AJ130" s="37"/>
      <c r="AK130" s="24"/>
      <c r="AL130" s="24"/>
      <c r="AM130" s="36"/>
      <c r="AN130" s="24"/>
    </row>
    <row r="131" spans="1:40" x14ac:dyDescent="0.3">
      <c r="B131" t="s">
        <v>74</v>
      </c>
      <c r="D131" s="97">
        <f>COUNT($F$18:$F$130)</f>
        <v>108</v>
      </c>
      <c r="E131" s="25" t="s">
        <v>132</v>
      </c>
      <c r="F131" s="97">
        <f>COUNTIF(F$18:F$130,1)+COUNTIF(F$18:F$130,2)+COUNTIF(F$18:F$130,3)</f>
        <v>94</v>
      </c>
      <c r="G131" s="1">
        <f>COUNTIF(G$18:G$130,1)</f>
        <v>5</v>
      </c>
      <c r="H131" s="1">
        <f>COUNTIF(H$18:H$130,1)</f>
        <v>4</v>
      </c>
      <c r="I131" s="1"/>
      <c r="J131" s="1"/>
      <c r="K131" s="97">
        <f>COUNTIF(K$18:K$130,-1)</f>
        <v>14</v>
      </c>
      <c r="L131" s="1">
        <f>COUNTIF(L$18:L$130,"&gt;0")</f>
        <v>32</v>
      </c>
      <c r="M131" s="1">
        <f>COUNTIF(M$18:M$130,"&gt;0")</f>
        <v>41</v>
      </c>
      <c r="N131" s="1">
        <f>COUNTIF(N$18:N$130,"&gt;0")</f>
        <v>94</v>
      </c>
      <c r="O131" s="1">
        <f>COUNTIF(O$18:O$130,"&gt;0")</f>
        <v>85</v>
      </c>
      <c r="P131" s="1">
        <f>COUNTIF(P$18:P$130,"&gt;0")</f>
        <v>59</v>
      </c>
      <c r="Q131" s="27">
        <f t="shared" ref="Q131:AM131" si="37">SUM(Q$18:Q$130)</f>
        <v>11.5</v>
      </c>
      <c r="R131" s="28">
        <f t="shared" si="37"/>
        <v>19</v>
      </c>
      <c r="S131" s="28">
        <f t="shared" si="37"/>
        <v>20</v>
      </c>
      <c r="T131" s="28">
        <f t="shared" si="37"/>
        <v>17</v>
      </c>
      <c r="U131" s="29">
        <f t="shared" si="37"/>
        <v>10</v>
      </c>
      <c r="V131" s="27">
        <f t="shared" si="37"/>
        <v>34</v>
      </c>
      <c r="W131" s="28">
        <f t="shared" si="37"/>
        <v>40</v>
      </c>
      <c r="X131" s="28">
        <f t="shared" si="37"/>
        <v>21</v>
      </c>
      <c r="Y131" s="28">
        <f t="shared" si="37"/>
        <v>3</v>
      </c>
      <c r="Z131" s="29">
        <f t="shared" si="37"/>
        <v>2.5</v>
      </c>
      <c r="AA131" s="27">
        <f t="shared" si="37"/>
        <v>57</v>
      </c>
      <c r="AB131" s="28">
        <f t="shared" si="37"/>
        <v>65</v>
      </c>
      <c r="AC131" s="28">
        <f t="shared" si="37"/>
        <v>46.5</v>
      </c>
      <c r="AD131" s="28">
        <f t="shared" si="37"/>
        <v>28</v>
      </c>
      <c r="AE131" s="29">
        <f t="shared" si="37"/>
        <v>20.5</v>
      </c>
      <c r="AF131" s="27">
        <f t="shared" si="37"/>
        <v>50</v>
      </c>
      <c r="AG131" s="28">
        <f t="shared" si="37"/>
        <v>10</v>
      </c>
      <c r="AH131" s="28">
        <f t="shared" si="37"/>
        <v>13</v>
      </c>
      <c r="AI131" s="28">
        <f t="shared" si="37"/>
        <v>12</v>
      </c>
      <c r="AJ131" s="27">
        <f t="shared" si="37"/>
        <v>33</v>
      </c>
      <c r="AK131" s="28">
        <f t="shared" si="37"/>
        <v>11</v>
      </c>
      <c r="AL131" s="28">
        <f t="shared" si="37"/>
        <v>5</v>
      </c>
      <c r="AM131" s="29">
        <f t="shared" si="37"/>
        <v>10</v>
      </c>
      <c r="AN131" s="17" t="s">
        <v>34</v>
      </c>
    </row>
    <row r="132" spans="1:40" x14ac:dyDescent="0.3">
      <c r="E132" s="25" t="s">
        <v>133</v>
      </c>
      <c r="F132" s="26"/>
      <c r="G132" s="26">
        <f>G131/$F$131*100</f>
        <v>5.3191489361702127</v>
      </c>
      <c r="H132" s="26">
        <f>H131/$F$131*100</f>
        <v>4.2553191489361701</v>
      </c>
      <c r="I132" s="26"/>
      <c r="J132" s="26"/>
      <c r="K132" s="72">
        <f>K131/$F$131*100</f>
        <v>14.893617021276595</v>
      </c>
      <c r="L132" s="26">
        <f>+L131/$F131*100</f>
        <v>34.042553191489361</v>
      </c>
      <c r="M132" s="26">
        <f>+M131/$F131*100</f>
        <v>43.61702127659575</v>
      </c>
      <c r="N132" s="26">
        <f>+N131/$F131*100</f>
        <v>100</v>
      </c>
      <c r="O132" s="26">
        <f>+O131/$F131*100</f>
        <v>90.425531914893625</v>
      </c>
      <c r="P132" s="26">
        <f>+P131/$F131*100</f>
        <v>62.765957446808507</v>
      </c>
      <c r="Q132" s="11">
        <f>+Q131/SUM($Q131:$U131)*100</f>
        <v>14.838709677419354</v>
      </c>
      <c r="R132" s="12">
        <f t="shared" ref="R132:U132" si="38">+R131/SUM($Q131:$U131)*100</f>
        <v>24.516129032258064</v>
      </c>
      <c r="S132" s="12">
        <f t="shared" si="38"/>
        <v>25.806451612903224</v>
      </c>
      <c r="T132" s="12">
        <f t="shared" si="38"/>
        <v>21.935483870967744</v>
      </c>
      <c r="U132" s="13">
        <f t="shared" si="38"/>
        <v>12.903225806451612</v>
      </c>
      <c r="V132" s="11">
        <f>+V131/SUM($V131:$Z131)*100</f>
        <v>33.830845771144283</v>
      </c>
      <c r="W132" s="12">
        <f t="shared" ref="W132:Z132" si="39">+W131/SUM($V131:$Z131)*100</f>
        <v>39.800995024875625</v>
      </c>
      <c r="X132" s="12">
        <f t="shared" si="39"/>
        <v>20.8955223880597</v>
      </c>
      <c r="Y132" s="12">
        <f t="shared" si="39"/>
        <v>2.9850746268656714</v>
      </c>
      <c r="Z132" s="13">
        <f t="shared" si="39"/>
        <v>2.4875621890547266</v>
      </c>
      <c r="AA132" s="11">
        <f>+AA131/SUM($AA131:$AE131)*100</f>
        <v>26.267281105990779</v>
      </c>
      <c r="AB132" s="12">
        <f t="shared" ref="AB132:AE132" si="40">+AB131/SUM($AA131:$AE131)*100</f>
        <v>29.953917050691242</v>
      </c>
      <c r="AC132" s="12">
        <f t="shared" si="40"/>
        <v>21.428571428571427</v>
      </c>
      <c r="AD132" s="12">
        <f t="shared" si="40"/>
        <v>12.903225806451612</v>
      </c>
      <c r="AE132" s="13">
        <f t="shared" si="40"/>
        <v>9.4470046082949306</v>
      </c>
      <c r="AF132" s="12">
        <f>+AF131/SUM($AF131:$AI131)*100</f>
        <v>58.82352941176471</v>
      </c>
      <c r="AG132" s="12">
        <f t="shared" ref="AG132:AI132" si="41">+AG131/SUM($AF131:$AI131)*100</f>
        <v>11.76470588235294</v>
      </c>
      <c r="AH132" s="12">
        <f t="shared" si="41"/>
        <v>15.294117647058824</v>
      </c>
      <c r="AI132" s="13">
        <f t="shared" si="41"/>
        <v>14.117647058823529</v>
      </c>
      <c r="AJ132" s="11">
        <f>+AJ131/SUM($AJ131:$AM131)*100</f>
        <v>55.932203389830505</v>
      </c>
      <c r="AK132" s="12">
        <f t="shared" ref="AK132:AM132" si="42">+AK131/SUM($AJ131:$AM131)*100</f>
        <v>18.64406779661017</v>
      </c>
      <c r="AL132" s="12">
        <f t="shared" si="42"/>
        <v>8.4745762711864394</v>
      </c>
      <c r="AM132" s="13">
        <f t="shared" si="42"/>
        <v>16.949152542372879</v>
      </c>
      <c r="AN132" s="17" t="s">
        <v>35</v>
      </c>
    </row>
    <row r="133" spans="1:40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"/>
      <c r="L133" s="26"/>
      <c r="M133" s="26"/>
      <c r="N133" s="26"/>
      <c r="O133" s="26"/>
      <c r="P133" s="32"/>
      <c r="Q133" s="39"/>
      <c r="R133" s="26"/>
      <c r="S133" s="61">
        <f>(Q131*1+R131*2+S131*3+T131*4+U131*5)/(SUM(Q131:U131))</f>
        <v>2.935483870967742</v>
      </c>
      <c r="T133" s="61"/>
      <c r="U133" s="62"/>
      <c r="V133" s="61"/>
      <c r="W133" s="61"/>
      <c r="X133" s="61">
        <f>(V131*1+W131*2+X131*3+Y131*4+Z131*5)/(SUM(V131:Z131))</f>
        <v>2.0049751243781095</v>
      </c>
      <c r="Y133" s="61"/>
      <c r="Z133" s="62"/>
      <c r="AA133" s="63"/>
      <c r="AB133" s="61"/>
      <c r="AC133" s="61">
        <f>(AA131*1+AB131*2+AC131*3+AD131*4+AE131*5)/(SUM(AA131:AE131))</f>
        <v>2.4930875576036868</v>
      </c>
      <c r="AE133" s="13"/>
      <c r="AI133" s="12"/>
      <c r="AJ133" s="10"/>
      <c r="AM133" s="13"/>
      <c r="AN133" s="17" t="s">
        <v>26</v>
      </c>
    </row>
    <row r="134" spans="1:40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"/>
      <c r="L134" s="26"/>
      <c r="M134" s="26"/>
      <c r="N134" s="26"/>
      <c r="O134" s="26"/>
      <c r="S134" s="1">
        <v>5</v>
      </c>
      <c r="X134" s="1">
        <v>5</v>
      </c>
      <c r="AC134" s="1">
        <v>5</v>
      </c>
      <c r="AJ134" s="10"/>
      <c r="AN134" s="17" t="s">
        <v>36</v>
      </c>
    </row>
    <row r="135" spans="1:40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"/>
      <c r="L135" s="26"/>
      <c r="M135" s="26"/>
      <c r="N135" s="26"/>
      <c r="O135" s="26"/>
      <c r="AJ135" s="10"/>
    </row>
    <row r="136" spans="1:40" x14ac:dyDescent="0.3">
      <c r="E136" s="25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119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5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5"/>
      <c r="F143" s="1"/>
      <c r="AJ143" s="10"/>
    </row>
    <row r="144" spans="1:40" x14ac:dyDescent="0.3">
      <c r="E144" s="25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7" t="s">
        <v>123</v>
      </c>
      <c r="J147" s="16">
        <f>COUNTIFS($J$18:$J$130,1,$F$18:$F$130,1)+COUNTIFS($J$18:$J$130,1,$F$18:$F$130,2)+COUNTIFS($J$18:$J$130,1,$F$18:$F$130,3)</f>
        <v>42</v>
      </c>
      <c r="L147" s="16">
        <f>COUNTIFS($J$18:$J$130,1,L18:L130,"&gt;0")</f>
        <v>12</v>
      </c>
      <c r="M147" s="16">
        <f>COUNTIFS($J$18:$J$130,1,M18:M130,"&gt;0")</f>
        <v>20</v>
      </c>
      <c r="N147" s="16">
        <f>COUNTIFS($J$18:$J$130,1,N18:N130,"&gt;0")</f>
        <v>42</v>
      </c>
      <c r="O147" s="16">
        <f>COUNTIFS($J$18:$J$130,1,O18:O130,"&gt;0")</f>
        <v>40</v>
      </c>
      <c r="P147" s="16">
        <f>COUNTIFS($J$18:$J$130,1,P18:P130,"&gt;0")</f>
        <v>27</v>
      </c>
      <c r="Q147" s="10">
        <f t="shared" ref="Q147:AM147" si="43">SUMIF($J$18:$J$130,1,Q18:Q130)</f>
        <v>2</v>
      </c>
      <c r="R147" s="1">
        <f t="shared" si="43"/>
        <v>7</v>
      </c>
      <c r="S147" s="1">
        <f t="shared" si="43"/>
        <v>7.5</v>
      </c>
      <c r="T147" s="1">
        <f t="shared" si="43"/>
        <v>7.5</v>
      </c>
      <c r="U147" s="9">
        <f t="shared" si="43"/>
        <v>4</v>
      </c>
      <c r="V147" s="10">
        <f t="shared" si="43"/>
        <v>17</v>
      </c>
      <c r="W147" s="1">
        <f t="shared" si="43"/>
        <v>20</v>
      </c>
      <c r="X147" s="1">
        <f t="shared" si="43"/>
        <v>8.5</v>
      </c>
      <c r="Y147" s="1">
        <f t="shared" si="43"/>
        <v>1.5</v>
      </c>
      <c r="Z147" s="9">
        <f t="shared" si="43"/>
        <v>0.5</v>
      </c>
      <c r="AA147" s="10">
        <f t="shared" si="43"/>
        <v>31.5</v>
      </c>
      <c r="AB147" s="1">
        <f t="shared" si="43"/>
        <v>36.5</v>
      </c>
      <c r="AC147" s="1">
        <f t="shared" si="43"/>
        <v>19.5</v>
      </c>
      <c r="AD147" s="1">
        <f t="shared" si="43"/>
        <v>7.5</v>
      </c>
      <c r="AE147" s="9">
        <f t="shared" si="43"/>
        <v>2.5</v>
      </c>
      <c r="AF147" s="10">
        <f t="shared" si="43"/>
        <v>22</v>
      </c>
      <c r="AG147" s="1">
        <f t="shared" si="43"/>
        <v>3</v>
      </c>
      <c r="AH147" s="1">
        <f t="shared" si="43"/>
        <v>6</v>
      </c>
      <c r="AI147" s="1">
        <f t="shared" si="43"/>
        <v>9</v>
      </c>
      <c r="AJ147" s="10">
        <f t="shared" si="43"/>
        <v>17</v>
      </c>
      <c r="AK147" s="1">
        <f t="shared" si="43"/>
        <v>4</v>
      </c>
      <c r="AL147" s="1">
        <f t="shared" si="43"/>
        <v>1</v>
      </c>
      <c r="AM147" s="9">
        <f t="shared" si="43"/>
        <v>5</v>
      </c>
    </row>
    <row r="148" spans="5:39" x14ac:dyDescent="0.3">
      <c r="L148" s="26"/>
      <c r="M148" s="26"/>
      <c r="N148" s="26"/>
      <c r="O148" s="26"/>
      <c r="P148" s="26"/>
      <c r="Q148" s="11">
        <f>+Q147/SUM($Q147:$U147)*100</f>
        <v>7.1428571428571423</v>
      </c>
      <c r="R148" s="12">
        <f t="shared" ref="R148:U148" si="44">+R147/SUM($Q147:$U147)*100</f>
        <v>25</v>
      </c>
      <c r="S148" s="12">
        <f t="shared" si="44"/>
        <v>26.785714285714285</v>
      </c>
      <c r="T148" s="12">
        <f t="shared" si="44"/>
        <v>26.785714285714285</v>
      </c>
      <c r="U148" s="13">
        <f t="shared" si="44"/>
        <v>14.285714285714285</v>
      </c>
      <c r="V148" s="11">
        <f>+V147/SUM($V147:$Z147)*100</f>
        <v>35.789473684210527</v>
      </c>
      <c r="W148" s="12">
        <f t="shared" ref="W148:Z148" si="45">+W147/SUM($V147:$Z147)*100</f>
        <v>42.105263157894733</v>
      </c>
      <c r="X148" s="12">
        <f t="shared" si="45"/>
        <v>17.894736842105264</v>
      </c>
      <c r="Y148" s="12">
        <f t="shared" si="45"/>
        <v>3.1578947368421053</v>
      </c>
      <c r="Z148" s="13">
        <f t="shared" si="45"/>
        <v>1.0526315789473684</v>
      </c>
      <c r="AA148" s="11">
        <f>+AA147/SUM($AA147:$AE147)*100</f>
        <v>32.307692307692307</v>
      </c>
      <c r="AB148" s="12">
        <f t="shared" ref="AB148:AE148" si="46">+AB147/SUM($AA147:$AE147)*100</f>
        <v>37.435897435897438</v>
      </c>
      <c r="AC148" s="12">
        <f t="shared" si="46"/>
        <v>20</v>
      </c>
      <c r="AD148" s="12">
        <f t="shared" si="46"/>
        <v>7.6923076923076925</v>
      </c>
      <c r="AE148" s="13">
        <f t="shared" si="46"/>
        <v>2.5641025641025639</v>
      </c>
      <c r="AF148" s="12">
        <f>+AF147/SUM($AF147:$AI147)*100</f>
        <v>55.000000000000007</v>
      </c>
      <c r="AG148" s="12">
        <f t="shared" ref="AG148:AI148" si="47">+AG147/SUM($AF147:$AI147)*100</f>
        <v>7.5</v>
      </c>
      <c r="AH148" s="12">
        <f t="shared" si="47"/>
        <v>15</v>
      </c>
      <c r="AI148" s="13">
        <f t="shared" si="47"/>
        <v>22.5</v>
      </c>
      <c r="AJ148" s="11">
        <f>+AJ147/SUM($AJ147:$AM147)*100</f>
        <v>62.962962962962962</v>
      </c>
      <c r="AK148" s="12">
        <f t="shared" ref="AK148:AM148" si="48">+AK147/SUM($AJ147:$AM147)*100</f>
        <v>14.814814814814813</v>
      </c>
      <c r="AL148" s="12">
        <f t="shared" si="48"/>
        <v>3.7037037037037033</v>
      </c>
      <c r="AM148" s="13">
        <f t="shared" si="48"/>
        <v>18.518518518518519</v>
      </c>
    </row>
    <row r="149" spans="5:39" x14ac:dyDescent="0.3">
      <c r="L149" s="26"/>
      <c r="M149" s="26"/>
      <c r="N149" s="26"/>
      <c r="Q149" s="39"/>
      <c r="R149" s="26"/>
      <c r="S149" s="61">
        <f>(Q147*1+R147*2+S147*3+T147*4+U147*5)/(SUM(Q147:U147))</f>
        <v>3.1607142857142856</v>
      </c>
      <c r="T149" s="61"/>
      <c r="U149" s="62"/>
      <c r="V149" s="61"/>
      <c r="W149" s="61"/>
      <c r="X149" s="61">
        <f>(V147*1+W147*2+X147*3+Y147*4+Z147*5)/(SUM(V147:Z147))</f>
        <v>1.9157894736842105</v>
      </c>
      <c r="Y149" s="61"/>
      <c r="Z149" s="62"/>
      <c r="AA149" s="63"/>
      <c r="AB149" s="61"/>
      <c r="AC149" s="61">
        <f>(AA147*1+AB147*2+AC147*3+AD147*4+AE147*5)/(SUM(AA147:AE147))</f>
        <v>2.1076923076923078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7" t="s">
        <v>120</v>
      </c>
      <c r="J151" s="16">
        <f>COUNTIFS($J$17:$J$129,-1,$F$17:$F$129,1)+COUNTIFS($J$17:$J$129,-1,$F$17:$F$129,2)+COUNTIFS($J$17:$J$129,-1,$F$17:$F$129,3)</f>
        <v>52</v>
      </c>
      <c r="L151" s="16">
        <f>COUNTIFS($J$17:$J$129,-1,L$17:L$129,"&gt;0")</f>
        <v>20</v>
      </c>
      <c r="M151" s="16">
        <f>COUNTIFS($J$17:$J$129,-1,M$17:M$129,"&gt;0")</f>
        <v>21</v>
      </c>
      <c r="N151" s="16">
        <f>COUNTIFS($J$17:$J$129,-1,N$17:N$129,"&gt;0")</f>
        <v>52</v>
      </c>
      <c r="O151" s="16">
        <f>COUNTIFS($J$17:$J$129,-1,O$17:O$129,"&gt;0")</f>
        <v>45</v>
      </c>
      <c r="P151" s="16">
        <f>COUNTIFS($J$17:$J$129,-1,P$17:P$129,"&gt;0")</f>
        <v>32</v>
      </c>
      <c r="Q151" s="10">
        <f t="shared" ref="Q151:AM151" si="49">SUMIF($J$18:$J$130,-1,Q18:Q130)</f>
        <v>9.5</v>
      </c>
      <c r="R151" s="1">
        <f t="shared" si="49"/>
        <v>12</v>
      </c>
      <c r="S151" s="1">
        <f t="shared" si="49"/>
        <v>12.5</v>
      </c>
      <c r="T151" s="1">
        <f t="shared" si="49"/>
        <v>9.5</v>
      </c>
      <c r="U151" s="9">
        <f t="shared" si="49"/>
        <v>6</v>
      </c>
      <c r="V151" s="10">
        <f t="shared" si="49"/>
        <v>17</v>
      </c>
      <c r="W151" s="1">
        <f t="shared" si="49"/>
        <v>20</v>
      </c>
      <c r="X151" s="1">
        <f t="shared" si="49"/>
        <v>12.5</v>
      </c>
      <c r="Y151" s="1">
        <f t="shared" si="49"/>
        <v>1.5</v>
      </c>
      <c r="Z151" s="9">
        <f t="shared" si="49"/>
        <v>2</v>
      </c>
      <c r="AA151" s="10">
        <f t="shared" si="49"/>
        <v>25.5</v>
      </c>
      <c r="AB151" s="1">
        <f t="shared" si="49"/>
        <v>28.5</v>
      </c>
      <c r="AC151" s="1">
        <f t="shared" si="49"/>
        <v>27</v>
      </c>
      <c r="AD151" s="1">
        <f t="shared" si="49"/>
        <v>20.5</v>
      </c>
      <c r="AE151" s="9">
        <f t="shared" si="49"/>
        <v>18</v>
      </c>
      <c r="AF151" s="10">
        <f t="shared" si="49"/>
        <v>28</v>
      </c>
      <c r="AG151" s="1">
        <f t="shared" si="49"/>
        <v>7</v>
      </c>
      <c r="AH151" s="1">
        <f t="shared" si="49"/>
        <v>7</v>
      </c>
      <c r="AI151" s="1">
        <f t="shared" si="49"/>
        <v>3</v>
      </c>
      <c r="AJ151" s="10">
        <f t="shared" si="49"/>
        <v>16</v>
      </c>
      <c r="AK151" s="1">
        <f t="shared" si="49"/>
        <v>7</v>
      </c>
      <c r="AL151" s="1">
        <f t="shared" si="49"/>
        <v>4</v>
      </c>
      <c r="AM151" s="9">
        <f t="shared" si="49"/>
        <v>5</v>
      </c>
    </row>
    <row r="152" spans="5:39" x14ac:dyDescent="0.3">
      <c r="E152" s="17" t="s">
        <v>121</v>
      </c>
      <c r="L152" s="12"/>
      <c r="M152" s="12"/>
      <c r="N152" s="12"/>
      <c r="O152" s="12"/>
      <c r="P152" s="12">
        <f t="shared" ref="P152" si="50">P131-P147-P151</f>
        <v>0</v>
      </c>
      <c r="Q152" s="11">
        <f>+Q151/SUM($Q151:$U151)*100</f>
        <v>19.19191919191919</v>
      </c>
      <c r="R152" s="12">
        <f t="shared" ref="R152:U152" si="51">+R151/SUM($Q151:$U151)*100</f>
        <v>24.242424242424242</v>
      </c>
      <c r="S152" s="12">
        <f t="shared" si="51"/>
        <v>25.252525252525253</v>
      </c>
      <c r="T152" s="12">
        <f t="shared" si="51"/>
        <v>19.19191919191919</v>
      </c>
      <c r="U152" s="13">
        <f t="shared" si="51"/>
        <v>12.121212121212121</v>
      </c>
      <c r="V152" s="11">
        <f>+V151/SUM($V151:$Z151)*100</f>
        <v>32.075471698113205</v>
      </c>
      <c r="W152" s="12">
        <f t="shared" ref="W152:Z152" si="52">+W151/SUM($V151:$Z151)*100</f>
        <v>37.735849056603776</v>
      </c>
      <c r="X152" s="12">
        <f t="shared" si="52"/>
        <v>23.584905660377359</v>
      </c>
      <c r="Y152" s="12">
        <f t="shared" si="52"/>
        <v>2.8301886792452833</v>
      </c>
      <c r="Z152" s="13">
        <f t="shared" si="52"/>
        <v>3.7735849056603774</v>
      </c>
      <c r="AA152" s="11">
        <f>+AA151/SUM($AA151:$AE151)*100</f>
        <v>21.338912133891213</v>
      </c>
      <c r="AB152" s="12">
        <f t="shared" ref="AB152:AE152" si="53">+AB151/SUM($AA151:$AE151)*100</f>
        <v>23.84937238493724</v>
      </c>
      <c r="AC152" s="12">
        <f t="shared" si="53"/>
        <v>22.594142259414227</v>
      </c>
      <c r="AD152" s="12">
        <f t="shared" si="53"/>
        <v>17.154811715481173</v>
      </c>
      <c r="AE152" s="13">
        <f t="shared" si="53"/>
        <v>15.062761506276152</v>
      </c>
      <c r="AF152" s="12">
        <f>+AF151/SUM($AF151:$AI151)*100</f>
        <v>62.222222222222221</v>
      </c>
      <c r="AG152" s="12">
        <f t="shared" ref="AG152:AI152" si="54">+AG151/SUM($AF151:$AI151)*100</f>
        <v>15.555555555555555</v>
      </c>
      <c r="AH152" s="12">
        <f t="shared" si="54"/>
        <v>15.555555555555555</v>
      </c>
      <c r="AI152" s="13">
        <f t="shared" si="54"/>
        <v>6.666666666666667</v>
      </c>
      <c r="AJ152" s="11">
        <f>+AJ151/SUM($AJ151:$AM151)*100</f>
        <v>50</v>
      </c>
      <c r="AK152" s="12">
        <f t="shared" ref="AK152:AM152" si="55">+AK151/SUM($AJ151:$AM151)*100</f>
        <v>21.875</v>
      </c>
      <c r="AL152" s="12">
        <f t="shared" si="55"/>
        <v>12.5</v>
      </c>
      <c r="AM152" s="13">
        <f t="shared" si="55"/>
        <v>15.625</v>
      </c>
    </row>
    <row r="153" spans="5:39" x14ac:dyDescent="0.3">
      <c r="E153" s="17" t="s">
        <v>122</v>
      </c>
      <c r="L153" s="26"/>
      <c r="M153" s="26"/>
      <c r="N153" s="26"/>
      <c r="Q153" s="39"/>
      <c r="R153" s="26"/>
      <c r="S153" s="61">
        <f>(Q151*1+R151*2+S151*3+T151*4+U151*5)/(SUM(Q151:U151))</f>
        <v>2.808080808080808</v>
      </c>
      <c r="T153" s="61"/>
      <c r="U153" s="62"/>
      <c r="V153" s="61"/>
      <c r="W153" s="61"/>
      <c r="X153" s="61">
        <f>(V151*1+W151*2+X151*3+Y151*4+Z151*5)/(SUM(V151:Z151))</f>
        <v>2.0849056603773586</v>
      </c>
      <c r="Y153" s="61"/>
      <c r="Z153" s="62"/>
      <c r="AA153" s="63"/>
      <c r="AB153" s="61"/>
      <c r="AC153" s="61">
        <f>(AA151*1+AB151*2+AC151*3+AD151*4+AE151*5)/(SUM(AA151:AE151))</f>
        <v>2.8075313807531379</v>
      </c>
      <c r="AE153" s="13"/>
      <c r="AJ153" s="10"/>
    </row>
    <row r="154" spans="5:39" x14ac:dyDescent="0.3">
      <c r="L154" s="26"/>
      <c r="M154" s="26"/>
      <c r="N154" s="26"/>
      <c r="Q154" s="39"/>
      <c r="R154" s="26"/>
      <c r="S154" s="61"/>
      <c r="T154" s="61"/>
      <c r="U154" s="62"/>
      <c r="V154" s="61"/>
      <c r="W154" s="61"/>
      <c r="X154" s="61"/>
      <c r="Y154" s="61"/>
      <c r="Z154" s="61"/>
      <c r="AA154" s="63"/>
      <c r="AB154" s="61"/>
      <c r="AC154" s="61"/>
      <c r="AE154" s="13"/>
      <c r="AJ154" s="10"/>
    </row>
    <row r="155" spans="5:39" x14ac:dyDescent="0.3">
      <c r="E155" s="17" t="s">
        <v>134</v>
      </c>
      <c r="K155" s="16">
        <f>K131</f>
        <v>14</v>
      </c>
      <c r="L155" s="16">
        <f>COUNTIFS($K$18:$K$130,-1,L$18:L$130,"&gt;0")</f>
        <v>4</v>
      </c>
      <c r="M155" s="16">
        <f>COUNTIFS($K$18:$K$130,-1,M$18:M$130,"&gt;0")</f>
        <v>7</v>
      </c>
      <c r="N155" s="16">
        <f>COUNTIFS($K$18:$K$130,-1,N$18:N$130,"&gt;0")</f>
        <v>14</v>
      </c>
      <c r="O155" s="16">
        <f>COUNTIFS($K$18:$K$130,-1,O$18:O$130,"&gt;0")</f>
        <v>10</v>
      </c>
      <c r="P155" s="16">
        <f>COUNTIFS($K$18:$K$130,-1,P$18:P$130,"&gt;0")</f>
        <v>4</v>
      </c>
      <c r="Q155" s="10">
        <f t="shared" ref="Q155:AM155" si="56">SUMIF($K$18:$K$130,-1,Q18:Q130)</f>
        <v>3</v>
      </c>
      <c r="R155" s="1">
        <f t="shared" si="56"/>
        <v>3</v>
      </c>
      <c r="S155" s="1">
        <f t="shared" si="56"/>
        <v>2</v>
      </c>
      <c r="T155" s="1">
        <f t="shared" si="56"/>
        <v>1</v>
      </c>
      <c r="U155" s="9">
        <f t="shared" si="56"/>
        <v>1</v>
      </c>
      <c r="V155" s="1">
        <f t="shared" si="56"/>
        <v>4</v>
      </c>
      <c r="W155" s="1">
        <f t="shared" si="56"/>
        <v>6</v>
      </c>
      <c r="X155" s="1">
        <f t="shared" si="56"/>
        <v>2</v>
      </c>
      <c r="Y155" s="1">
        <f t="shared" si="56"/>
        <v>1</v>
      </c>
      <c r="Z155" s="1">
        <f t="shared" si="56"/>
        <v>2.5</v>
      </c>
      <c r="AA155" s="10">
        <f t="shared" si="56"/>
        <v>3</v>
      </c>
      <c r="AB155" s="1">
        <f t="shared" si="56"/>
        <v>2.5</v>
      </c>
      <c r="AC155" s="1">
        <f t="shared" si="56"/>
        <v>5.5</v>
      </c>
      <c r="AD155" s="1">
        <f t="shared" si="56"/>
        <v>8.5</v>
      </c>
      <c r="AE155" s="9">
        <f t="shared" si="56"/>
        <v>6.5</v>
      </c>
      <c r="AF155" s="1">
        <f t="shared" si="56"/>
        <v>3</v>
      </c>
      <c r="AG155" s="1">
        <f t="shared" si="56"/>
        <v>1</v>
      </c>
      <c r="AH155" s="1">
        <f t="shared" si="56"/>
        <v>2</v>
      </c>
      <c r="AI155" s="1">
        <f t="shared" si="56"/>
        <v>4</v>
      </c>
      <c r="AJ155" s="10">
        <f t="shared" si="56"/>
        <v>4</v>
      </c>
      <c r="AK155" s="1">
        <f t="shared" si="56"/>
        <v>0</v>
      </c>
      <c r="AL155" s="1">
        <f t="shared" si="56"/>
        <v>0</v>
      </c>
      <c r="AM155" s="9">
        <f t="shared" si="56"/>
        <v>0</v>
      </c>
    </row>
    <row r="156" spans="5:39" x14ac:dyDescent="0.3">
      <c r="E156" s="17" t="s">
        <v>135</v>
      </c>
      <c r="Q156" s="11">
        <f>+Q155/SUM($Q155:$U155)*100</f>
        <v>30</v>
      </c>
      <c r="R156" s="12">
        <f t="shared" ref="R156:U156" si="57">+R155/SUM($Q155:$U155)*100</f>
        <v>30</v>
      </c>
      <c r="S156" s="12">
        <f t="shared" si="57"/>
        <v>20</v>
      </c>
      <c r="T156" s="12">
        <f t="shared" si="57"/>
        <v>10</v>
      </c>
      <c r="U156" s="13">
        <f t="shared" si="57"/>
        <v>10</v>
      </c>
      <c r="V156" s="11">
        <f>+V155/SUM($V155:$Z155)*100</f>
        <v>25.806451612903224</v>
      </c>
      <c r="W156" s="12">
        <f t="shared" ref="W156:Z156" si="58">+W155/SUM($V155:$Z155)*100</f>
        <v>38.70967741935484</v>
      </c>
      <c r="X156" s="12">
        <f t="shared" si="58"/>
        <v>12.903225806451612</v>
      </c>
      <c r="Y156" s="12">
        <f t="shared" si="58"/>
        <v>6.4516129032258061</v>
      </c>
      <c r="Z156" s="13">
        <f t="shared" si="58"/>
        <v>16.129032258064516</v>
      </c>
      <c r="AA156" s="11">
        <f>+AA155/SUM($AA155:$AE155)*100</f>
        <v>11.538461538461538</v>
      </c>
      <c r="AB156" s="12">
        <f t="shared" ref="AB156:AE156" si="59">+AB155/SUM($AA155:$AE155)*100</f>
        <v>9.6153846153846168</v>
      </c>
      <c r="AC156" s="12">
        <f t="shared" si="59"/>
        <v>21.153846153846153</v>
      </c>
      <c r="AD156" s="12">
        <f t="shared" si="59"/>
        <v>32.692307692307693</v>
      </c>
      <c r="AE156" s="13">
        <f t="shared" si="59"/>
        <v>25</v>
      </c>
      <c r="AF156" s="12">
        <f>+AF155/SUM($AF155:$AI155)*100</f>
        <v>30</v>
      </c>
      <c r="AG156" s="12">
        <f t="shared" ref="AG156:AI156" si="60">+AG155/SUM($AF155:$AI155)*100</f>
        <v>10</v>
      </c>
      <c r="AH156" s="12">
        <f t="shared" si="60"/>
        <v>20</v>
      </c>
      <c r="AI156" s="13">
        <f t="shared" si="60"/>
        <v>40</v>
      </c>
      <c r="AJ156" s="11">
        <f>+AJ155/SUM($AJ155:$AM155)*100</f>
        <v>100</v>
      </c>
      <c r="AK156" s="12">
        <f t="shared" ref="AK156:AM156" si="61">+AK155/SUM($AJ155:$AM155)*100</f>
        <v>0</v>
      </c>
      <c r="AL156" s="12">
        <f t="shared" si="61"/>
        <v>0</v>
      </c>
      <c r="AM156" s="13">
        <f t="shared" si="61"/>
        <v>0</v>
      </c>
    </row>
    <row r="157" spans="5:39" x14ac:dyDescent="0.3">
      <c r="L157" s="26"/>
      <c r="M157" s="26"/>
      <c r="N157" s="26"/>
      <c r="Q157" s="39"/>
      <c r="R157" s="26"/>
      <c r="S157" s="61">
        <f>(Q155*1+R155*2+S155*3+T155*4+U155*5)/(SUM(Q155:U155))</f>
        <v>2.4</v>
      </c>
      <c r="T157" s="61"/>
      <c r="U157" s="62"/>
      <c r="V157" s="61"/>
      <c r="W157" s="61"/>
      <c r="X157" s="61">
        <f>(V155*1+W155*2+X155*3+Y155*4+Z155*5)/(SUM(V155:Z155))</f>
        <v>2.4838709677419355</v>
      </c>
      <c r="Y157" s="61"/>
      <c r="Z157" s="62"/>
      <c r="AA157" s="63"/>
      <c r="AB157" s="61"/>
      <c r="AC157" s="61">
        <f>(AA155*1+AB155*2+AC155*3+AD155*4+AE155*5)/(SUM(AA155:AE155))</f>
        <v>3.5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0"/>
      <c r="N160" s="30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7" t="s">
        <v>136</v>
      </c>
      <c r="H170" s="16">
        <f>COUNTIF(H18:H130,1)</f>
        <v>4</v>
      </c>
      <c r="L170" s="16">
        <f>COUNTIFS($H$18:$H$130,1,L18:L130,"&gt;0")</f>
        <v>1</v>
      </c>
      <c r="M170" s="16">
        <f>COUNTIFS($H$18:$H$130,1,M18:M130,"&gt;0")</f>
        <v>2</v>
      </c>
      <c r="N170" s="16">
        <f>COUNTIFS($H$18:$H$130,1,N18:N130,"&gt;0")</f>
        <v>4</v>
      </c>
      <c r="O170" s="16">
        <f>COUNTIFS($H$18:$H$130,1,O18:O130,"&gt;0")</f>
        <v>3</v>
      </c>
      <c r="P170" s="16">
        <f>COUNTIFS($I$18:$I$130,1,P18:P130,"&gt;0")</f>
        <v>3</v>
      </c>
      <c r="Q170" s="10">
        <f t="shared" ref="Q170:AM170" si="62">SUMIF($H$18:$H$130,1,Q18:Q130)</f>
        <v>0</v>
      </c>
      <c r="R170" s="1">
        <f t="shared" si="62"/>
        <v>2</v>
      </c>
      <c r="S170" s="1">
        <f t="shared" si="62"/>
        <v>0</v>
      </c>
      <c r="T170" s="1">
        <f t="shared" si="62"/>
        <v>0</v>
      </c>
      <c r="U170" s="9">
        <f t="shared" si="62"/>
        <v>0</v>
      </c>
      <c r="V170" s="1">
        <f t="shared" si="62"/>
        <v>0</v>
      </c>
      <c r="W170" s="1">
        <f t="shared" si="62"/>
        <v>2</v>
      </c>
      <c r="X170" s="1">
        <f t="shared" si="62"/>
        <v>0</v>
      </c>
      <c r="Y170" s="1">
        <f t="shared" si="62"/>
        <v>0</v>
      </c>
      <c r="Z170" s="1">
        <f t="shared" si="62"/>
        <v>2</v>
      </c>
      <c r="AA170" s="10">
        <f t="shared" si="62"/>
        <v>0</v>
      </c>
      <c r="AB170" s="1">
        <f t="shared" si="62"/>
        <v>2</v>
      </c>
      <c r="AC170" s="1">
        <f t="shared" si="62"/>
        <v>4</v>
      </c>
      <c r="AD170" s="1">
        <f t="shared" si="62"/>
        <v>0</v>
      </c>
      <c r="AE170" s="9">
        <f t="shared" si="62"/>
        <v>2</v>
      </c>
      <c r="AF170" s="1">
        <f t="shared" si="62"/>
        <v>1</v>
      </c>
      <c r="AG170" s="1">
        <f t="shared" si="62"/>
        <v>0</v>
      </c>
      <c r="AH170" s="1">
        <f t="shared" si="62"/>
        <v>0</v>
      </c>
      <c r="AI170" s="1">
        <f t="shared" si="62"/>
        <v>2</v>
      </c>
      <c r="AJ170" s="10">
        <f t="shared" si="62"/>
        <v>1</v>
      </c>
      <c r="AK170" s="1">
        <f t="shared" si="62"/>
        <v>0</v>
      </c>
      <c r="AL170" s="1">
        <f t="shared" si="62"/>
        <v>0</v>
      </c>
      <c r="AM170" s="9">
        <f t="shared" si="62"/>
        <v>0</v>
      </c>
    </row>
    <row r="171" spans="5:39" x14ac:dyDescent="0.3">
      <c r="Q171" s="11">
        <f>+Q170/SUM($Q170:$U170)*100</f>
        <v>0</v>
      </c>
      <c r="R171" s="12">
        <f t="shared" ref="R171:U171" si="63">+R170/SUM($Q170:$U170)*100</f>
        <v>100</v>
      </c>
      <c r="S171" s="12">
        <f t="shared" si="63"/>
        <v>0</v>
      </c>
      <c r="T171" s="12">
        <f t="shared" si="63"/>
        <v>0</v>
      </c>
      <c r="U171" s="13">
        <f t="shared" si="63"/>
        <v>0</v>
      </c>
      <c r="V171" s="11">
        <f>+V170/SUM($V170:$Z170)*100</f>
        <v>0</v>
      </c>
      <c r="W171" s="12">
        <f t="shared" ref="W171:Z171" si="64">+W170/SUM($V170:$Z170)*100</f>
        <v>50</v>
      </c>
      <c r="X171" s="12">
        <f t="shared" si="64"/>
        <v>0</v>
      </c>
      <c r="Y171" s="12">
        <f t="shared" si="64"/>
        <v>0</v>
      </c>
      <c r="Z171" s="13">
        <f t="shared" si="64"/>
        <v>50</v>
      </c>
      <c r="AA171" s="11">
        <f>+AA170/SUM($AA170:$AE170)*100</f>
        <v>0</v>
      </c>
      <c r="AB171" s="12">
        <f t="shared" ref="AB171:AE171" si="65">+AB170/SUM($AA170:$AE170)*100</f>
        <v>25</v>
      </c>
      <c r="AC171" s="12">
        <f t="shared" si="65"/>
        <v>50</v>
      </c>
      <c r="AD171" s="12">
        <f t="shared" si="65"/>
        <v>0</v>
      </c>
      <c r="AE171" s="13">
        <f t="shared" si="65"/>
        <v>25</v>
      </c>
      <c r="AF171" s="12">
        <f>+AF170/SUM($AF170:$AI170)*100</f>
        <v>33.333333333333329</v>
      </c>
      <c r="AG171" s="12">
        <f t="shared" ref="AG171:AI171" si="66">+AG170/SUM($AF170:$AI170)*100</f>
        <v>0</v>
      </c>
      <c r="AH171" s="12">
        <f t="shared" si="66"/>
        <v>0</v>
      </c>
      <c r="AI171" s="13">
        <f t="shared" si="66"/>
        <v>66.666666666666657</v>
      </c>
      <c r="AJ171" s="11">
        <f>+AJ170/SUM($AJ170:$AM170)*100</f>
        <v>100</v>
      </c>
      <c r="AK171" s="12">
        <f t="shared" ref="AK171:AM171" si="67">+AK170/SUM($AJ170:$AM170)*100</f>
        <v>0</v>
      </c>
      <c r="AL171" s="12">
        <f t="shared" si="67"/>
        <v>0</v>
      </c>
      <c r="AM171" s="13">
        <f t="shared" si="67"/>
        <v>0</v>
      </c>
    </row>
    <row r="172" spans="5:39" x14ac:dyDescent="0.3">
      <c r="L172" s="26"/>
      <c r="M172" s="26"/>
      <c r="N172" s="26"/>
      <c r="S172" s="1">
        <f>(Q170*1+R170*2+S170*3+T170*4+U170*5)/SUM(Q170:U170)</f>
        <v>2</v>
      </c>
      <c r="U172" s="13"/>
      <c r="X172" s="31">
        <f>(V170*1+W170*2+X170*3+Y170*4+Z170*5)/SUM(V170:Z170)</f>
        <v>3.5</v>
      </c>
      <c r="Z172" s="13"/>
      <c r="AC172" s="1">
        <f>(AA170*1+AB170*2+AC170*3+AD170*4+AE170*5)/SUM(AA170:AE170)</f>
        <v>3.25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0"/>
      <c r="N175" s="30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E184" s="83"/>
      <c r="F184" s="211"/>
      <c r="G184" s="211"/>
      <c r="H184" s="226"/>
      <c r="I184" s="211"/>
      <c r="J184" s="211"/>
      <c r="K184" s="211"/>
      <c r="L184" s="226"/>
      <c r="M184" s="211"/>
      <c r="N184" s="211"/>
      <c r="O184" s="211"/>
      <c r="AJ184" s="10"/>
    </row>
    <row r="185" spans="5:36" x14ac:dyDescent="0.3">
      <c r="E185" s="83" t="s">
        <v>324</v>
      </c>
      <c r="F185" s="211"/>
      <c r="G185" s="211"/>
      <c r="H185" s="226"/>
      <c r="I185" s="211"/>
      <c r="J185" s="211"/>
      <c r="K185" s="211"/>
      <c r="L185" s="226"/>
      <c r="M185" s="211"/>
      <c r="N185" s="211"/>
      <c r="O185" s="211"/>
      <c r="AJ185" s="10"/>
    </row>
    <row r="186" spans="5:36" x14ac:dyDescent="0.3">
      <c r="E186" s="83"/>
      <c r="F186" s="226" t="s">
        <v>325</v>
      </c>
      <c r="G186" s="211"/>
      <c r="H186" s="226"/>
      <c r="I186" s="211"/>
      <c r="J186" s="211"/>
      <c r="K186" s="211"/>
      <c r="L186" s="226"/>
      <c r="M186" s="211"/>
      <c r="N186" s="211"/>
      <c r="O186" s="211"/>
      <c r="Q186" s="10">
        <f>SUMIFS(Q$18:Q$130,$O$18:$O$130,"&gt;2",$K$18:$K$130,1)</f>
        <v>2</v>
      </c>
      <c r="R186" s="1">
        <f t="shared" ref="R186:AE186" si="68">SUMIFS(R$18:R$130,$O$18:$O$130,"&gt;2",$K$18:$K$130,1)</f>
        <v>2.5</v>
      </c>
      <c r="S186" s="1">
        <f t="shared" si="68"/>
        <v>1.5</v>
      </c>
      <c r="T186" s="1">
        <f t="shared" si="68"/>
        <v>2</v>
      </c>
      <c r="U186" s="9">
        <f t="shared" si="68"/>
        <v>1</v>
      </c>
      <c r="V186" s="1">
        <f t="shared" si="68"/>
        <v>9</v>
      </c>
      <c r="W186" s="1">
        <f t="shared" si="68"/>
        <v>9</v>
      </c>
      <c r="X186" s="1">
        <f t="shared" si="68"/>
        <v>3</v>
      </c>
      <c r="Y186" s="1">
        <f t="shared" si="68"/>
        <v>0</v>
      </c>
      <c r="Z186" s="1">
        <f t="shared" si="68"/>
        <v>0</v>
      </c>
      <c r="AA186" s="10">
        <f t="shared" si="68"/>
        <v>16</v>
      </c>
      <c r="AB186" s="1">
        <f t="shared" si="68"/>
        <v>18</v>
      </c>
      <c r="AC186" s="1">
        <f t="shared" si="68"/>
        <v>10</v>
      </c>
      <c r="AD186" s="1">
        <f t="shared" si="68"/>
        <v>1.5</v>
      </c>
      <c r="AE186" s="9">
        <f t="shared" si="68"/>
        <v>1</v>
      </c>
      <c r="AJ186" s="10"/>
    </row>
    <row r="187" spans="5:36" x14ac:dyDescent="0.3">
      <c r="E187" s="83"/>
      <c r="F187" s="226" t="s">
        <v>26</v>
      </c>
      <c r="G187" s="211"/>
      <c r="H187" s="226" t="s">
        <v>326</v>
      </c>
      <c r="I187" s="211"/>
      <c r="J187" s="211"/>
      <c r="K187" s="211"/>
      <c r="L187" s="226"/>
      <c r="M187" s="211"/>
      <c r="N187" s="211"/>
      <c r="O187" s="211"/>
      <c r="Q187" s="171"/>
      <c r="R187" s="31"/>
      <c r="S187" s="31">
        <f>(Q186*1+R186*2+S186*3+T186*4+U186*5)/SUM(Q186:U186)</f>
        <v>2.7222222222222223</v>
      </c>
      <c r="T187" s="31"/>
      <c r="U187" s="173">
        <f>(U186*1.5+T186-R186-Q186*1.5)/SUM(Q186:U186)</f>
        <v>-0.22222222222222221</v>
      </c>
      <c r="V187" s="31"/>
      <c r="W187" s="31"/>
      <c r="X187" s="31">
        <f>(V186*1+W186*2+X186*3+Y186*4+Z186*5)/SUM(V186:Z186)</f>
        <v>1.7142857142857142</v>
      </c>
      <c r="Y187" s="31"/>
      <c r="Z187" s="173">
        <f>(Z186*1.5+Y186-W186-V186*1.5)/SUM(V186:Z186)</f>
        <v>-1.0714285714285714</v>
      </c>
      <c r="AA187" s="171"/>
      <c r="AB187" s="31"/>
      <c r="AC187" s="31">
        <f>(AA186*1+AB186*2+AC186*3+AD186*4+AE186*5)/SUM(AA186:AE186)</f>
        <v>2</v>
      </c>
      <c r="AD187" s="31"/>
      <c r="AE187" s="173">
        <f>(AE186*1.5+AD186-AB186-AA186*1.5)/SUM(AA186:AE186)</f>
        <v>-0.83870967741935487</v>
      </c>
      <c r="AJ187" s="10"/>
    </row>
    <row r="188" spans="5:36" x14ac:dyDescent="0.3">
      <c r="E188" s="83"/>
      <c r="F188" s="226" t="s">
        <v>327</v>
      </c>
      <c r="G188" s="211"/>
      <c r="H188" s="226"/>
      <c r="I188" s="211"/>
      <c r="J188" s="211"/>
      <c r="K188" s="211"/>
      <c r="L188" s="226"/>
      <c r="M188" s="211"/>
      <c r="N188" s="211"/>
      <c r="O188" s="211"/>
      <c r="Q188" s="10">
        <f>SUMIFS(Q$18:Q$130,$O$18:$O$130,1,$K$18:$K$130,1)</f>
        <v>4.5</v>
      </c>
      <c r="R188" s="1">
        <f t="shared" ref="R188:AE188" si="69">SUMIFS(R$18:R$130,$O$18:$O$130,1,$K$18:$K$130,1)</f>
        <v>10</v>
      </c>
      <c r="S188" s="1">
        <f t="shared" si="69"/>
        <v>14.5</v>
      </c>
      <c r="T188" s="1">
        <f t="shared" si="69"/>
        <v>10.5</v>
      </c>
      <c r="U188" s="9">
        <f t="shared" si="69"/>
        <v>6</v>
      </c>
      <c r="V188" s="1">
        <f t="shared" si="69"/>
        <v>17</v>
      </c>
      <c r="W188" s="1">
        <f t="shared" si="69"/>
        <v>19</v>
      </c>
      <c r="X188" s="1">
        <f t="shared" si="69"/>
        <v>11.5</v>
      </c>
      <c r="Y188" s="1">
        <f t="shared" si="69"/>
        <v>1</v>
      </c>
      <c r="Z188" s="1">
        <f t="shared" si="69"/>
        <v>0</v>
      </c>
      <c r="AA188" s="10">
        <f t="shared" si="69"/>
        <v>30.5</v>
      </c>
      <c r="AB188" s="1">
        <f t="shared" si="69"/>
        <v>35</v>
      </c>
      <c r="AC188" s="1">
        <f t="shared" si="69"/>
        <v>24.5</v>
      </c>
      <c r="AD188" s="1">
        <f t="shared" si="69"/>
        <v>13</v>
      </c>
      <c r="AE188" s="9">
        <f t="shared" si="69"/>
        <v>9</v>
      </c>
      <c r="AJ188" s="10"/>
    </row>
    <row r="189" spans="5:36" x14ac:dyDescent="0.3">
      <c r="E189" s="83"/>
      <c r="F189" s="140" t="s">
        <v>26</v>
      </c>
      <c r="G189" s="141"/>
      <c r="H189" s="140" t="s">
        <v>326</v>
      </c>
      <c r="I189" s="141"/>
      <c r="J189" s="141"/>
      <c r="K189" s="141"/>
      <c r="L189" s="140"/>
      <c r="M189" s="141"/>
      <c r="N189" s="141"/>
      <c r="O189" s="141"/>
      <c r="P189" s="130"/>
      <c r="Q189" s="172"/>
      <c r="R189" s="169"/>
      <c r="S189" s="169">
        <f>(Q188*1+R188*2+S188*3+T188*4+U188*5)/SUM(Q188:U188)</f>
        <v>3.0769230769230771</v>
      </c>
      <c r="T189" s="169"/>
      <c r="U189" s="174">
        <f>(U188*1.5+T188-R188-Q188*1.5)/SUM(Q188:U188)</f>
        <v>6.043956043956044E-2</v>
      </c>
      <c r="V189" s="169"/>
      <c r="W189" s="169"/>
      <c r="X189" s="169">
        <f>(V188*1+W188*2+X188*3+Y188*4+Z188*5)/SUM(V188:Z188)</f>
        <v>1.9278350515463918</v>
      </c>
      <c r="Y189" s="169"/>
      <c r="Z189" s="174">
        <f>(Z188*1.5+Y188-W188-V188*1.5)/SUM(V188:Z188)</f>
        <v>-0.89690721649484539</v>
      </c>
      <c r="AA189" s="172"/>
      <c r="AB189" s="169"/>
      <c r="AC189" s="169">
        <f>(AA188*1+AB188*2+AC188*3+AD188*4+AE188*5)/SUM(AA188:AE188)</f>
        <v>2.4196428571428572</v>
      </c>
      <c r="AD189" s="169"/>
      <c r="AE189" s="174">
        <f>(AE188*1.5+AD188-AB188-AA188*1.5)/SUM(AA188:AE188)</f>
        <v>-0.484375</v>
      </c>
      <c r="AJ189" s="10"/>
    </row>
    <row r="190" spans="5:36" x14ac:dyDescent="0.3">
      <c r="E190" s="83"/>
      <c r="F190" s="226" t="s">
        <v>328</v>
      </c>
      <c r="G190" s="211"/>
      <c r="H190" s="226"/>
      <c r="I190" s="211"/>
      <c r="J190" s="211"/>
      <c r="K190" s="211"/>
      <c r="L190" s="226"/>
      <c r="M190" s="211"/>
      <c r="N190" s="211"/>
      <c r="O190" s="211"/>
      <c r="Q190" s="10">
        <f>SUMIFS(Q$18:Q$130,$O$18:$O$130,"&gt;2",$K$18:$K$130,-1)</f>
        <v>0</v>
      </c>
      <c r="R190" s="1">
        <f t="shared" ref="R190:AE190" si="70">SUMIFS(R$18:R$130,$O$18:$O$130,"&gt;2",$K$18:$K$130,-1)</f>
        <v>0</v>
      </c>
      <c r="S190" s="1">
        <f t="shared" si="70"/>
        <v>1</v>
      </c>
      <c r="T190" s="1">
        <f t="shared" si="70"/>
        <v>1</v>
      </c>
      <c r="U190" s="9">
        <f t="shared" si="70"/>
        <v>1</v>
      </c>
      <c r="V190" s="1">
        <f t="shared" si="70"/>
        <v>3</v>
      </c>
      <c r="W190" s="1">
        <f t="shared" si="70"/>
        <v>5</v>
      </c>
      <c r="X190" s="1">
        <f t="shared" si="70"/>
        <v>1</v>
      </c>
      <c r="Y190" s="1">
        <f t="shared" si="70"/>
        <v>0</v>
      </c>
      <c r="Z190" s="1">
        <f t="shared" si="70"/>
        <v>0</v>
      </c>
      <c r="AA190" s="10">
        <f t="shared" si="70"/>
        <v>2</v>
      </c>
      <c r="AB190" s="1">
        <f t="shared" si="70"/>
        <v>2</v>
      </c>
      <c r="AC190" s="1">
        <f t="shared" si="70"/>
        <v>0</v>
      </c>
      <c r="AD190" s="1">
        <f t="shared" si="70"/>
        <v>4</v>
      </c>
      <c r="AE190" s="9">
        <f t="shared" si="70"/>
        <v>4</v>
      </c>
      <c r="AJ190" s="10"/>
    </row>
    <row r="191" spans="5:36" x14ac:dyDescent="0.3">
      <c r="E191" s="83"/>
      <c r="F191" s="226" t="s">
        <v>26</v>
      </c>
      <c r="G191" s="211"/>
      <c r="H191" s="226" t="s">
        <v>326</v>
      </c>
      <c r="I191" s="211"/>
      <c r="J191" s="211"/>
      <c r="K191" s="211"/>
      <c r="L191" s="226"/>
      <c r="M191" s="211"/>
      <c r="N191" s="211"/>
      <c r="O191" s="211"/>
      <c r="Q191" s="171"/>
      <c r="R191" s="31"/>
      <c r="S191" s="31">
        <f>(Q190*1+R190*2+S190*3+T190*4+U190*5)/SUM(Q190:U190)</f>
        <v>4</v>
      </c>
      <c r="T191" s="31"/>
      <c r="U191" s="173">
        <f>(U190*1.5+T190-R190-Q190*1.5)/SUM(Q190:U190)</f>
        <v>0.83333333333333337</v>
      </c>
      <c r="V191" s="31"/>
      <c r="W191" s="31"/>
      <c r="X191" s="31">
        <f>(V190*1+W190*2+X190*3+Y190*4+Z190*5)/SUM(V190:Z190)</f>
        <v>1.7777777777777777</v>
      </c>
      <c r="Y191" s="31"/>
      <c r="Z191" s="173">
        <f>(Z190*1.5+Y190-W190-V190*1.5)/SUM(V190:Z190)</f>
        <v>-1.0555555555555556</v>
      </c>
      <c r="AA191" s="171"/>
      <c r="AB191" s="31"/>
      <c r="AC191" s="31">
        <f>(AA190*1+AB190*2+AC190*3+AD190*4+AE190*5)/SUM(AA190:AE190)</f>
        <v>3.5</v>
      </c>
      <c r="AD191" s="31"/>
      <c r="AE191" s="173">
        <f>(AE190*1.5+AD190-AB190-AA190*1.5)/SUM(AA190:AE190)</f>
        <v>0.41666666666666669</v>
      </c>
      <c r="AJ191" s="10"/>
    </row>
    <row r="192" spans="5:36" x14ac:dyDescent="0.3">
      <c r="E192" s="83"/>
      <c r="F192" s="226" t="s">
        <v>327</v>
      </c>
      <c r="G192" s="211"/>
      <c r="H192" s="226"/>
      <c r="I192" s="211"/>
      <c r="J192" s="211"/>
      <c r="K192" s="211"/>
      <c r="L192" s="226"/>
      <c r="M192" s="211"/>
      <c r="N192" s="211"/>
      <c r="O192" s="211"/>
      <c r="Q192" s="10">
        <f>SUMIFS(Q$18:Q$130,$O$18:$O$130,1,$K$18:$K$130,-1)</f>
        <v>2</v>
      </c>
      <c r="R192" s="1">
        <f t="shared" ref="R192:AE192" si="71">SUMIFS(R$18:R$130,$O$18:$O$130,1,$K$18:$K$130,-1)</f>
        <v>2</v>
      </c>
      <c r="S192" s="1">
        <f t="shared" si="71"/>
        <v>0</v>
      </c>
      <c r="T192" s="1">
        <f t="shared" si="71"/>
        <v>0</v>
      </c>
      <c r="U192" s="9">
        <f t="shared" si="71"/>
        <v>0</v>
      </c>
      <c r="V192" s="1">
        <f t="shared" si="71"/>
        <v>0</v>
      </c>
      <c r="W192" s="1">
        <f t="shared" si="71"/>
        <v>0</v>
      </c>
      <c r="X192" s="1">
        <f t="shared" si="71"/>
        <v>0.5</v>
      </c>
      <c r="Y192" s="1">
        <f t="shared" si="71"/>
        <v>1</v>
      </c>
      <c r="Z192" s="1">
        <f t="shared" si="71"/>
        <v>2.5</v>
      </c>
      <c r="AA192" s="10">
        <f t="shared" si="71"/>
        <v>0</v>
      </c>
      <c r="AB192" s="1">
        <f t="shared" si="71"/>
        <v>0</v>
      </c>
      <c r="AC192" s="1">
        <f t="shared" si="71"/>
        <v>2.5</v>
      </c>
      <c r="AD192" s="1">
        <f t="shared" si="71"/>
        <v>3</v>
      </c>
      <c r="AE192" s="9">
        <f t="shared" si="71"/>
        <v>0.5</v>
      </c>
      <c r="AJ192" s="10"/>
    </row>
    <row r="193" spans="5:39" x14ac:dyDescent="0.3">
      <c r="E193" s="83"/>
      <c r="F193" s="140" t="s">
        <v>26</v>
      </c>
      <c r="G193" s="141"/>
      <c r="H193" s="140" t="s">
        <v>326</v>
      </c>
      <c r="I193" s="141"/>
      <c r="J193" s="141"/>
      <c r="K193" s="141"/>
      <c r="L193" s="140"/>
      <c r="M193" s="141"/>
      <c r="N193" s="141"/>
      <c r="O193" s="141"/>
      <c r="P193" s="130"/>
      <c r="Q193" s="172"/>
      <c r="R193" s="169"/>
      <c r="S193" s="169">
        <f>(Q192*1+R192*2+S192*3+T192*4+U192*5)/SUM(Q192:U192)</f>
        <v>1.5</v>
      </c>
      <c r="T193" s="169"/>
      <c r="U193" s="174">
        <f>(U192*1.5+T192-R192-Q192*1.5)/SUM(Q192:U192)</f>
        <v>-1.25</v>
      </c>
      <c r="V193" s="169"/>
      <c r="W193" s="169"/>
      <c r="X193" s="169">
        <f>(V192*1+W192*2+X192*3+Y192*4+Z192*5)/SUM(V192:Z192)</f>
        <v>4.5</v>
      </c>
      <c r="Y193" s="169"/>
      <c r="Z193" s="174">
        <f>(Z192*1.5+Y192-W192-V192*1.5)/SUM(V192:Z192)</f>
        <v>1.1875</v>
      </c>
      <c r="AA193" s="172"/>
      <c r="AB193" s="169"/>
      <c r="AC193" s="169">
        <f>(AA192*1+AB192*2+AC192*3+AD192*4+AE192*5)/SUM(AA192:AE192)</f>
        <v>3.6666666666666665</v>
      </c>
      <c r="AD193" s="169"/>
      <c r="AE193" s="174">
        <f>(AE192*1.5+AD192-AB192-AA192*1.5)/SUM(AA192:AE192)</f>
        <v>0.625</v>
      </c>
      <c r="AJ193" s="10"/>
    </row>
    <row r="194" spans="5:39" x14ac:dyDescent="0.3">
      <c r="E194" s="83"/>
      <c r="F194" s="226"/>
      <c r="G194" s="211"/>
      <c r="H194" s="226"/>
      <c r="I194" s="211"/>
      <c r="J194" s="211"/>
      <c r="K194" s="211"/>
      <c r="L194" s="226"/>
      <c r="M194" s="211"/>
      <c r="N194" s="211"/>
      <c r="O194" s="211"/>
      <c r="AJ194" s="10"/>
    </row>
    <row r="195" spans="5:39" x14ac:dyDescent="0.3">
      <c r="E195" s="83" t="s">
        <v>329</v>
      </c>
      <c r="F195" s="210"/>
      <c r="G195" s="211"/>
      <c r="H195" s="227"/>
      <c r="I195" s="227"/>
      <c r="J195" s="227"/>
      <c r="K195" s="211"/>
      <c r="L195" s="227"/>
      <c r="M195" s="227"/>
      <c r="N195" s="227"/>
      <c r="O195" s="211"/>
      <c r="AJ195" s="10"/>
    </row>
    <row r="196" spans="5:39" x14ac:dyDescent="0.3">
      <c r="E196" s="83"/>
      <c r="F196" s="210" t="s">
        <v>330</v>
      </c>
      <c r="G196" s="211"/>
      <c r="H196" s="227"/>
      <c r="I196" s="227"/>
      <c r="J196" s="227"/>
      <c r="K196" s="211"/>
      <c r="L196" s="227"/>
      <c r="M196" s="227"/>
      <c r="N196" s="227"/>
      <c r="O196" s="211"/>
      <c r="Q196" s="10">
        <f>SUMIFS(Q$18:Q$130,$P$18:$P$130,1,$K$18:$K$130,1)</f>
        <v>2</v>
      </c>
      <c r="R196" s="1">
        <f t="shared" ref="R196:AE196" si="72">SUMIFS(R$18:R$130,$P$18:$P$130,1,$K$18:$K$130,1)</f>
        <v>6</v>
      </c>
      <c r="S196" s="1">
        <f t="shared" si="72"/>
        <v>9</v>
      </c>
      <c r="T196" s="1">
        <f t="shared" si="72"/>
        <v>10</v>
      </c>
      <c r="U196" s="9">
        <f t="shared" si="72"/>
        <v>6</v>
      </c>
      <c r="V196" s="1">
        <f t="shared" si="72"/>
        <v>12</v>
      </c>
      <c r="W196" s="1">
        <f t="shared" si="72"/>
        <v>13</v>
      </c>
      <c r="X196" s="1">
        <f t="shared" si="72"/>
        <v>6.5</v>
      </c>
      <c r="Y196" s="1">
        <f t="shared" si="72"/>
        <v>0.5</v>
      </c>
      <c r="Z196" s="1">
        <f t="shared" si="72"/>
        <v>0</v>
      </c>
      <c r="AA196" s="10">
        <f t="shared" si="72"/>
        <v>25</v>
      </c>
      <c r="AB196" s="1">
        <f t="shared" si="72"/>
        <v>28</v>
      </c>
      <c r="AC196" s="1">
        <f t="shared" si="72"/>
        <v>18</v>
      </c>
      <c r="AD196" s="1">
        <f t="shared" si="72"/>
        <v>1.5</v>
      </c>
      <c r="AE196" s="9">
        <f t="shared" si="72"/>
        <v>0</v>
      </c>
      <c r="AJ196" s="10"/>
    </row>
    <row r="197" spans="5:39" x14ac:dyDescent="0.3">
      <c r="E197" s="83"/>
      <c r="F197" s="226" t="s">
        <v>26</v>
      </c>
      <c r="G197" s="211"/>
      <c r="H197" s="226" t="s">
        <v>326</v>
      </c>
      <c r="I197" s="228"/>
      <c r="J197" s="228"/>
      <c r="K197" s="211"/>
      <c r="L197" s="228"/>
      <c r="M197" s="228"/>
      <c r="N197" s="228"/>
      <c r="O197" s="211"/>
      <c r="Q197" s="171"/>
      <c r="R197" s="31"/>
      <c r="S197" s="31">
        <f>(Q196*1+R196*2+S196*3+T196*4+U196*5)/SUM(Q196:U196)</f>
        <v>3.3636363636363638</v>
      </c>
      <c r="T197" s="31"/>
      <c r="U197" s="173">
        <f>(U196*1.5+T196-R196-Q196*1.5)/SUM(Q196:U196)</f>
        <v>0.30303030303030304</v>
      </c>
      <c r="V197" s="31"/>
      <c r="W197" s="31"/>
      <c r="X197" s="31">
        <f>(V196*1+W196*2+X196*3+Y196*4+Z196*5)/SUM(V196:Z196)</f>
        <v>1.859375</v>
      </c>
      <c r="Y197" s="31"/>
      <c r="Z197" s="173">
        <f>(Z196*1.5+Y196-W196-V196*1.5)/SUM(V196:Z196)</f>
        <v>-0.953125</v>
      </c>
      <c r="AA197" s="171"/>
      <c r="AB197" s="31"/>
      <c r="AC197" s="31">
        <f>(AA196*1+AB196*2+AC196*3+AD196*4+AE196*5)/SUM(AA196:AE196)</f>
        <v>1.9448275862068964</v>
      </c>
      <c r="AD197" s="31"/>
      <c r="AE197" s="173">
        <f>(AE196*1.5+AD196-AB196-AA196*1.5)/SUM(AA196:AE196)</f>
        <v>-0.88275862068965516</v>
      </c>
      <c r="AJ197" s="10"/>
    </row>
    <row r="198" spans="5:39" x14ac:dyDescent="0.3">
      <c r="E198" s="83"/>
      <c r="F198" s="210" t="s">
        <v>331</v>
      </c>
      <c r="G198" s="211"/>
      <c r="H198" s="228"/>
      <c r="I198" s="228"/>
      <c r="J198" s="228"/>
      <c r="K198" s="211"/>
      <c r="L198" s="228"/>
      <c r="M198" s="228"/>
      <c r="N198" s="228"/>
      <c r="O198" s="211"/>
      <c r="Q198" s="10">
        <f>SUMIFS(Q$18:Q$130,$P$18:$P$130,"&gt;2",$K$18:$K$130,1)</f>
        <v>2.5</v>
      </c>
      <c r="R198" s="1">
        <f t="shared" ref="R198:AE198" si="73">SUMIFS(R$18:R$130,$P$18:$P$130,"&gt;2",$K$18:$K$130,1)</f>
        <v>4</v>
      </c>
      <c r="S198" s="1">
        <f t="shared" si="73"/>
        <v>2.5</v>
      </c>
      <c r="T198" s="1">
        <f t="shared" si="73"/>
        <v>0.5</v>
      </c>
      <c r="U198" s="9">
        <f t="shared" si="73"/>
        <v>0</v>
      </c>
      <c r="V198" s="1">
        <f t="shared" si="73"/>
        <v>6</v>
      </c>
      <c r="W198" s="1">
        <f t="shared" si="73"/>
        <v>6</v>
      </c>
      <c r="X198" s="1">
        <f t="shared" si="73"/>
        <v>4</v>
      </c>
      <c r="Y198" s="1">
        <f t="shared" si="73"/>
        <v>0</v>
      </c>
      <c r="Z198" s="1">
        <f t="shared" si="73"/>
        <v>0</v>
      </c>
      <c r="AA198" s="10">
        <f t="shared" si="73"/>
        <v>5</v>
      </c>
      <c r="AB198" s="1">
        <f t="shared" si="73"/>
        <v>6</v>
      </c>
      <c r="AC198" s="1">
        <f t="shared" si="73"/>
        <v>5</v>
      </c>
      <c r="AD198" s="1">
        <f t="shared" si="73"/>
        <v>9</v>
      </c>
      <c r="AE198" s="9">
        <f t="shared" si="73"/>
        <v>8</v>
      </c>
      <c r="AJ198" s="10"/>
    </row>
    <row r="199" spans="5:39" x14ac:dyDescent="0.3">
      <c r="E199" s="83"/>
      <c r="F199" s="140" t="s">
        <v>26</v>
      </c>
      <c r="G199" s="141"/>
      <c r="H199" s="140" t="s">
        <v>326</v>
      </c>
      <c r="I199" s="229"/>
      <c r="J199" s="229"/>
      <c r="K199" s="229"/>
      <c r="L199" s="141"/>
      <c r="M199" s="141"/>
      <c r="N199" s="141"/>
      <c r="O199" s="141"/>
      <c r="P199" s="130"/>
      <c r="Q199" s="172"/>
      <c r="R199" s="169"/>
      <c r="S199" s="169">
        <f>(Q198*1+R198*2+S198*3+T198*4+U198*5)/SUM(Q198:U198)</f>
        <v>2.1052631578947367</v>
      </c>
      <c r="T199" s="169"/>
      <c r="U199" s="174">
        <f>(U198*1.5+T198-R198-Q198*1.5)/SUM(Q198:U198)</f>
        <v>-0.76315789473684215</v>
      </c>
      <c r="V199" s="169"/>
      <c r="W199" s="169"/>
      <c r="X199" s="169">
        <f>(V198*1+W198*2+X198*3+Y198*4+Z198*5)/SUM(V198:Z198)</f>
        <v>1.875</v>
      </c>
      <c r="Y199" s="169"/>
      <c r="Z199" s="174">
        <f>(Z198*1.5+Y198-W198-V198*1.5)/SUM(V198:Z198)</f>
        <v>-0.9375</v>
      </c>
      <c r="AA199" s="172"/>
      <c r="AB199" s="169"/>
      <c r="AC199" s="169">
        <f>(AA198*1+AB198*2+AC198*3+AD198*4+AE198*5)/SUM(AA198:AE198)</f>
        <v>3.2727272727272729</v>
      </c>
      <c r="AD199" s="169"/>
      <c r="AE199" s="174">
        <f>(AE198*1.5+AD198-AB198-AA198*1.5)/SUM(AA198:AE198)</f>
        <v>0.22727272727272727</v>
      </c>
      <c r="AJ199" s="10"/>
    </row>
    <row r="200" spans="5:39" x14ac:dyDescent="0.3">
      <c r="E200" s="83"/>
      <c r="F200" s="210" t="s">
        <v>332</v>
      </c>
      <c r="G200" s="71"/>
      <c r="H200" s="226"/>
      <c r="I200" s="211"/>
      <c r="J200" s="211"/>
      <c r="K200" s="211"/>
      <c r="L200" s="226"/>
      <c r="M200" s="211"/>
      <c r="N200" s="211"/>
      <c r="O200" s="211"/>
      <c r="Q200" s="10">
        <f>SUMIFS(Q$18:Q$130,$P$18:$P$130,1,$K$18:$K$130,-1)</f>
        <v>0</v>
      </c>
      <c r="R200" s="1">
        <f t="shared" ref="R200:AE200" si="74">SUMIFS(R$18:R$130,$P$18:$P$130,1,$K$18:$K$130,-1)</f>
        <v>0</v>
      </c>
      <c r="S200" s="1">
        <f t="shared" si="74"/>
        <v>0</v>
      </c>
      <c r="T200" s="1">
        <f t="shared" si="74"/>
        <v>0</v>
      </c>
      <c r="U200" s="9">
        <f t="shared" si="74"/>
        <v>0</v>
      </c>
      <c r="V200" s="1">
        <f t="shared" si="74"/>
        <v>0</v>
      </c>
      <c r="W200" s="1">
        <f t="shared" si="74"/>
        <v>4</v>
      </c>
      <c r="X200" s="1">
        <f t="shared" si="74"/>
        <v>0</v>
      </c>
      <c r="Y200" s="1">
        <f t="shared" si="74"/>
        <v>0</v>
      </c>
      <c r="Z200" s="1">
        <f t="shared" si="74"/>
        <v>0</v>
      </c>
      <c r="AA200" s="10">
        <f t="shared" si="74"/>
        <v>1</v>
      </c>
      <c r="AB200" s="1">
        <f t="shared" si="74"/>
        <v>2</v>
      </c>
      <c r="AC200" s="1">
        <f t="shared" si="74"/>
        <v>0</v>
      </c>
      <c r="AD200" s="1">
        <f t="shared" si="74"/>
        <v>4</v>
      </c>
      <c r="AE200" s="9">
        <f t="shared" si="74"/>
        <v>0</v>
      </c>
      <c r="AJ200" s="10"/>
    </row>
    <row r="201" spans="5:39" x14ac:dyDescent="0.3">
      <c r="E201" s="83"/>
      <c r="F201" s="226" t="s">
        <v>26</v>
      </c>
      <c r="G201" s="211"/>
      <c r="H201" s="226" t="s">
        <v>326</v>
      </c>
      <c r="I201" s="227"/>
      <c r="J201" s="227"/>
      <c r="K201" s="227"/>
      <c r="L201" s="227"/>
      <c r="M201" s="227"/>
      <c r="N201" s="227"/>
      <c r="O201" s="211"/>
      <c r="Q201" s="171"/>
      <c r="R201" s="31"/>
      <c r="S201" s="31" t="e">
        <f>(Q200*1+R200*2+S200*3+T200*4+U200*5)/SUM(Q200:U200)</f>
        <v>#DIV/0!</v>
      </c>
      <c r="T201" s="31"/>
      <c r="U201" s="173" t="e">
        <f>(U200*1.5+T200-R200-Q200*1.5)/SUM(Q200:U200)</f>
        <v>#DIV/0!</v>
      </c>
      <c r="V201" s="31"/>
      <c r="W201" s="31"/>
      <c r="X201" s="31">
        <f>(V200*1+W200*2+X200*3+Y200*4+Z200*5)/SUM(V200:Z200)</f>
        <v>2</v>
      </c>
      <c r="Y201" s="31"/>
      <c r="Z201" s="173">
        <f>(Z200*1.5+Y200-W200-V200*1.5)/SUM(V200:Z200)</f>
        <v>-1</v>
      </c>
      <c r="AA201" s="171"/>
      <c r="AB201" s="31"/>
      <c r="AC201" s="31">
        <f>(AA200*1+AB200*2+AC200*3+AD200*4+AE200*5)/SUM(AA200:AE200)</f>
        <v>3</v>
      </c>
      <c r="AD201" s="31"/>
      <c r="AE201" s="173">
        <f>(AE200*1.5+AD200-AB200-AA200*1.5)/SUM(AA200:AE200)</f>
        <v>7.1428571428571425E-2</v>
      </c>
      <c r="AJ201" s="10"/>
    </row>
    <row r="202" spans="5:39" x14ac:dyDescent="0.3">
      <c r="E202" s="83"/>
      <c r="F202" s="210" t="s">
        <v>333</v>
      </c>
      <c r="G202" s="227"/>
      <c r="H202" s="227"/>
      <c r="I202" s="227"/>
      <c r="J202" s="227"/>
      <c r="K202" s="227"/>
      <c r="L202" s="227"/>
      <c r="M202" s="227"/>
      <c r="N202" s="227"/>
      <c r="O202" s="211"/>
      <c r="Q202" s="10">
        <f>SUMIFS(Q$18:Q$130,$P$18:$P$130,"&gt;2",$K$18:$K$130,-1)</f>
        <v>0</v>
      </c>
      <c r="R202" s="1">
        <f t="shared" ref="R202:AE202" si="75">SUMIFS(R$18:R$130,$P$18:$P$130,"&gt;2",$K$18:$K$130,-1)</f>
        <v>0</v>
      </c>
      <c r="S202" s="1">
        <f t="shared" si="75"/>
        <v>0</v>
      </c>
      <c r="T202" s="1">
        <f t="shared" si="75"/>
        <v>0</v>
      </c>
      <c r="U202" s="9">
        <f t="shared" si="75"/>
        <v>0</v>
      </c>
      <c r="V202" s="1">
        <f t="shared" si="75"/>
        <v>0</v>
      </c>
      <c r="W202" s="1">
        <f t="shared" si="75"/>
        <v>0</v>
      </c>
      <c r="X202" s="1">
        <f t="shared" si="75"/>
        <v>0</v>
      </c>
      <c r="Y202" s="1">
        <f t="shared" si="75"/>
        <v>0</v>
      </c>
      <c r="Z202" s="1">
        <f t="shared" si="75"/>
        <v>0</v>
      </c>
      <c r="AA202" s="10">
        <f t="shared" si="75"/>
        <v>0</v>
      </c>
      <c r="AB202" s="1">
        <f t="shared" si="75"/>
        <v>0</v>
      </c>
      <c r="AC202" s="1">
        <f t="shared" si="75"/>
        <v>0</v>
      </c>
      <c r="AD202" s="1">
        <f t="shared" si="75"/>
        <v>0</v>
      </c>
      <c r="AE202" s="9">
        <f t="shared" si="75"/>
        <v>0</v>
      </c>
      <c r="AJ202" s="10"/>
    </row>
    <row r="203" spans="5:39" x14ac:dyDescent="0.3">
      <c r="E203" s="83"/>
      <c r="F203" s="140" t="s">
        <v>26</v>
      </c>
      <c r="G203" s="141"/>
      <c r="H203" s="140" t="s">
        <v>326</v>
      </c>
      <c r="I203" s="230"/>
      <c r="J203" s="230"/>
      <c r="K203" s="230"/>
      <c r="L203" s="230"/>
      <c r="M203" s="230"/>
      <c r="N203" s="230"/>
      <c r="O203" s="141"/>
      <c r="P203" s="130"/>
      <c r="Q203" s="172"/>
      <c r="R203" s="169"/>
      <c r="S203" s="169" t="e">
        <f>(Q202*1+R202*2+S202*3+T202*4+U202*5)/SUM(Q202:U202)</f>
        <v>#DIV/0!</v>
      </c>
      <c r="T203" s="169"/>
      <c r="U203" s="174" t="e">
        <f>(U202*1.5+T202-R202-Q202*1.5)/SUM(Q202:U202)</f>
        <v>#DIV/0!</v>
      </c>
      <c r="V203" s="169"/>
      <c r="W203" s="169"/>
      <c r="X203" s="169" t="e">
        <f>(V202*1+W202*2+X202*3+Y202*4+Z202*5)/SUM(V202:Z202)</f>
        <v>#DIV/0!</v>
      </c>
      <c r="Y203" s="169"/>
      <c r="Z203" s="174" t="e">
        <f>(Z202*1.5+Y202-W202-V202*1.5)/SUM(V202:Z202)</f>
        <v>#DIV/0!</v>
      </c>
      <c r="AA203" s="172"/>
      <c r="AB203" s="169"/>
      <c r="AC203" s="169" t="e">
        <f>(AA202*1+AB202*2+AC202*3+AD202*4+AE202*5)/SUM(AA202:AE202)</f>
        <v>#DIV/0!</v>
      </c>
      <c r="AD203" s="169"/>
      <c r="AE203" s="174" t="e">
        <f>(AE202*1.5+AD202-AB202-AA202*1.5)/SUM(AA202:AE202)</f>
        <v>#DIV/0!</v>
      </c>
      <c r="AJ203" s="10"/>
    </row>
    <row r="204" spans="5:39" x14ac:dyDescent="0.3">
      <c r="E204" s="83"/>
      <c r="F204" s="210"/>
      <c r="G204" s="228"/>
      <c r="H204" s="228"/>
      <c r="I204" s="228"/>
      <c r="J204" s="228"/>
      <c r="K204" s="228"/>
      <c r="L204" s="228"/>
      <c r="M204" s="228"/>
      <c r="N204" s="228"/>
      <c r="O204" s="211"/>
      <c r="AJ204" s="10"/>
    </row>
    <row r="205" spans="5:39" x14ac:dyDescent="0.3">
      <c r="F205" s="30"/>
      <c r="AJ205" s="10"/>
    </row>
    <row r="206" spans="5:39" x14ac:dyDescent="0.3">
      <c r="E206" t="s">
        <v>137</v>
      </c>
      <c r="F206" s="69"/>
      <c r="G206" s="60"/>
      <c r="H206" s="210" t="s">
        <v>334</v>
      </c>
      <c r="I206" s="69"/>
      <c r="J206" s="60"/>
      <c r="K206" s="60"/>
      <c r="L206" s="127"/>
      <c r="AF206" s="73">
        <f t="shared" ref="AF206:AM206" si="76">SUMIF($K$18:$K$145,1,AF$18:AF$145)</f>
        <v>47</v>
      </c>
      <c r="AG206" s="73">
        <f t="shared" si="76"/>
        <v>9</v>
      </c>
      <c r="AH206" s="73">
        <f t="shared" si="76"/>
        <v>11</v>
      </c>
      <c r="AI206" s="73">
        <f t="shared" si="76"/>
        <v>8</v>
      </c>
      <c r="AJ206" s="93">
        <f t="shared" si="76"/>
        <v>29</v>
      </c>
      <c r="AK206" s="73">
        <f t="shared" si="76"/>
        <v>11</v>
      </c>
      <c r="AL206" s="73">
        <f t="shared" si="76"/>
        <v>5</v>
      </c>
      <c r="AM206" s="132">
        <f t="shared" si="76"/>
        <v>10</v>
      </c>
    </row>
    <row r="207" spans="5:39" x14ac:dyDescent="0.3">
      <c r="F207" s="69"/>
      <c r="G207" s="60"/>
      <c r="H207" s="210" t="s">
        <v>315</v>
      </c>
      <c r="I207" s="60"/>
      <c r="J207" s="60"/>
      <c r="K207" s="60"/>
      <c r="L207" s="127"/>
      <c r="AF207" s="73">
        <f t="shared" ref="AF207:AM207" si="77">SUMIF($K$18:$K$145,-1,AF$18:AF$145)</f>
        <v>3</v>
      </c>
      <c r="AG207" s="73">
        <f t="shared" si="77"/>
        <v>1</v>
      </c>
      <c r="AH207" s="73">
        <f t="shared" si="77"/>
        <v>2</v>
      </c>
      <c r="AI207" s="73">
        <f t="shared" si="77"/>
        <v>4</v>
      </c>
      <c r="AJ207" s="93">
        <f t="shared" si="77"/>
        <v>4</v>
      </c>
      <c r="AK207" s="73">
        <f t="shared" si="77"/>
        <v>0</v>
      </c>
      <c r="AL207" s="73">
        <f t="shared" si="77"/>
        <v>0</v>
      </c>
      <c r="AM207" s="132">
        <f t="shared" si="77"/>
        <v>0</v>
      </c>
    </row>
    <row r="208" spans="5:39" x14ac:dyDescent="0.3">
      <c r="F208" s="67"/>
      <c r="G208" s="60"/>
      <c r="H208" s="128" t="s">
        <v>138</v>
      </c>
      <c r="I208" s="114"/>
      <c r="J208" s="114"/>
      <c r="K208" s="114"/>
      <c r="L208" s="129"/>
      <c r="M208" s="129"/>
      <c r="N208" s="129"/>
      <c r="O208" s="129"/>
      <c r="P208" s="129"/>
      <c r="Q208" s="231"/>
      <c r="R208" s="114"/>
      <c r="S208" s="114"/>
      <c r="T208" s="114"/>
      <c r="U208" s="116"/>
      <c r="V208" s="114"/>
      <c r="W208" s="114"/>
      <c r="X208" s="114"/>
      <c r="Y208" s="114"/>
      <c r="Z208" s="114"/>
      <c r="AA208" s="231"/>
      <c r="AB208" s="114"/>
      <c r="AC208" s="114"/>
      <c r="AD208" s="114"/>
      <c r="AE208" s="116"/>
      <c r="AF208" s="143">
        <f>AF207/(AF207+AF206)*100</f>
        <v>6</v>
      </c>
      <c r="AG208" s="143">
        <f t="shared" ref="AG208:AM208" si="78">AG207/(AG207+AG206)*100</f>
        <v>10</v>
      </c>
      <c r="AH208" s="143">
        <f t="shared" si="78"/>
        <v>15.384615384615385</v>
      </c>
      <c r="AI208" s="143">
        <f t="shared" si="78"/>
        <v>33.333333333333329</v>
      </c>
      <c r="AJ208" s="144">
        <f t="shared" si="78"/>
        <v>12.121212121212121</v>
      </c>
      <c r="AK208" s="143">
        <f t="shared" si="78"/>
        <v>0</v>
      </c>
      <c r="AL208" s="143">
        <f t="shared" si="78"/>
        <v>0</v>
      </c>
      <c r="AM208" s="145">
        <f t="shared" si="78"/>
        <v>0</v>
      </c>
    </row>
    <row r="209" spans="6:39" x14ac:dyDescent="0.3">
      <c r="F209" s="67"/>
      <c r="G209" s="60"/>
      <c r="H209" s="69" t="s">
        <v>33</v>
      </c>
      <c r="I209" s="60"/>
      <c r="J209" s="60"/>
      <c r="K209" s="60"/>
      <c r="L209" s="127"/>
      <c r="AF209" s="73">
        <f t="shared" ref="AF209:AM209" si="79">AF131-AF206-AF207</f>
        <v>0</v>
      </c>
      <c r="AG209" s="73">
        <f t="shared" si="79"/>
        <v>0</v>
      </c>
      <c r="AH209" s="73">
        <f t="shared" si="79"/>
        <v>0</v>
      </c>
      <c r="AI209" s="73">
        <f t="shared" si="79"/>
        <v>0</v>
      </c>
      <c r="AJ209" s="93">
        <f t="shared" si="79"/>
        <v>0</v>
      </c>
      <c r="AK209" s="73">
        <f t="shared" si="79"/>
        <v>0</v>
      </c>
      <c r="AL209" s="73">
        <f t="shared" si="79"/>
        <v>0</v>
      </c>
      <c r="AM209" s="132">
        <f t="shared" si="79"/>
        <v>0</v>
      </c>
    </row>
    <row r="210" spans="6:39" x14ac:dyDescent="0.3">
      <c r="AF210" s="73"/>
      <c r="AG210" s="73"/>
      <c r="AH210" s="73"/>
      <c r="AI210" s="73"/>
      <c r="AJ210" s="93"/>
      <c r="AK210" s="73"/>
      <c r="AL210" s="73"/>
      <c r="AM210" s="132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3" activePane="bottomLeft" state="frozen"/>
      <selection pane="bottomLeft" activeCell="E192" sqref="E192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.109375" customWidth="1"/>
    <col min="5" max="5" width="27.88671875" customWidth="1"/>
    <col min="6" max="13" width="4.33203125" style="16" customWidth="1"/>
    <col min="14" max="14" width="5.88671875" style="16" customWidth="1"/>
    <col min="15" max="16" width="4.33203125" style="16" customWidth="1"/>
    <col min="17" max="17" width="4.6640625" style="10" customWidth="1"/>
    <col min="18" max="18" width="4.6640625" style="1"/>
    <col min="19" max="19" width="5.109375" style="1" customWidth="1"/>
    <col min="20" max="20" width="4.6640625" style="1"/>
    <col min="21" max="21" width="5.109375" style="9" customWidth="1"/>
    <col min="22" max="23" width="4.6640625" style="1"/>
    <col min="24" max="24" width="5.5546875" style="1" customWidth="1"/>
    <col min="25" max="25" width="4.6640625" style="1"/>
    <col min="26" max="26" width="5.44140625" style="1" customWidth="1"/>
    <col min="27" max="27" width="4.6640625" style="10"/>
    <col min="28" max="28" width="4.6640625" style="1"/>
    <col min="29" max="29" width="5.33203125" style="1" customWidth="1"/>
    <col min="30" max="30" width="4.6640625" style="1"/>
    <col min="31" max="31" width="5.33203125" style="9" customWidth="1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6.6640625" style="17" bestFit="1" customWidth="1"/>
    <col min="41" max="72" width="4.6640625" style="1"/>
  </cols>
  <sheetData>
    <row r="1" spans="1:80" hidden="1" x14ac:dyDescent="0.3">
      <c r="A1" s="64"/>
      <c r="B1" s="64"/>
      <c r="C1" s="64"/>
      <c r="D1" s="64"/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Q$131*1.5</f>
        <v>19.5</v>
      </c>
      <c r="R1" s="152">
        <f>R$131</f>
        <v>18.5</v>
      </c>
      <c r="S1" s="152">
        <f t="shared" ref="S1:T1" si="0">S$131</f>
        <v>22.5</v>
      </c>
      <c r="T1" s="152">
        <f t="shared" si="0"/>
        <v>23.5</v>
      </c>
      <c r="U1" s="153">
        <f>U$131*1.5</f>
        <v>18</v>
      </c>
      <c r="V1" s="151">
        <f>V$131*1.5</f>
        <v>52.5</v>
      </c>
      <c r="W1" s="152">
        <f>W$131</f>
        <v>43</v>
      </c>
      <c r="X1" s="152">
        <f t="shared" ref="X1:Y1" si="1">X$131</f>
        <v>27.5</v>
      </c>
      <c r="Y1" s="152">
        <f t="shared" si="1"/>
        <v>9</v>
      </c>
      <c r="Z1" s="153">
        <f>Z$131*1.5</f>
        <v>10.5</v>
      </c>
      <c r="AA1" s="151">
        <f>AA$131*1.5</f>
        <v>87</v>
      </c>
      <c r="AB1" s="152">
        <f>AB$131</f>
        <v>70.5</v>
      </c>
      <c r="AC1" s="152">
        <f t="shared" ref="AC1:AD1" si="2">AC$131</f>
        <v>53.5</v>
      </c>
      <c r="AD1" s="152">
        <f t="shared" si="2"/>
        <v>26</v>
      </c>
      <c r="AE1" s="153">
        <f>AE$131*1.5</f>
        <v>40.5</v>
      </c>
      <c r="AJ1" s="10"/>
    </row>
    <row r="2" spans="1:80" x14ac:dyDescent="0.3">
      <c r="A2" s="64"/>
      <c r="B2" s="64"/>
      <c r="C2" s="64"/>
      <c r="D2" s="64"/>
      <c r="E2" s="149" t="s">
        <v>153</v>
      </c>
      <c r="F2" s="149"/>
      <c r="G2" s="155"/>
      <c r="H2" s="161"/>
      <c r="I2" s="161"/>
      <c r="J2" s="155"/>
      <c r="K2" s="155"/>
      <c r="L2" s="155">
        <f>L11</f>
        <v>38</v>
      </c>
      <c r="M2" s="155">
        <f>M11</f>
        <v>51</v>
      </c>
      <c r="N2" s="155">
        <f>N11</f>
        <v>102</v>
      </c>
      <c r="O2" s="149"/>
      <c r="P2" s="149"/>
      <c r="Q2" s="154"/>
      <c r="R2" s="155"/>
      <c r="S2" s="161">
        <f>(T1+U1+-R1-Q1)/SUM(Q1:U1)</f>
        <v>3.4313725490196081E-2</v>
      </c>
      <c r="T2" s="155"/>
      <c r="U2" s="156"/>
      <c r="V2" s="154"/>
      <c r="W2" s="155"/>
      <c r="X2" s="161">
        <f>(Y1+Z1+-W1-V1)/SUM(V1:Z1)</f>
        <v>-0.53333333333333333</v>
      </c>
      <c r="Y2" s="155"/>
      <c r="Z2" s="156"/>
      <c r="AA2" s="154"/>
      <c r="AB2" s="155"/>
      <c r="AC2" s="161">
        <f>(AD1+AE1+-AB1-AA1)/SUM(AA1:AE1)</f>
        <v>-0.32792792792792791</v>
      </c>
      <c r="AD2" s="155"/>
      <c r="AE2" s="156"/>
      <c r="AJ2" s="10"/>
    </row>
    <row r="3" spans="1:80" hidden="1" x14ac:dyDescent="0.3">
      <c r="A3" s="64"/>
      <c r="B3" s="64"/>
      <c r="C3" s="64"/>
      <c r="D3" s="64"/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Q147*1.5</f>
        <v>6</v>
      </c>
      <c r="R3" s="155">
        <f>R147</f>
        <v>7.5</v>
      </c>
      <c r="S3" s="155">
        <f t="shared" ref="S3:T3" si="3">S147</f>
        <v>7.5</v>
      </c>
      <c r="T3" s="155">
        <f t="shared" si="3"/>
        <v>11</v>
      </c>
      <c r="U3" s="156">
        <f>U147*1.5</f>
        <v>7.5</v>
      </c>
      <c r="V3" s="154">
        <f>V147*1.5</f>
        <v>30</v>
      </c>
      <c r="W3" s="155">
        <f>W147</f>
        <v>24.5</v>
      </c>
      <c r="X3" s="155">
        <f t="shared" ref="X3:Y3" si="4">X147</f>
        <v>12</v>
      </c>
      <c r="Y3" s="155">
        <f t="shared" si="4"/>
        <v>2.5</v>
      </c>
      <c r="Z3" s="156">
        <f>Z147*1.5</f>
        <v>6</v>
      </c>
      <c r="AA3" s="154">
        <f>AA147*1.5</f>
        <v>42</v>
      </c>
      <c r="AB3" s="155">
        <f>AB147</f>
        <v>36</v>
      </c>
      <c r="AC3" s="155">
        <f t="shared" ref="AC3:AD3" si="5">AC147</f>
        <v>24.5</v>
      </c>
      <c r="AD3" s="155">
        <f t="shared" si="5"/>
        <v>7</v>
      </c>
      <c r="AE3" s="156">
        <f>AE147*1.5</f>
        <v>15</v>
      </c>
      <c r="AJ3" s="10"/>
    </row>
    <row r="4" spans="1:80" x14ac:dyDescent="0.3">
      <c r="A4" s="64"/>
      <c r="B4" s="64"/>
      <c r="C4" s="64"/>
      <c r="D4" s="64"/>
      <c r="E4" s="149" t="s">
        <v>156</v>
      </c>
      <c r="F4" s="149"/>
      <c r="G4" s="155"/>
      <c r="H4" s="161"/>
      <c r="I4" s="161"/>
      <c r="J4" s="155"/>
      <c r="K4" s="155"/>
      <c r="L4" s="155">
        <f>L12</f>
        <v>16</v>
      </c>
      <c r="M4" s="155">
        <f t="shared" ref="M4:N4" si="6">M12</f>
        <v>28</v>
      </c>
      <c r="N4" s="155">
        <f t="shared" si="6"/>
        <v>47</v>
      </c>
      <c r="O4" s="149"/>
      <c r="P4" s="149"/>
      <c r="Q4" s="154"/>
      <c r="R4" s="155"/>
      <c r="S4" s="161">
        <f>(T3+U3+-R3-Q3)/SUM(Q3:U3)</f>
        <v>0.12658227848101267</v>
      </c>
      <c r="T4" s="155"/>
      <c r="U4" s="156"/>
      <c r="V4" s="154"/>
      <c r="W4" s="155"/>
      <c r="X4" s="161">
        <f>(Y3+Z3+-W3-V3)/SUM(V3:Z3)</f>
        <v>-0.61333333333333329</v>
      </c>
      <c r="Y4" s="155"/>
      <c r="Z4" s="156"/>
      <c r="AA4" s="154"/>
      <c r="AB4" s="155"/>
      <c r="AC4" s="161">
        <f>(AD3+AE3+-AB3-AA3)/SUM(AA3:AE3)</f>
        <v>-0.44979919678714858</v>
      </c>
      <c r="AD4" s="155"/>
      <c r="AE4" s="156"/>
      <c r="AJ4" s="10"/>
    </row>
    <row r="5" spans="1:80" hidden="1" x14ac:dyDescent="0.3">
      <c r="A5" s="64"/>
      <c r="B5" s="64"/>
      <c r="C5" s="64"/>
      <c r="D5" s="64"/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Q151*1.5</f>
        <v>13.5</v>
      </c>
      <c r="R5" s="152">
        <f>R151</f>
        <v>11</v>
      </c>
      <c r="S5" s="152">
        <f t="shared" ref="S5:T5" si="7">S151</f>
        <v>15</v>
      </c>
      <c r="T5" s="152">
        <f t="shared" si="7"/>
        <v>12.5</v>
      </c>
      <c r="U5" s="153">
        <f>U151*1.5</f>
        <v>10.5</v>
      </c>
      <c r="V5" s="151">
        <f>V151*1.5</f>
        <v>22.5</v>
      </c>
      <c r="W5" s="152">
        <f>W151</f>
        <v>18.5</v>
      </c>
      <c r="X5" s="152">
        <f t="shared" ref="X5:Y5" si="8">X151</f>
        <v>15.5</v>
      </c>
      <c r="Y5" s="152">
        <f t="shared" si="8"/>
        <v>6.5</v>
      </c>
      <c r="Z5" s="153">
        <f>Z151*1.5</f>
        <v>4.5</v>
      </c>
      <c r="AA5" s="151">
        <f>AA151*1.5</f>
        <v>45</v>
      </c>
      <c r="AB5" s="152">
        <f>AB151</f>
        <v>34.5</v>
      </c>
      <c r="AC5" s="152">
        <f t="shared" ref="AC5:AD5" si="9">AC151</f>
        <v>29</v>
      </c>
      <c r="AD5" s="152">
        <f t="shared" si="9"/>
        <v>19</v>
      </c>
      <c r="AE5" s="153">
        <f>AE151*1.5</f>
        <v>25.5</v>
      </c>
      <c r="AJ5" s="10"/>
    </row>
    <row r="6" spans="1:80" x14ac:dyDescent="0.3">
      <c r="A6" s="64"/>
      <c r="B6" s="64"/>
      <c r="C6" s="64"/>
      <c r="D6" s="64"/>
      <c r="E6" s="149" t="s">
        <v>155</v>
      </c>
      <c r="F6" s="149"/>
      <c r="G6" s="155"/>
      <c r="H6" s="161"/>
      <c r="I6" s="155"/>
      <c r="J6" s="155"/>
      <c r="K6" s="155"/>
      <c r="L6" s="162">
        <f>L13</f>
        <v>22</v>
      </c>
      <c r="M6" s="162">
        <f t="shared" ref="M6:N6" si="10">M13</f>
        <v>23</v>
      </c>
      <c r="N6" s="162">
        <f t="shared" si="10"/>
        <v>55</v>
      </c>
      <c r="O6" s="163"/>
      <c r="P6" s="164"/>
      <c r="Q6" s="154"/>
      <c r="R6" s="155"/>
      <c r="S6" s="161">
        <f>(T5+U5+-R5-Q5)/SUM(Q5:U5)</f>
        <v>-2.4E-2</v>
      </c>
      <c r="T6" s="155"/>
      <c r="U6" s="156"/>
      <c r="V6" s="154"/>
      <c r="W6" s="155"/>
      <c r="X6" s="161">
        <f>(Y5+Z5+-W5-V5)/SUM(V5:Z5)</f>
        <v>-0.44444444444444442</v>
      </c>
      <c r="Y6" s="155"/>
      <c r="Z6" s="156"/>
      <c r="AA6" s="154"/>
      <c r="AB6" s="155"/>
      <c r="AC6" s="161">
        <f>(AD5+AE5+-AB5-AA5)/SUM(AA5:AE5)</f>
        <v>-0.22875816993464052</v>
      </c>
      <c r="AD6" s="155"/>
      <c r="AE6" s="156"/>
      <c r="AJ6" s="10"/>
    </row>
    <row r="7" spans="1:80" hidden="1" x14ac:dyDescent="0.3">
      <c r="A7" s="64"/>
      <c r="B7" s="64"/>
      <c r="C7" s="64"/>
      <c r="D7" s="64"/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Q155*1.5</f>
        <v>3</v>
      </c>
      <c r="R7" s="152">
        <f>R155</f>
        <v>2.5</v>
      </c>
      <c r="S7" s="152">
        <f t="shared" ref="S7:T7" si="11">S155</f>
        <v>5</v>
      </c>
      <c r="T7" s="152">
        <f t="shared" si="11"/>
        <v>7</v>
      </c>
      <c r="U7" s="153">
        <f>U155*1.5</f>
        <v>1.5</v>
      </c>
      <c r="V7" s="151">
        <f>V155*1.5</f>
        <v>3</v>
      </c>
      <c r="W7" s="152">
        <f>W155</f>
        <v>4</v>
      </c>
      <c r="X7" s="152">
        <f t="shared" ref="X7:Y7" si="12">X155</f>
        <v>2.5</v>
      </c>
      <c r="Y7" s="152">
        <f t="shared" si="12"/>
        <v>3</v>
      </c>
      <c r="Z7" s="153">
        <f>Z155*1.5</f>
        <v>6</v>
      </c>
      <c r="AA7" s="151">
        <f>AA155*1.5</f>
        <v>4.5</v>
      </c>
      <c r="AB7" s="152">
        <f>AB155</f>
        <v>3.5</v>
      </c>
      <c r="AC7" s="152">
        <f t="shared" ref="AC7:AD7" si="13">AC155</f>
        <v>7.5</v>
      </c>
      <c r="AD7" s="152">
        <f t="shared" si="13"/>
        <v>3.5</v>
      </c>
      <c r="AE7" s="153">
        <f>AE155*1.5</f>
        <v>18</v>
      </c>
      <c r="AJ7" s="10"/>
    </row>
    <row r="8" spans="1:80" x14ac:dyDescent="0.3">
      <c r="A8" s="64"/>
      <c r="B8" s="64"/>
      <c r="C8" s="64"/>
      <c r="D8" s="64"/>
      <c r="E8" s="149" t="s">
        <v>157</v>
      </c>
      <c r="F8" s="149"/>
      <c r="G8" s="155"/>
      <c r="H8" s="161"/>
      <c r="I8" s="161"/>
      <c r="J8" s="155"/>
      <c r="K8" s="155"/>
      <c r="L8" s="155">
        <f>L14</f>
        <v>8</v>
      </c>
      <c r="M8" s="155">
        <f t="shared" ref="M8:N8" si="14">M14</f>
        <v>8</v>
      </c>
      <c r="N8" s="155">
        <f t="shared" si="14"/>
        <v>14</v>
      </c>
      <c r="O8" s="149"/>
      <c r="P8" s="149"/>
      <c r="Q8" s="154"/>
      <c r="R8" s="155"/>
      <c r="S8" s="161">
        <f>(T7+U7+-R7-Q7)/SUM(Q7:U7)</f>
        <v>0.15789473684210525</v>
      </c>
      <c r="T8" s="155"/>
      <c r="U8" s="156"/>
      <c r="V8" s="154"/>
      <c r="W8" s="155"/>
      <c r="X8" s="161">
        <f>(Y7+Z7+-W7-V7)/SUM(V7:Z7)</f>
        <v>0.10810810810810811</v>
      </c>
      <c r="Y8" s="155"/>
      <c r="Z8" s="156"/>
      <c r="AA8" s="154"/>
      <c r="AB8" s="155"/>
      <c r="AC8" s="161">
        <f>(AD7+AE7+-AB7-AA7)/SUM(AA7:AE7)</f>
        <v>0.36486486486486486</v>
      </c>
      <c r="AD8" s="155"/>
      <c r="AE8" s="156"/>
      <c r="AJ8" s="10"/>
    </row>
    <row r="9" spans="1:80" hidden="1" x14ac:dyDescent="0.3">
      <c r="A9" s="64"/>
      <c r="B9" s="64"/>
      <c r="C9" s="64"/>
      <c r="D9" s="64"/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Q170*1.5</f>
        <v>0</v>
      </c>
      <c r="R9" s="152">
        <f>R170</f>
        <v>0</v>
      </c>
      <c r="S9" s="152">
        <f t="shared" ref="S9:T9" si="15">S170</f>
        <v>2</v>
      </c>
      <c r="T9" s="152">
        <f t="shared" si="15"/>
        <v>2</v>
      </c>
      <c r="U9" s="153">
        <f>U170*1.5</f>
        <v>0</v>
      </c>
      <c r="V9" s="151">
        <f>V170*1.5</f>
        <v>0</v>
      </c>
      <c r="W9" s="152">
        <f>W170</f>
        <v>2</v>
      </c>
      <c r="X9" s="152">
        <f t="shared" ref="X9:Y9" si="16">X170</f>
        <v>0</v>
      </c>
      <c r="Y9" s="152">
        <f t="shared" si="16"/>
        <v>2</v>
      </c>
      <c r="Z9" s="153">
        <f>Z170*1.5</f>
        <v>3</v>
      </c>
      <c r="AA9" s="151">
        <f>AA170*1.5</f>
        <v>0</v>
      </c>
      <c r="AB9" s="152">
        <f>AB170</f>
        <v>0</v>
      </c>
      <c r="AC9" s="152">
        <f t="shared" ref="AC9:AD9" si="17">AC170</f>
        <v>2</v>
      </c>
      <c r="AD9" s="152">
        <f t="shared" si="17"/>
        <v>0</v>
      </c>
      <c r="AE9" s="153">
        <f>AE170*1.5</f>
        <v>12</v>
      </c>
      <c r="AJ9" s="10"/>
    </row>
    <row r="10" spans="1:80" ht="15" thickBot="1" x14ac:dyDescent="0.35">
      <c r="A10" s="64"/>
      <c r="B10" s="64"/>
      <c r="C10" s="64"/>
      <c r="D10" s="64"/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2</v>
      </c>
      <c r="M10" s="157">
        <f t="shared" ref="M10:N10" si="18">M15</f>
        <v>3</v>
      </c>
      <c r="N10" s="157">
        <f t="shared" si="18"/>
        <v>5</v>
      </c>
      <c r="O10" s="150"/>
      <c r="P10" s="150"/>
      <c r="Q10" s="159"/>
      <c r="R10" s="157"/>
      <c r="S10" s="165">
        <f>(T9+U9+-R9-Q9)/SUM(Q9:U9)</f>
        <v>0.5</v>
      </c>
      <c r="T10" s="157"/>
      <c r="U10" s="160"/>
      <c r="V10" s="159"/>
      <c r="W10" s="157"/>
      <c r="X10" s="165">
        <f>(Y9+Z9+-W9-V9)/SUM(V9:Z9)</f>
        <v>0.42857142857142855</v>
      </c>
      <c r="Y10" s="157"/>
      <c r="Z10" s="160"/>
      <c r="AA10" s="159"/>
      <c r="AB10" s="157"/>
      <c r="AC10" s="165">
        <f>(AD9+AE9+-AB9-AA9)/SUM(AA9:AE9)</f>
        <v>0.8571428571428571</v>
      </c>
      <c r="AD10" s="157"/>
      <c r="AE10" s="160"/>
      <c r="AJ10" s="10"/>
    </row>
    <row r="11" spans="1:80" x14ac:dyDescent="0.3">
      <c r="A11" s="64"/>
      <c r="B11" s="64"/>
      <c r="C11" s="64"/>
      <c r="D11" s="64"/>
      <c r="E11" s="67" t="s">
        <v>26</v>
      </c>
      <c r="F11" s="83"/>
      <c r="G11" s="71"/>
      <c r="H11" s="88"/>
      <c r="I11" s="88"/>
      <c r="J11" s="71"/>
      <c r="K11" s="71"/>
      <c r="L11" s="71">
        <f>L131</f>
        <v>38</v>
      </c>
      <c r="M11" s="71">
        <f t="shared" ref="M11:N11" si="19">M131</f>
        <v>51</v>
      </c>
      <c r="N11" s="71">
        <f t="shared" si="19"/>
        <v>102</v>
      </c>
      <c r="O11" s="83"/>
      <c r="P11" s="83"/>
      <c r="Q11" s="93"/>
      <c r="R11" s="71"/>
      <c r="S11" s="88">
        <f>S133</f>
        <v>3.0335195530726256</v>
      </c>
      <c r="T11" s="71"/>
      <c r="U11" s="132"/>
      <c r="V11" s="93"/>
      <c r="W11" s="71"/>
      <c r="X11" s="88">
        <f>X133</f>
        <v>2.2592592592592591</v>
      </c>
      <c r="Y11" s="71"/>
      <c r="Z11" s="132"/>
      <c r="AA11" s="93"/>
      <c r="AB11" s="71"/>
      <c r="AC11" s="88">
        <f>AC133</f>
        <v>2.5468085106382978</v>
      </c>
      <c r="AD11" s="71"/>
      <c r="AE11" s="132"/>
      <c r="AF11" s="60"/>
      <c r="AG11" s="60"/>
      <c r="AH11" s="60"/>
      <c r="AI11" s="60"/>
      <c r="AJ11" s="10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64"/>
      <c r="B12" s="64"/>
      <c r="C12" s="64"/>
      <c r="D12" s="64"/>
      <c r="E12" s="67" t="s">
        <v>67</v>
      </c>
      <c r="F12" s="83"/>
      <c r="G12" s="71"/>
      <c r="H12" s="88"/>
      <c r="I12" s="88"/>
      <c r="J12" s="71"/>
      <c r="K12" s="71"/>
      <c r="L12" s="71">
        <f>L147</f>
        <v>16</v>
      </c>
      <c r="M12" s="71">
        <f t="shared" ref="M12:N12" si="20">M147</f>
        <v>28</v>
      </c>
      <c r="N12" s="71">
        <f t="shared" si="20"/>
        <v>47</v>
      </c>
      <c r="O12" s="83"/>
      <c r="P12" s="83"/>
      <c r="Q12" s="93"/>
      <c r="R12" s="71"/>
      <c r="S12" s="88">
        <f>S149</f>
        <v>3.157142857142857</v>
      </c>
      <c r="T12" s="71"/>
      <c r="U12" s="132"/>
      <c r="V12" s="93"/>
      <c r="W12" s="71"/>
      <c r="X12" s="124">
        <f>X149</f>
        <v>2.1428571428571428</v>
      </c>
      <c r="Y12" s="71"/>
      <c r="Z12" s="132"/>
      <c r="AA12" s="93"/>
      <c r="AB12" s="71"/>
      <c r="AC12" s="124">
        <f>AC149</f>
        <v>2.3838862559241707</v>
      </c>
      <c r="AD12" s="71"/>
      <c r="AE12" s="132"/>
      <c r="AF12" s="60"/>
      <c r="AG12" s="60"/>
      <c r="AH12" s="60"/>
      <c r="AI12" s="60"/>
      <c r="AJ12" s="10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64"/>
      <c r="B13" s="64"/>
      <c r="C13" s="64"/>
      <c r="D13" s="64"/>
      <c r="E13" s="67" t="s">
        <v>66</v>
      </c>
      <c r="F13" s="83"/>
      <c r="G13" s="71"/>
      <c r="H13" s="88"/>
      <c r="I13" s="88"/>
      <c r="J13" s="71"/>
      <c r="K13" s="71"/>
      <c r="L13" s="71">
        <f>L151</f>
        <v>22</v>
      </c>
      <c r="M13" s="71">
        <f t="shared" ref="M13:N13" si="21">M151</f>
        <v>23</v>
      </c>
      <c r="N13" s="71">
        <f t="shared" si="21"/>
        <v>55</v>
      </c>
      <c r="O13" s="83"/>
      <c r="P13" s="83"/>
      <c r="Q13" s="93"/>
      <c r="R13" s="71"/>
      <c r="S13" s="88">
        <f>S153</f>
        <v>2.9541284403669725</v>
      </c>
      <c r="T13" s="71"/>
      <c r="U13" s="132"/>
      <c r="V13" s="93"/>
      <c r="W13" s="71"/>
      <c r="X13" s="124">
        <f>X153</f>
        <v>2.3846153846153846</v>
      </c>
      <c r="Y13" s="71"/>
      <c r="Z13" s="132"/>
      <c r="AA13" s="93"/>
      <c r="AB13" s="71"/>
      <c r="AC13" s="124">
        <f>AC153</f>
        <v>2.6795366795366795</v>
      </c>
      <c r="AD13" s="71"/>
      <c r="AE13" s="132"/>
      <c r="AF13" s="60"/>
      <c r="AG13" s="60"/>
      <c r="AH13" s="60"/>
      <c r="AI13" s="60"/>
      <c r="AJ13" s="10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64"/>
      <c r="B14" s="64"/>
      <c r="C14" s="64"/>
      <c r="D14" s="64"/>
      <c r="E14" s="83" t="s">
        <v>70</v>
      </c>
      <c r="F14" s="83"/>
      <c r="G14" s="71"/>
      <c r="H14" s="88"/>
      <c r="I14" s="88"/>
      <c r="J14" s="71"/>
      <c r="K14" s="71"/>
      <c r="L14" s="71">
        <f>+L155</f>
        <v>8</v>
      </c>
      <c r="M14" s="71">
        <f t="shared" ref="M14:N14" si="22">+M155</f>
        <v>8</v>
      </c>
      <c r="N14" s="71">
        <f t="shared" si="22"/>
        <v>14</v>
      </c>
      <c r="O14" s="83"/>
      <c r="P14" s="83"/>
      <c r="Q14" s="93"/>
      <c r="R14" s="71"/>
      <c r="S14" s="88">
        <f>S157</f>
        <v>3.1428571428571428</v>
      </c>
      <c r="T14" s="71"/>
      <c r="U14" s="132"/>
      <c r="V14" s="93"/>
      <c r="W14" s="71"/>
      <c r="X14" s="124">
        <f>X157</f>
        <v>3.193548387096774</v>
      </c>
      <c r="Y14" s="71"/>
      <c r="Z14" s="132"/>
      <c r="AA14" s="93"/>
      <c r="AB14" s="71"/>
      <c r="AC14" s="124">
        <f>AC157</f>
        <v>3.6101694915254239</v>
      </c>
      <c r="AD14" s="71"/>
      <c r="AE14" s="132"/>
      <c r="AF14" s="60"/>
      <c r="AG14" s="60"/>
      <c r="AH14" s="60"/>
      <c r="AI14" s="60"/>
      <c r="AJ14" s="10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91"/>
      <c r="B15" s="91"/>
      <c r="C15" s="91"/>
      <c r="D15" s="91"/>
      <c r="E15" s="91" t="s">
        <v>159</v>
      </c>
      <c r="F15" s="91"/>
      <c r="G15" s="134"/>
      <c r="H15" s="135"/>
      <c r="I15" s="135"/>
      <c r="J15" s="134"/>
      <c r="K15" s="134"/>
      <c r="L15" s="134">
        <f>L170</f>
        <v>2</v>
      </c>
      <c r="M15" s="134">
        <f>M170</f>
        <v>3</v>
      </c>
      <c r="N15" s="134">
        <f>N170</f>
        <v>5</v>
      </c>
      <c r="O15" s="91"/>
      <c r="P15" s="91"/>
      <c r="Q15" s="136"/>
      <c r="R15" s="134"/>
      <c r="S15" s="135">
        <f>S172</f>
        <v>3.5</v>
      </c>
      <c r="T15" s="135"/>
      <c r="U15" s="138"/>
      <c r="V15" s="139"/>
      <c r="W15" s="135"/>
      <c r="X15" s="125">
        <f>X172</f>
        <v>3.6666666666666665</v>
      </c>
      <c r="Y15" s="135"/>
      <c r="Z15" s="138"/>
      <c r="AA15" s="139"/>
      <c r="AB15" s="135"/>
      <c r="AC15" s="125">
        <f>AC172</f>
        <v>4.5999999999999996</v>
      </c>
      <c r="AD15" s="134"/>
      <c r="AE15" s="137"/>
      <c r="AF15" s="24"/>
      <c r="AG15" s="24"/>
      <c r="AH15" s="24"/>
      <c r="AI15" s="24"/>
      <c r="AJ15" s="37"/>
      <c r="AK15" s="24"/>
      <c r="AL15" s="24"/>
      <c r="AM15" s="36"/>
      <c r="AN15" s="24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2" t="s">
        <v>3</v>
      </c>
      <c r="R16" s="232"/>
      <c r="S16" s="232"/>
      <c r="T16" s="232"/>
      <c r="U16" s="232"/>
      <c r="V16" s="232" t="s">
        <v>4</v>
      </c>
      <c r="W16" s="232"/>
      <c r="X16" s="232"/>
      <c r="Y16" s="232"/>
      <c r="Z16" s="232"/>
      <c r="AA16" s="232" t="s">
        <v>5</v>
      </c>
      <c r="AB16" s="232"/>
      <c r="AC16" s="232"/>
      <c r="AD16" s="232"/>
      <c r="AE16" s="232"/>
      <c r="AF16" s="233" t="s">
        <v>6</v>
      </c>
      <c r="AG16" s="234"/>
      <c r="AH16" s="234"/>
      <c r="AI16" s="235"/>
      <c r="AJ16" s="233" t="s">
        <v>7</v>
      </c>
      <c r="AK16" s="234"/>
      <c r="AL16" s="234"/>
      <c r="AM16" s="23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5" t="s">
        <v>23</v>
      </c>
      <c r="D17" s="5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92</v>
      </c>
      <c r="B18" s="189">
        <v>2001</v>
      </c>
      <c r="C18" s="189">
        <v>28</v>
      </c>
      <c r="D18" s="189">
        <v>6</v>
      </c>
      <c r="E18" s="189" t="s">
        <v>200</v>
      </c>
      <c r="F18" s="200">
        <v>1</v>
      </c>
      <c r="G18" s="200">
        <v>0</v>
      </c>
      <c r="H18" s="200">
        <v>0</v>
      </c>
      <c r="I18" s="16">
        <f>IF(G18=1,1,IF(H18=1,1,0))</f>
        <v>0</v>
      </c>
      <c r="J18" s="1">
        <v>-1</v>
      </c>
      <c r="K18" s="1">
        <f t="shared" ref="K18:K81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>
        <f t="shared" ref="N18:N81" si="26">IF(SUM(AA18:AE18)=0,"",(AA18*1+AB18*2+AC18*3+AD18*4+AE18*5)/SUM(AA18:AE18))</f>
        <v>4.5</v>
      </c>
      <c r="O18" s="1" t="str">
        <f t="shared" ref="O18:O81" si="27">IF(AF18=1,1,(IF(AG18=1,2,(IF(AH18=1,3,(IF(AI18=1,4,"")))))))</f>
        <v/>
      </c>
      <c r="P18" s="1" t="str">
        <f t="shared" ref="P18:P81" si="28">IF(AJ18=1,1,(IF(AK18=1,2,(IF(AL18=1,3,(IF(AM18=1,4,"")))))))</f>
        <v/>
      </c>
      <c r="Q18" s="154"/>
      <c r="R18" s="155"/>
      <c r="S18" s="155"/>
      <c r="T18" s="155"/>
      <c r="U18" s="156"/>
      <c r="V18" s="192"/>
      <c r="W18" s="192"/>
      <c r="X18" s="192"/>
      <c r="Y18" s="192"/>
      <c r="Z18" s="192"/>
      <c r="AA18" s="154"/>
      <c r="AB18" s="155"/>
      <c r="AC18" s="155"/>
      <c r="AD18" s="155">
        <v>1</v>
      </c>
      <c r="AE18" s="156">
        <v>1</v>
      </c>
      <c r="AF18" s="192"/>
      <c r="AG18" s="192"/>
      <c r="AH18" s="192"/>
      <c r="AI18" s="192"/>
      <c r="AJ18" s="204"/>
      <c r="AK18" s="205"/>
      <c r="AL18" s="205"/>
      <c r="AM18" s="156"/>
    </row>
    <row r="19" spans="1:40" ht="14.4" customHeight="1" x14ac:dyDescent="0.3">
      <c r="A19" s="190">
        <v>92</v>
      </c>
      <c r="B19" s="189">
        <v>2002</v>
      </c>
      <c r="C19" s="189">
        <v>10</v>
      </c>
      <c r="D19" s="189">
        <v>1</v>
      </c>
      <c r="E19" s="189" t="s">
        <v>201</v>
      </c>
      <c r="F19" s="200">
        <v>1</v>
      </c>
      <c r="G19" s="200">
        <v>0</v>
      </c>
      <c r="H19" s="200">
        <v>0</v>
      </c>
      <c r="I19" s="16">
        <f t="shared" ref="I19:I82" si="29">IF(G19=1,1,IF(H19=1,1,0))</f>
        <v>0</v>
      </c>
      <c r="J19" s="1">
        <v>-1</v>
      </c>
      <c r="K19" s="1">
        <f t="shared" si="23"/>
        <v>1</v>
      </c>
      <c r="L19" s="1" t="str">
        <f t="shared" si="24"/>
        <v/>
      </c>
      <c r="M19" s="1" t="str">
        <f t="shared" si="25"/>
        <v/>
      </c>
      <c r="N19" s="1">
        <f t="shared" si="26"/>
        <v>2.8</v>
      </c>
      <c r="O19" s="1">
        <f t="shared" si="27"/>
        <v>1</v>
      </c>
      <c r="P19" s="1">
        <f t="shared" si="28"/>
        <v>1</v>
      </c>
      <c r="Q19" s="154"/>
      <c r="R19" s="155"/>
      <c r="S19" s="155"/>
      <c r="T19" s="155"/>
      <c r="U19" s="156"/>
      <c r="V19" s="192"/>
      <c r="W19" s="192"/>
      <c r="X19" s="192"/>
      <c r="Y19" s="192"/>
      <c r="Z19" s="192"/>
      <c r="AA19" s="154"/>
      <c r="AB19" s="155">
        <v>1</v>
      </c>
      <c r="AC19" s="155">
        <v>1</v>
      </c>
      <c r="AD19" s="155">
        <v>0.5</v>
      </c>
      <c r="AE19" s="156"/>
      <c r="AF19" s="192">
        <v>1</v>
      </c>
      <c r="AG19" s="192"/>
      <c r="AH19" s="192"/>
      <c r="AI19" s="192"/>
      <c r="AJ19" s="154">
        <v>1</v>
      </c>
      <c r="AK19" s="155"/>
      <c r="AL19" s="155"/>
      <c r="AM19" s="156"/>
      <c r="AN19" s="60"/>
    </row>
    <row r="20" spans="1:40" x14ac:dyDescent="0.3">
      <c r="A20" s="190">
        <v>92</v>
      </c>
      <c r="B20" s="189">
        <v>2002</v>
      </c>
      <c r="C20" s="189">
        <v>14</v>
      </c>
      <c r="D20" s="189">
        <v>2</v>
      </c>
      <c r="E20" s="189" t="s">
        <v>202</v>
      </c>
      <c r="F20" s="200">
        <v>1</v>
      </c>
      <c r="G20" s="200">
        <v>0</v>
      </c>
      <c r="H20" s="200">
        <v>0</v>
      </c>
      <c r="I20" s="16">
        <f t="shared" si="29"/>
        <v>0</v>
      </c>
      <c r="J20" s="1">
        <v>-1</v>
      </c>
      <c r="K20" s="1">
        <f t="shared" si="23"/>
        <v>1</v>
      </c>
      <c r="L20" s="1">
        <f t="shared" si="24"/>
        <v>3.2</v>
      </c>
      <c r="M20" s="1" t="str">
        <f t="shared" si="25"/>
        <v/>
      </c>
      <c r="N20" s="1">
        <f t="shared" si="26"/>
        <v>1.8</v>
      </c>
      <c r="O20" s="1">
        <f t="shared" si="27"/>
        <v>1</v>
      </c>
      <c r="P20" s="1">
        <f t="shared" si="28"/>
        <v>2</v>
      </c>
      <c r="Q20" s="154"/>
      <c r="R20" s="155">
        <v>0.5</v>
      </c>
      <c r="S20" s="155">
        <v>1</v>
      </c>
      <c r="T20" s="155">
        <v>1</v>
      </c>
      <c r="U20" s="156"/>
      <c r="V20" s="192"/>
      <c r="W20" s="192"/>
      <c r="X20" s="192"/>
      <c r="Y20" s="192"/>
      <c r="Z20" s="192"/>
      <c r="AA20" s="154">
        <v>1</v>
      </c>
      <c r="AB20" s="155">
        <v>1</v>
      </c>
      <c r="AC20" s="155">
        <v>0.5</v>
      </c>
      <c r="AD20" s="155"/>
      <c r="AE20" s="156"/>
      <c r="AF20" s="192">
        <v>1</v>
      </c>
      <c r="AG20" s="192"/>
      <c r="AH20" s="192"/>
      <c r="AI20" s="192"/>
      <c r="AJ20" s="154"/>
      <c r="AK20" s="155">
        <v>1</v>
      </c>
      <c r="AL20" s="155"/>
      <c r="AM20" s="156"/>
      <c r="AN20" s="17" t="s">
        <v>57</v>
      </c>
    </row>
    <row r="21" spans="1:40" x14ac:dyDescent="0.3">
      <c r="A21" s="190">
        <v>92</v>
      </c>
      <c r="B21" s="189">
        <v>2002</v>
      </c>
      <c r="C21" s="189">
        <v>28</v>
      </c>
      <c r="D21" s="189">
        <v>2</v>
      </c>
      <c r="E21" s="189" t="s">
        <v>203</v>
      </c>
      <c r="F21" s="192">
        <v>0</v>
      </c>
      <c r="G21" s="200"/>
      <c r="H21" s="200"/>
      <c r="I21" s="16">
        <f t="shared" si="29"/>
        <v>0</v>
      </c>
      <c r="J21" s="1">
        <v>1</v>
      </c>
      <c r="K21" s="1">
        <f t="shared" si="23"/>
        <v>1</v>
      </c>
      <c r="L21" s="1" t="str">
        <f t="shared" si="24"/>
        <v/>
      </c>
      <c r="M21" s="1" t="str">
        <f t="shared" si="25"/>
        <v/>
      </c>
      <c r="N21" s="1" t="str">
        <f t="shared" si="26"/>
        <v/>
      </c>
      <c r="O21" s="1" t="str">
        <f t="shared" si="27"/>
        <v/>
      </c>
      <c r="P21" s="1" t="str">
        <f t="shared" si="28"/>
        <v/>
      </c>
      <c r="Q21" s="154"/>
      <c r="R21" s="155"/>
      <c r="S21" s="155"/>
      <c r="T21" s="155"/>
      <c r="U21" s="156"/>
      <c r="V21" s="155"/>
      <c r="W21" s="155"/>
      <c r="X21" s="155"/>
      <c r="Y21" s="192"/>
      <c r="Z21" s="192"/>
      <c r="AA21" s="154"/>
      <c r="AB21" s="155"/>
      <c r="AC21" s="155"/>
      <c r="AD21" s="155"/>
      <c r="AE21" s="156"/>
      <c r="AF21" s="192"/>
      <c r="AG21" s="155"/>
      <c r="AH21" s="192"/>
      <c r="AI21" s="155"/>
      <c r="AJ21" s="154"/>
      <c r="AK21" s="155"/>
      <c r="AL21" s="155"/>
      <c r="AM21" s="156"/>
      <c r="AN21" s="17" t="s">
        <v>57</v>
      </c>
    </row>
    <row r="22" spans="1:40" x14ac:dyDescent="0.3">
      <c r="A22" s="190">
        <v>92</v>
      </c>
      <c r="B22" s="189">
        <v>2002</v>
      </c>
      <c r="C22" s="189">
        <v>28</v>
      </c>
      <c r="D22" s="189">
        <v>2</v>
      </c>
      <c r="E22" s="189" t="s">
        <v>204</v>
      </c>
      <c r="F22" s="192">
        <v>0</v>
      </c>
      <c r="G22" s="200"/>
      <c r="H22" s="200"/>
      <c r="I22" s="16">
        <f t="shared" si="29"/>
        <v>0</v>
      </c>
      <c r="J22" s="1">
        <v>-1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 t="str">
        <f t="shared" si="26"/>
        <v/>
      </c>
      <c r="O22" s="1" t="str">
        <f t="shared" si="27"/>
        <v/>
      </c>
      <c r="P22" s="1" t="str">
        <f t="shared" si="28"/>
        <v/>
      </c>
      <c r="Q22" s="154"/>
      <c r="R22" s="155"/>
      <c r="S22" s="155"/>
      <c r="T22" s="155"/>
      <c r="U22" s="156"/>
      <c r="V22" s="155"/>
      <c r="W22" s="155"/>
      <c r="X22" s="155"/>
      <c r="Y22" s="192"/>
      <c r="Z22" s="192"/>
      <c r="AA22" s="154"/>
      <c r="AB22" s="155"/>
      <c r="AC22" s="155"/>
      <c r="AD22" s="155"/>
      <c r="AE22" s="156"/>
      <c r="AF22" s="192"/>
      <c r="AG22" s="155"/>
      <c r="AH22" s="192"/>
      <c r="AI22" s="155"/>
      <c r="AJ22" s="154"/>
      <c r="AK22" s="155"/>
      <c r="AL22" s="155"/>
      <c r="AM22" s="156"/>
      <c r="AN22" s="17" t="s">
        <v>57</v>
      </c>
    </row>
    <row r="23" spans="1:40" x14ac:dyDescent="0.3">
      <c r="A23" s="190">
        <v>92</v>
      </c>
      <c r="B23" s="189">
        <v>2002</v>
      </c>
      <c r="C23" s="189">
        <v>28</v>
      </c>
      <c r="D23" s="189">
        <v>2</v>
      </c>
      <c r="E23" s="189" t="s">
        <v>205</v>
      </c>
      <c r="F23" s="192">
        <v>0</v>
      </c>
      <c r="G23" s="200"/>
      <c r="H23" s="200"/>
      <c r="I23" s="16">
        <f t="shared" si="29"/>
        <v>0</v>
      </c>
      <c r="J23" s="1">
        <v>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 t="str">
        <f t="shared" si="26"/>
        <v/>
      </c>
      <c r="O23" s="1" t="str">
        <f t="shared" si="27"/>
        <v/>
      </c>
      <c r="P23" s="1" t="str">
        <f t="shared" si="28"/>
        <v/>
      </c>
      <c r="Q23" s="154"/>
      <c r="R23" s="155"/>
      <c r="S23" s="155"/>
      <c r="T23" s="155"/>
      <c r="U23" s="156"/>
      <c r="V23" s="155"/>
      <c r="W23" s="155"/>
      <c r="X23" s="155"/>
      <c r="Y23" s="192"/>
      <c r="Z23" s="192"/>
      <c r="AA23" s="154"/>
      <c r="AB23" s="155"/>
      <c r="AC23" s="155"/>
      <c r="AD23" s="155"/>
      <c r="AE23" s="156"/>
      <c r="AF23" s="192"/>
      <c r="AG23" s="155"/>
      <c r="AH23" s="192"/>
      <c r="AI23" s="155"/>
      <c r="AJ23" s="154"/>
      <c r="AK23" s="155"/>
      <c r="AL23" s="155"/>
      <c r="AM23" s="156"/>
      <c r="AN23" s="17" t="s">
        <v>57</v>
      </c>
    </row>
    <row r="24" spans="1:40" x14ac:dyDescent="0.3">
      <c r="A24" s="190">
        <v>92</v>
      </c>
      <c r="B24" s="189">
        <v>2002</v>
      </c>
      <c r="C24" s="189">
        <v>11</v>
      </c>
      <c r="D24" s="189">
        <v>3</v>
      </c>
      <c r="E24" s="189" t="s">
        <v>206</v>
      </c>
      <c r="F24" s="200">
        <v>1</v>
      </c>
      <c r="G24" s="200">
        <v>0</v>
      </c>
      <c r="H24" s="200">
        <v>0</v>
      </c>
      <c r="I24" s="16">
        <f t="shared" si="29"/>
        <v>0</v>
      </c>
      <c r="J24" s="1">
        <v>1</v>
      </c>
      <c r="K24" s="1">
        <f t="shared" si="23"/>
        <v>1</v>
      </c>
      <c r="L24" s="1">
        <f t="shared" si="24"/>
        <v>3.5</v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Q24" s="154"/>
      <c r="R24" s="155"/>
      <c r="S24" s="155">
        <v>1</v>
      </c>
      <c r="T24" s="155">
        <v>1</v>
      </c>
      <c r="U24" s="156"/>
      <c r="V24" s="192"/>
      <c r="W24" s="192"/>
      <c r="X24" s="192"/>
      <c r="Y24" s="192"/>
      <c r="Z24" s="192"/>
      <c r="AA24" s="154"/>
      <c r="AB24" s="155">
        <v>1</v>
      </c>
      <c r="AC24" s="155">
        <v>1</v>
      </c>
      <c r="AD24" s="155">
        <v>0.5</v>
      </c>
      <c r="AE24" s="156"/>
      <c r="AF24" s="192">
        <v>1</v>
      </c>
      <c r="AG24" s="192"/>
      <c r="AH24" s="192"/>
      <c r="AI24" s="192"/>
      <c r="AJ24" s="154">
        <v>1</v>
      </c>
      <c r="AK24" s="155"/>
      <c r="AL24" s="155"/>
      <c r="AM24" s="156"/>
      <c r="AN24" s="17" t="s">
        <v>57</v>
      </c>
    </row>
    <row r="25" spans="1:40" x14ac:dyDescent="0.3">
      <c r="A25" s="190">
        <v>92</v>
      </c>
      <c r="B25" s="189">
        <v>2002</v>
      </c>
      <c r="C25" s="189">
        <v>14</v>
      </c>
      <c r="D25" s="189">
        <v>3</v>
      </c>
      <c r="E25" s="189" t="s">
        <v>207</v>
      </c>
      <c r="F25" s="200">
        <v>1</v>
      </c>
      <c r="G25" s="200">
        <v>0</v>
      </c>
      <c r="H25" s="200">
        <v>0</v>
      </c>
      <c r="I25" s="16">
        <f t="shared" si="29"/>
        <v>0</v>
      </c>
      <c r="J25" s="1">
        <v>-1</v>
      </c>
      <c r="K25" s="1">
        <f t="shared" si="23"/>
        <v>1</v>
      </c>
      <c r="L25" s="1" t="str">
        <f t="shared" si="24"/>
        <v/>
      </c>
      <c r="M25" s="1" t="str">
        <f t="shared" si="25"/>
        <v/>
      </c>
      <c r="N25" s="1">
        <f t="shared" si="26"/>
        <v>1.3333333333333333</v>
      </c>
      <c r="O25" s="1">
        <f t="shared" si="27"/>
        <v>2</v>
      </c>
      <c r="P25" s="1" t="str">
        <f t="shared" si="28"/>
        <v/>
      </c>
      <c r="Q25" s="154"/>
      <c r="R25" s="155"/>
      <c r="S25" s="155"/>
      <c r="T25" s="155"/>
      <c r="U25" s="156"/>
      <c r="V25" s="192"/>
      <c r="W25" s="192"/>
      <c r="X25" s="192"/>
      <c r="Y25" s="192"/>
      <c r="Z25" s="192"/>
      <c r="AA25" s="154">
        <v>1</v>
      </c>
      <c r="AB25" s="155">
        <v>0.5</v>
      </c>
      <c r="AC25" s="155"/>
      <c r="AD25" s="155"/>
      <c r="AE25" s="156"/>
      <c r="AF25" s="192"/>
      <c r="AG25" s="192">
        <v>1</v>
      </c>
      <c r="AH25" s="192"/>
      <c r="AI25" s="192"/>
      <c r="AJ25" s="154"/>
      <c r="AK25" s="155"/>
      <c r="AL25" s="155"/>
      <c r="AM25" s="156"/>
    </row>
    <row r="26" spans="1:40" x14ac:dyDescent="0.3">
      <c r="A26" s="190">
        <v>92</v>
      </c>
      <c r="B26" s="189">
        <v>2002</v>
      </c>
      <c r="C26" s="189">
        <v>21</v>
      </c>
      <c r="D26" s="189">
        <v>3</v>
      </c>
      <c r="E26" s="189" t="s">
        <v>208</v>
      </c>
      <c r="F26" s="200">
        <v>1</v>
      </c>
      <c r="G26" s="200">
        <v>0</v>
      </c>
      <c r="H26" s="200">
        <v>0</v>
      </c>
      <c r="I26" s="16">
        <f t="shared" si="29"/>
        <v>0</v>
      </c>
      <c r="J26" s="1">
        <v>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2</v>
      </c>
      <c r="O26" s="1">
        <f t="shared" si="27"/>
        <v>2</v>
      </c>
      <c r="P26" s="1">
        <f t="shared" si="28"/>
        <v>1</v>
      </c>
      <c r="Q26" s="154"/>
      <c r="R26" s="155"/>
      <c r="S26" s="155"/>
      <c r="T26" s="155"/>
      <c r="U26" s="156"/>
      <c r="V26" s="155"/>
      <c r="W26" s="155"/>
      <c r="X26" s="155"/>
      <c r="Y26" s="192"/>
      <c r="Z26" s="192"/>
      <c r="AA26" s="154">
        <v>1</v>
      </c>
      <c r="AB26" s="155">
        <v>1</v>
      </c>
      <c r="AC26" s="155">
        <v>1</v>
      </c>
      <c r="AD26" s="155"/>
      <c r="AE26" s="156"/>
      <c r="AF26" s="192"/>
      <c r="AG26" s="155">
        <v>1</v>
      </c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92</v>
      </c>
      <c r="B27" s="189">
        <v>2002</v>
      </c>
      <c r="C27" s="189">
        <v>9</v>
      </c>
      <c r="D27" s="189">
        <v>5</v>
      </c>
      <c r="E27" s="189" t="s">
        <v>209</v>
      </c>
      <c r="F27" s="200">
        <v>1</v>
      </c>
      <c r="G27" s="200">
        <v>0</v>
      </c>
      <c r="H27" s="200">
        <v>0</v>
      </c>
      <c r="I27" s="16">
        <f t="shared" si="29"/>
        <v>0</v>
      </c>
      <c r="J27" s="1">
        <v>-1</v>
      </c>
      <c r="K27" s="1">
        <f t="shared" si="23"/>
        <v>1</v>
      </c>
      <c r="L27" s="1" t="str">
        <f t="shared" si="24"/>
        <v/>
      </c>
      <c r="M27" s="1">
        <f t="shared" si="25"/>
        <v>1.5</v>
      </c>
      <c r="N27" s="1">
        <f t="shared" si="26"/>
        <v>2</v>
      </c>
      <c r="O27" s="1">
        <f t="shared" si="27"/>
        <v>1</v>
      </c>
      <c r="P27" s="1">
        <f t="shared" si="28"/>
        <v>1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/>
      <c r="Y27" s="192"/>
      <c r="Z27" s="192"/>
      <c r="AA27" s="154">
        <v>1</v>
      </c>
      <c r="AB27" s="155">
        <v>1</v>
      </c>
      <c r="AC27" s="155">
        <v>1</v>
      </c>
      <c r="AD27" s="155"/>
      <c r="AE27" s="156"/>
      <c r="AF27" s="192">
        <v>1</v>
      </c>
      <c r="AG27" s="155"/>
      <c r="AH27" s="192"/>
      <c r="AI27" s="155"/>
      <c r="AJ27" s="154">
        <v>1</v>
      </c>
      <c r="AK27" s="155"/>
      <c r="AL27" s="155"/>
      <c r="AM27" s="156"/>
      <c r="AN27" s="17" t="s">
        <v>57</v>
      </c>
    </row>
    <row r="28" spans="1:40" x14ac:dyDescent="0.3">
      <c r="A28" s="190">
        <v>92</v>
      </c>
      <c r="B28" s="189">
        <v>2002</v>
      </c>
      <c r="C28" s="189">
        <v>9</v>
      </c>
      <c r="D28" s="189">
        <v>5</v>
      </c>
      <c r="E28" s="189" t="s">
        <v>210</v>
      </c>
      <c r="F28" s="200">
        <v>1</v>
      </c>
      <c r="G28" s="200">
        <v>0</v>
      </c>
      <c r="H28" s="200">
        <v>0</v>
      </c>
      <c r="I28" s="16">
        <f t="shared" si="29"/>
        <v>0</v>
      </c>
      <c r="J28" s="1">
        <v>-1</v>
      </c>
      <c r="K28" s="1">
        <f t="shared" si="23"/>
        <v>1</v>
      </c>
      <c r="L28" s="1">
        <f t="shared" si="24"/>
        <v>4</v>
      </c>
      <c r="M28" s="1" t="str">
        <f t="shared" si="25"/>
        <v/>
      </c>
      <c r="N28" s="1">
        <f t="shared" si="26"/>
        <v>2</v>
      </c>
      <c r="O28" s="1">
        <f t="shared" si="27"/>
        <v>1</v>
      </c>
      <c r="P28" s="1">
        <f t="shared" si="28"/>
        <v>2</v>
      </c>
      <c r="Q28" s="154"/>
      <c r="R28" s="155"/>
      <c r="S28" s="155">
        <v>1</v>
      </c>
      <c r="T28" s="155">
        <v>1</v>
      </c>
      <c r="U28" s="156">
        <v>1</v>
      </c>
      <c r="V28" s="155"/>
      <c r="W28" s="155"/>
      <c r="X28" s="155"/>
      <c r="Y28" s="192"/>
      <c r="Z28" s="192"/>
      <c r="AA28" s="154">
        <v>1</v>
      </c>
      <c r="AB28" s="155">
        <v>1</v>
      </c>
      <c r="AC28" s="155">
        <v>1</v>
      </c>
      <c r="AD28" s="155"/>
      <c r="AE28" s="156"/>
      <c r="AF28" s="192">
        <v>1</v>
      </c>
      <c r="AG28" s="155"/>
      <c r="AH28" s="192"/>
      <c r="AI28" s="155"/>
      <c r="AJ28" s="154"/>
      <c r="AK28" s="155">
        <v>1</v>
      </c>
      <c r="AL28" s="155"/>
      <c r="AM28" s="156"/>
    </row>
    <row r="29" spans="1:40" x14ac:dyDescent="0.3">
      <c r="A29" s="190">
        <v>92</v>
      </c>
      <c r="B29" s="189">
        <v>2002</v>
      </c>
      <c r="C29" s="189">
        <v>23</v>
      </c>
      <c r="D29" s="189">
        <v>5</v>
      </c>
      <c r="E29" s="189" t="s">
        <v>211</v>
      </c>
      <c r="F29" s="200">
        <v>1</v>
      </c>
      <c r="G29" s="200">
        <v>0</v>
      </c>
      <c r="H29" s="200">
        <v>0</v>
      </c>
      <c r="I29" s="16">
        <f t="shared" si="29"/>
        <v>0</v>
      </c>
      <c r="J29" s="1">
        <v>1</v>
      </c>
      <c r="K29" s="1">
        <f t="shared" si="23"/>
        <v>1</v>
      </c>
      <c r="L29" s="1" t="str">
        <f t="shared" si="24"/>
        <v/>
      </c>
      <c r="M29" s="1">
        <f t="shared" si="25"/>
        <v>2</v>
      </c>
      <c r="N29" s="1">
        <f t="shared" si="26"/>
        <v>3</v>
      </c>
      <c r="O29" s="1">
        <f t="shared" si="27"/>
        <v>2</v>
      </c>
      <c r="P29" s="1">
        <f t="shared" si="28"/>
        <v>2</v>
      </c>
      <c r="Q29" s="154"/>
      <c r="R29" s="155"/>
      <c r="S29" s="155"/>
      <c r="T29" s="155"/>
      <c r="U29" s="156"/>
      <c r="V29" s="155">
        <v>0.5</v>
      </c>
      <c r="W29" s="155">
        <v>1</v>
      </c>
      <c r="X29" s="155">
        <v>0.5</v>
      </c>
      <c r="Y29" s="192"/>
      <c r="Z29" s="192"/>
      <c r="AA29" s="154"/>
      <c r="AB29" s="155">
        <v>0.5</v>
      </c>
      <c r="AC29" s="155">
        <v>1</v>
      </c>
      <c r="AD29" s="155">
        <v>0.5</v>
      </c>
      <c r="AE29" s="156"/>
      <c r="AF29" s="192"/>
      <c r="AG29" s="155">
        <v>1</v>
      </c>
      <c r="AH29" s="192"/>
      <c r="AI29" s="155"/>
      <c r="AJ29" s="154"/>
      <c r="AK29" s="155">
        <v>1</v>
      </c>
      <c r="AL29" s="155"/>
      <c r="AM29" s="156"/>
      <c r="AN29" s="17" t="s">
        <v>57</v>
      </c>
    </row>
    <row r="30" spans="1:40" x14ac:dyDescent="0.3">
      <c r="A30">
        <v>92</v>
      </c>
      <c r="B30" s="64">
        <v>2002</v>
      </c>
      <c r="C30" s="189">
        <v>23</v>
      </c>
      <c r="D30" s="189">
        <v>5</v>
      </c>
      <c r="E30" s="64" t="s">
        <v>212</v>
      </c>
      <c r="F30" s="200">
        <v>2</v>
      </c>
      <c r="G30" s="200">
        <v>0</v>
      </c>
      <c r="H30" s="200">
        <v>1</v>
      </c>
      <c r="I30" s="16">
        <f t="shared" si="29"/>
        <v>1</v>
      </c>
      <c r="J30" s="1">
        <v>-1</v>
      </c>
      <c r="K30" s="1">
        <f t="shared" si="23"/>
        <v>-1</v>
      </c>
      <c r="L30" s="1">
        <f t="shared" si="24"/>
        <v>3</v>
      </c>
      <c r="M30" s="1">
        <f t="shared" si="25"/>
        <v>4</v>
      </c>
      <c r="N30" s="1">
        <f t="shared" si="26"/>
        <v>5</v>
      </c>
      <c r="O30" s="1">
        <f t="shared" si="27"/>
        <v>1</v>
      </c>
      <c r="P30" s="1" t="str">
        <f t="shared" si="28"/>
        <v/>
      </c>
      <c r="Q30" s="154"/>
      <c r="R30" s="155"/>
      <c r="S30" s="155">
        <v>2</v>
      </c>
      <c r="T30" s="155"/>
      <c r="U30" s="156"/>
      <c r="V30" s="155"/>
      <c r="W30" s="155"/>
      <c r="X30" s="155"/>
      <c r="Y30" s="192">
        <v>2</v>
      </c>
      <c r="Z30" s="192"/>
      <c r="AA30" s="154"/>
      <c r="AB30" s="155"/>
      <c r="AC30" s="155"/>
      <c r="AD30" s="155"/>
      <c r="AE30" s="156">
        <v>2</v>
      </c>
      <c r="AF30" s="192">
        <v>1</v>
      </c>
      <c r="AG30" s="155"/>
      <c r="AH30" s="192"/>
      <c r="AI30" s="155"/>
      <c r="AJ30" s="154"/>
      <c r="AK30" s="155"/>
      <c r="AL30" s="155"/>
      <c r="AM30" s="156"/>
      <c r="AN30" s="206"/>
    </row>
    <row r="31" spans="1:40" x14ac:dyDescent="0.3">
      <c r="A31" s="190">
        <v>92</v>
      </c>
      <c r="B31" s="189">
        <v>2002</v>
      </c>
      <c r="C31" s="189">
        <v>23</v>
      </c>
      <c r="D31" s="189">
        <v>5</v>
      </c>
      <c r="E31" s="189" t="s">
        <v>213</v>
      </c>
      <c r="F31" s="200">
        <v>1</v>
      </c>
      <c r="G31" s="200">
        <v>0</v>
      </c>
      <c r="H31" s="200">
        <v>0</v>
      </c>
      <c r="I31" s="16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 t="str">
        <f t="shared" si="25"/>
        <v/>
      </c>
      <c r="N31" s="1">
        <f t="shared" si="26"/>
        <v>4</v>
      </c>
      <c r="O31" s="1">
        <f t="shared" si="27"/>
        <v>2</v>
      </c>
      <c r="P31" s="1">
        <f t="shared" si="28"/>
        <v>4</v>
      </c>
      <c r="Q31" s="154"/>
      <c r="R31" s="155"/>
      <c r="S31" s="155"/>
      <c r="T31" s="155"/>
      <c r="U31" s="156"/>
      <c r="V31" s="155"/>
      <c r="W31" s="155"/>
      <c r="X31" s="155"/>
      <c r="Y31" s="192"/>
      <c r="Z31" s="192"/>
      <c r="AA31" s="154"/>
      <c r="AB31" s="155"/>
      <c r="AC31" s="155">
        <v>1</v>
      </c>
      <c r="AD31" s="155">
        <v>1</v>
      </c>
      <c r="AE31" s="156">
        <v>1</v>
      </c>
      <c r="AF31" s="192"/>
      <c r="AG31" s="155">
        <v>1</v>
      </c>
      <c r="AH31" s="192"/>
      <c r="AI31" s="155"/>
      <c r="AJ31" s="154"/>
      <c r="AK31" s="155"/>
      <c r="AL31" s="155"/>
      <c r="AM31" s="156">
        <v>1</v>
      </c>
      <c r="AN31" s="17" t="s">
        <v>57</v>
      </c>
    </row>
    <row r="32" spans="1:40" x14ac:dyDescent="0.3">
      <c r="A32" s="190">
        <v>101</v>
      </c>
      <c r="B32" s="189">
        <v>2002</v>
      </c>
      <c r="C32" s="189">
        <v>10</v>
      </c>
      <c r="D32" s="189">
        <v>7</v>
      </c>
      <c r="E32" s="189" t="s">
        <v>214</v>
      </c>
      <c r="F32" s="200">
        <v>1</v>
      </c>
      <c r="G32" s="200">
        <v>0</v>
      </c>
      <c r="H32" s="200">
        <v>0</v>
      </c>
      <c r="I32" s="16">
        <f t="shared" si="29"/>
        <v>0</v>
      </c>
      <c r="J32" s="1">
        <v>-1</v>
      </c>
      <c r="K32" s="1">
        <f t="shared" si="23"/>
        <v>1</v>
      </c>
      <c r="L32" s="1">
        <f t="shared" si="24"/>
        <v>2</v>
      </c>
      <c r="M32" s="1">
        <f t="shared" si="25"/>
        <v>2</v>
      </c>
      <c r="N32" s="1">
        <f t="shared" si="26"/>
        <v>1.5</v>
      </c>
      <c r="O32" s="1">
        <f t="shared" si="27"/>
        <v>1</v>
      </c>
      <c r="P32" s="1">
        <f t="shared" si="28"/>
        <v>1</v>
      </c>
      <c r="Q32" s="154">
        <v>1</v>
      </c>
      <c r="R32" s="155">
        <v>1</v>
      </c>
      <c r="S32" s="155">
        <v>1</v>
      </c>
      <c r="T32" s="155"/>
      <c r="U32" s="156"/>
      <c r="V32" s="192">
        <v>1</v>
      </c>
      <c r="W32" s="192">
        <v>1</v>
      </c>
      <c r="X32" s="192">
        <v>1</v>
      </c>
      <c r="Y32" s="192"/>
      <c r="Z32" s="192"/>
      <c r="AA32" s="154">
        <v>1</v>
      </c>
      <c r="AB32" s="155">
        <v>1</v>
      </c>
      <c r="AC32" s="155"/>
      <c r="AD32" s="155"/>
      <c r="AE32" s="156"/>
      <c r="AF32" s="192">
        <v>1</v>
      </c>
      <c r="AG32" s="192"/>
      <c r="AH32" s="192"/>
      <c r="AI32" s="192"/>
      <c r="AJ32" s="154">
        <v>1</v>
      </c>
      <c r="AK32" s="155"/>
      <c r="AL32" s="155"/>
      <c r="AM32" s="156"/>
    </row>
    <row r="33" spans="1:89" x14ac:dyDescent="0.3">
      <c r="A33">
        <v>101</v>
      </c>
      <c r="B33" s="64">
        <v>2002</v>
      </c>
      <c r="C33" s="189">
        <v>3</v>
      </c>
      <c r="D33" s="189">
        <v>10</v>
      </c>
      <c r="E33" s="64" t="s">
        <v>215</v>
      </c>
      <c r="F33" s="200">
        <v>1</v>
      </c>
      <c r="G33" s="200">
        <v>0</v>
      </c>
      <c r="H33" s="200">
        <v>0</v>
      </c>
      <c r="I33" s="16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1.5</v>
      </c>
      <c r="N33" s="1">
        <f t="shared" si="26"/>
        <v>1.5</v>
      </c>
      <c r="O33" s="1">
        <f t="shared" si="27"/>
        <v>1</v>
      </c>
      <c r="P33" s="1">
        <f t="shared" si="28"/>
        <v>4</v>
      </c>
      <c r="Q33" s="154"/>
      <c r="R33" s="155"/>
      <c r="S33" s="155"/>
      <c r="T33" s="155"/>
      <c r="U33" s="156"/>
      <c r="V33" s="155">
        <v>1</v>
      </c>
      <c r="W33" s="155">
        <v>1</v>
      </c>
      <c r="X33" s="155"/>
      <c r="Y33" s="155"/>
      <c r="Z33" s="155"/>
      <c r="AA33" s="154">
        <v>1</v>
      </c>
      <c r="AB33" s="155">
        <v>1</v>
      </c>
      <c r="AC33" s="155"/>
      <c r="AD33" s="155"/>
      <c r="AE33" s="156"/>
      <c r="AF33" s="155">
        <v>1</v>
      </c>
      <c r="AG33" s="155"/>
      <c r="AH33" s="155"/>
      <c r="AI33" s="155"/>
      <c r="AJ33" s="154"/>
      <c r="AK33" s="155"/>
      <c r="AL33" s="155"/>
      <c r="AM33" s="156">
        <v>1</v>
      </c>
      <c r="AN33" s="17" t="s">
        <v>58</v>
      </c>
    </row>
    <row r="34" spans="1:89" x14ac:dyDescent="0.3">
      <c r="A34" s="190">
        <v>101</v>
      </c>
      <c r="B34" s="189">
        <v>2002</v>
      </c>
      <c r="C34" s="189">
        <v>9</v>
      </c>
      <c r="D34" s="189">
        <v>10</v>
      </c>
      <c r="E34" s="189" t="s">
        <v>216</v>
      </c>
      <c r="F34" s="200">
        <v>1</v>
      </c>
      <c r="G34" s="200">
        <v>0</v>
      </c>
      <c r="H34" s="200">
        <v>0</v>
      </c>
      <c r="I34" s="16">
        <f t="shared" si="29"/>
        <v>0</v>
      </c>
      <c r="J34" s="1">
        <v>-1</v>
      </c>
      <c r="K34" s="1">
        <f t="shared" si="23"/>
        <v>1</v>
      </c>
      <c r="L34" s="1">
        <f t="shared" si="24"/>
        <v>1.5</v>
      </c>
      <c r="M34" s="1">
        <f t="shared" si="25"/>
        <v>2.8</v>
      </c>
      <c r="N34" s="1">
        <f t="shared" si="26"/>
        <v>4</v>
      </c>
      <c r="O34" s="1">
        <f t="shared" si="27"/>
        <v>2</v>
      </c>
      <c r="P34" s="1">
        <f t="shared" si="28"/>
        <v>2</v>
      </c>
      <c r="Q34" s="154">
        <v>1</v>
      </c>
      <c r="R34" s="155">
        <v>1</v>
      </c>
      <c r="S34" s="155"/>
      <c r="T34" s="155"/>
      <c r="U34" s="156"/>
      <c r="V34" s="155"/>
      <c r="W34" s="155">
        <v>1</v>
      </c>
      <c r="X34" s="155">
        <v>1</v>
      </c>
      <c r="Y34" s="155">
        <v>0.5</v>
      </c>
      <c r="Z34" s="155"/>
      <c r="AA34" s="154"/>
      <c r="AB34" s="155"/>
      <c r="AC34" s="155">
        <v>1</v>
      </c>
      <c r="AD34" s="155">
        <v>1</v>
      </c>
      <c r="AE34" s="156">
        <v>1</v>
      </c>
      <c r="AF34" s="155"/>
      <c r="AG34" s="155">
        <v>1</v>
      </c>
      <c r="AH34" s="155"/>
      <c r="AI34" s="155"/>
      <c r="AJ34" s="154"/>
      <c r="AK34" s="155">
        <v>1</v>
      </c>
      <c r="AL34" s="155"/>
      <c r="AM34" s="156"/>
      <c r="AN34" s="17" t="s">
        <v>57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0">
        <v>101</v>
      </c>
      <c r="B35" s="189">
        <v>2002</v>
      </c>
      <c r="C35" s="189">
        <v>24</v>
      </c>
      <c r="D35" s="189">
        <v>10</v>
      </c>
      <c r="E35" s="189" t="s">
        <v>217</v>
      </c>
      <c r="F35" s="200">
        <v>1</v>
      </c>
      <c r="G35" s="200">
        <v>0</v>
      </c>
      <c r="H35" s="200">
        <v>0</v>
      </c>
      <c r="I35" s="16">
        <f t="shared" si="29"/>
        <v>0</v>
      </c>
      <c r="J35" s="1">
        <v>-1</v>
      </c>
      <c r="K35" s="1">
        <f t="shared" si="23"/>
        <v>1</v>
      </c>
      <c r="L35" s="1">
        <f t="shared" si="24"/>
        <v>3.2</v>
      </c>
      <c r="M35" s="1">
        <f t="shared" si="25"/>
        <v>2</v>
      </c>
      <c r="N35" s="1">
        <f t="shared" si="26"/>
        <v>2.8</v>
      </c>
      <c r="O35" s="1">
        <f t="shared" si="27"/>
        <v>2</v>
      </c>
      <c r="P35" s="1">
        <f t="shared" si="28"/>
        <v>2</v>
      </c>
      <c r="Q35" s="154"/>
      <c r="R35" s="155">
        <v>0.5</v>
      </c>
      <c r="S35" s="155">
        <v>1</v>
      </c>
      <c r="T35" s="155">
        <v>1</v>
      </c>
      <c r="U35" s="156"/>
      <c r="V35" s="155">
        <v>1</v>
      </c>
      <c r="W35" s="155">
        <v>1</v>
      </c>
      <c r="X35" s="155">
        <v>1</v>
      </c>
      <c r="Y35" s="192"/>
      <c r="Z35" s="192"/>
      <c r="AA35" s="154"/>
      <c r="AB35" s="155">
        <v>1</v>
      </c>
      <c r="AC35" s="155">
        <v>1</v>
      </c>
      <c r="AD35" s="155">
        <v>0.5</v>
      </c>
      <c r="AE35" s="156"/>
      <c r="AF35" s="192"/>
      <c r="AG35" s="155">
        <v>1</v>
      </c>
      <c r="AH35" s="192"/>
      <c r="AI35" s="155"/>
      <c r="AJ35" s="154"/>
      <c r="AK35" s="155">
        <v>1</v>
      </c>
      <c r="AL35" s="155"/>
      <c r="AM35" s="156"/>
      <c r="AN35" s="17" t="s">
        <v>57</v>
      </c>
    </row>
    <row r="36" spans="1:89" x14ac:dyDescent="0.3">
      <c r="A36" s="190">
        <v>101</v>
      </c>
      <c r="B36" s="189">
        <v>2002</v>
      </c>
      <c r="C36" s="189">
        <v>24</v>
      </c>
      <c r="D36" s="189">
        <v>10</v>
      </c>
      <c r="E36" s="202" t="s">
        <v>218</v>
      </c>
      <c r="F36" s="200">
        <v>1</v>
      </c>
      <c r="G36" s="200">
        <v>0</v>
      </c>
      <c r="H36" s="200">
        <v>0</v>
      </c>
      <c r="I36" s="16">
        <f t="shared" si="29"/>
        <v>0</v>
      </c>
      <c r="J36" s="1">
        <v>-1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>
        <f t="shared" si="26"/>
        <v>2</v>
      </c>
      <c r="O36" s="1" t="str">
        <f t="shared" si="27"/>
        <v/>
      </c>
      <c r="P36" s="1" t="str">
        <f t="shared" si="28"/>
        <v/>
      </c>
      <c r="Q36" s="155"/>
      <c r="R36" s="155"/>
      <c r="S36" s="155"/>
      <c r="T36" s="155"/>
      <c r="U36" s="156"/>
      <c r="V36" s="155"/>
      <c r="W36" s="155"/>
      <c r="X36" s="155"/>
      <c r="Y36" s="155"/>
      <c r="Z36" s="156"/>
      <c r="AA36" s="155">
        <v>0.5</v>
      </c>
      <c r="AB36" s="155">
        <v>1</v>
      </c>
      <c r="AC36" s="155">
        <v>0.5</v>
      </c>
      <c r="AD36" s="155"/>
      <c r="AE36" s="156"/>
      <c r="AF36" s="155"/>
      <c r="AG36" s="155"/>
      <c r="AH36" s="155"/>
      <c r="AI36" s="156"/>
      <c r="AJ36" s="155"/>
      <c r="AK36" s="155"/>
      <c r="AL36" s="155"/>
      <c r="AM36" s="156"/>
    </row>
    <row r="37" spans="1:89" x14ac:dyDescent="0.3">
      <c r="A37" s="190">
        <v>101</v>
      </c>
      <c r="B37" s="189">
        <v>2002</v>
      </c>
      <c r="C37" s="189">
        <v>24</v>
      </c>
      <c r="D37" s="189">
        <v>10</v>
      </c>
      <c r="E37" s="189" t="s">
        <v>219</v>
      </c>
      <c r="F37" s="200">
        <v>1</v>
      </c>
      <c r="G37" s="200">
        <v>0</v>
      </c>
      <c r="H37" s="200">
        <v>0</v>
      </c>
      <c r="I37" s="16">
        <f t="shared" si="29"/>
        <v>0</v>
      </c>
      <c r="J37" s="1">
        <v>-1</v>
      </c>
      <c r="K37" s="1">
        <f t="shared" si="23"/>
        <v>1</v>
      </c>
      <c r="L37" s="1">
        <f t="shared" si="24"/>
        <v>4.5</v>
      </c>
      <c r="M37" s="1" t="str">
        <f t="shared" si="25"/>
        <v/>
      </c>
      <c r="N37" s="1">
        <f t="shared" si="26"/>
        <v>2</v>
      </c>
      <c r="O37" s="1">
        <f t="shared" si="27"/>
        <v>1</v>
      </c>
      <c r="P37" s="1">
        <f t="shared" si="28"/>
        <v>1</v>
      </c>
      <c r="Q37" s="154"/>
      <c r="R37" s="155"/>
      <c r="S37" s="155"/>
      <c r="T37" s="155">
        <v>1</v>
      </c>
      <c r="U37" s="156">
        <v>1</v>
      </c>
      <c r="V37" s="155"/>
      <c r="W37" s="155"/>
      <c r="X37" s="155"/>
      <c r="Y37" s="192"/>
      <c r="Z37" s="192"/>
      <c r="AA37" s="154">
        <v>1</v>
      </c>
      <c r="AB37" s="155">
        <v>1</v>
      </c>
      <c r="AC37" s="155">
        <v>1</v>
      </c>
      <c r="AD37" s="155"/>
      <c r="AE37" s="156"/>
      <c r="AF37" s="192">
        <v>1</v>
      </c>
      <c r="AG37" s="155"/>
      <c r="AH37" s="192"/>
      <c r="AI37" s="155"/>
      <c r="AJ37" s="154">
        <v>1</v>
      </c>
      <c r="AK37" s="155"/>
      <c r="AL37" s="155"/>
      <c r="AM37" s="156"/>
    </row>
    <row r="38" spans="1:89" x14ac:dyDescent="0.3">
      <c r="A38" s="190">
        <v>101</v>
      </c>
      <c r="B38" s="189">
        <v>2002</v>
      </c>
      <c r="C38" s="189">
        <v>28</v>
      </c>
      <c r="D38" s="189">
        <v>10</v>
      </c>
      <c r="E38" s="189" t="s">
        <v>220</v>
      </c>
      <c r="F38" s="200">
        <v>1</v>
      </c>
      <c r="G38" s="200">
        <v>0</v>
      </c>
      <c r="H38" s="200">
        <v>0</v>
      </c>
      <c r="I38" s="16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 t="str">
        <f t="shared" si="25"/>
        <v/>
      </c>
      <c r="N38" s="1">
        <f t="shared" si="26"/>
        <v>1.5</v>
      </c>
      <c r="O38" s="1">
        <f t="shared" si="27"/>
        <v>1</v>
      </c>
      <c r="P38" s="1" t="str">
        <f t="shared" si="28"/>
        <v/>
      </c>
      <c r="Q38" s="154"/>
      <c r="R38" s="155"/>
      <c r="S38" s="155"/>
      <c r="T38" s="155"/>
      <c r="U38" s="156"/>
      <c r="V38" s="155"/>
      <c r="W38" s="155"/>
      <c r="X38" s="155"/>
      <c r="Y38" s="192"/>
      <c r="Z38" s="155"/>
      <c r="AA38" s="154">
        <v>1</v>
      </c>
      <c r="AB38" s="155">
        <v>1</v>
      </c>
      <c r="AC38" s="155"/>
      <c r="AD38" s="155"/>
      <c r="AE38" s="156"/>
      <c r="AF38" s="192">
        <v>1</v>
      </c>
      <c r="AG38" s="155"/>
      <c r="AH38" s="192"/>
      <c r="AI38" s="155"/>
      <c r="AJ38" s="154"/>
      <c r="AK38" s="155"/>
      <c r="AL38" s="155"/>
      <c r="AM38" s="156"/>
    </row>
    <row r="39" spans="1:89" x14ac:dyDescent="0.3">
      <c r="A39" s="190">
        <v>101</v>
      </c>
      <c r="B39" s="189">
        <v>2002</v>
      </c>
      <c r="C39" s="189">
        <v>28</v>
      </c>
      <c r="D39" s="189">
        <v>10</v>
      </c>
      <c r="E39" s="189" t="s">
        <v>221</v>
      </c>
      <c r="F39" s="200">
        <v>1</v>
      </c>
      <c r="G39" s="200">
        <v>0</v>
      </c>
      <c r="H39" s="200">
        <v>0</v>
      </c>
      <c r="I39" s="16">
        <f t="shared" si="29"/>
        <v>0</v>
      </c>
      <c r="J39" s="1">
        <v>-1</v>
      </c>
      <c r="K39" s="1">
        <f t="shared" si="23"/>
        <v>1</v>
      </c>
      <c r="L39" s="1" t="str">
        <f t="shared" si="24"/>
        <v/>
      </c>
      <c r="M39" s="1" t="str">
        <f t="shared" si="25"/>
        <v/>
      </c>
      <c r="N39" s="1">
        <f t="shared" si="26"/>
        <v>1.3333333333333333</v>
      </c>
      <c r="O39" s="1">
        <f t="shared" si="27"/>
        <v>1</v>
      </c>
      <c r="P39" s="1" t="str">
        <f t="shared" si="28"/>
        <v/>
      </c>
      <c r="Q39" s="154"/>
      <c r="R39" s="155"/>
      <c r="S39" s="155"/>
      <c r="T39" s="155"/>
      <c r="U39" s="156"/>
      <c r="V39" s="192"/>
      <c r="W39" s="192"/>
      <c r="X39" s="192"/>
      <c r="Y39" s="192"/>
      <c r="Z39" s="192"/>
      <c r="AA39" s="154">
        <v>1</v>
      </c>
      <c r="AB39" s="155">
        <v>0.5</v>
      </c>
      <c r="AC39" s="155"/>
      <c r="AD39" s="155"/>
      <c r="AE39" s="156"/>
      <c r="AF39" s="192">
        <v>1</v>
      </c>
      <c r="AG39" s="192"/>
      <c r="AH39" s="192"/>
      <c r="AI39" s="192"/>
      <c r="AJ39" s="154"/>
      <c r="AK39" s="155"/>
      <c r="AL39" s="155"/>
      <c r="AM39" s="156"/>
    </row>
    <row r="40" spans="1:89" x14ac:dyDescent="0.3">
      <c r="A40" s="190">
        <v>101</v>
      </c>
      <c r="B40" s="189">
        <v>2002</v>
      </c>
      <c r="C40" s="189">
        <v>7</v>
      </c>
      <c r="D40" s="189">
        <v>11</v>
      </c>
      <c r="E40" s="189" t="s">
        <v>222</v>
      </c>
      <c r="F40" s="200">
        <v>1</v>
      </c>
      <c r="G40" s="200">
        <v>0</v>
      </c>
      <c r="H40" s="200">
        <v>0</v>
      </c>
      <c r="I40" s="16">
        <f t="shared" si="29"/>
        <v>0</v>
      </c>
      <c r="J40" s="1">
        <v>1</v>
      </c>
      <c r="K40" s="1">
        <f t="shared" si="23"/>
        <v>1</v>
      </c>
      <c r="L40" s="1">
        <f t="shared" si="24"/>
        <v>4</v>
      </c>
      <c r="M40" s="1">
        <f t="shared" si="25"/>
        <v>4.5</v>
      </c>
      <c r="N40" s="1">
        <f t="shared" si="26"/>
        <v>1.5</v>
      </c>
      <c r="O40" s="1">
        <f t="shared" si="27"/>
        <v>1</v>
      </c>
      <c r="P40" s="1">
        <f t="shared" si="28"/>
        <v>1</v>
      </c>
      <c r="Q40" s="154"/>
      <c r="R40" s="155"/>
      <c r="S40" s="155">
        <v>1</v>
      </c>
      <c r="T40" s="155">
        <v>1</v>
      </c>
      <c r="U40" s="156">
        <v>1</v>
      </c>
      <c r="V40" s="155"/>
      <c r="W40" s="155"/>
      <c r="X40" s="155"/>
      <c r="Y40" s="192">
        <v>1</v>
      </c>
      <c r="Z40" s="192">
        <v>1</v>
      </c>
      <c r="AA40" s="154">
        <v>1</v>
      </c>
      <c r="AB40" s="155">
        <v>1</v>
      </c>
      <c r="AC40" s="155"/>
      <c r="AD40" s="155"/>
      <c r="AE40" s="156"/>
      <c r="AF40" s="192">
        <v>1</v>
      </c>
      <c r="AG40" s="155"/>
      <c r="AH40" s="192"/>
      <c r="AI40" s="155"/>
      <c r="AJ40" s="154">
        <v>1</v>
      </c>
      <c r="AK40" s="155"/>
      <c r="AL40" s="155"/>
      <c r="AM40" s="156"/>
      <c r="AN40" s="17" t="s">
        <v>57</v>
      </c>
    </row>
    <row r="41" spans="1:89" x14ac:dyDescent="0.3">
      <c r="A41" s="190">
        <v>101</v>
      </c>
      <c r="B41" s="189">
        <v>2002</v>
      </c>
      <c r="C41" s="189">
        <v>14</v>
      </c>
      <c r="D41" s="189">
        <v>11</v>
      </c>
      <c r="E41" s="189" t="s">
        <v>223</v>
      </c>
      <c r="F41" s="200">
        <v>1</v>
      </c>
      <c r="G41" s="200">
        <v>0</v>
      </c>
      <c r="H41" s="200">
        <v>0</v>
      </c>
      <c r="I41" s="16">
        <f t="shared" si="29"/>
        <v>0</v>
      </c>
      <c r="J41" s="1">
        <v>-1</v>
      </c>
      <c r="K41" s="1">
        <f t="shared" si="23"/>
        <v>1</v>
      </c>
      <c r="L41" s="1" t="str">
        <f t="shared" si="24"/>
        <v/>
      </c>
      <c r="M41" s="1">
        <f t="shared" si="25"/>
        <v>2</v>
      </c>
      <c r="N41" s="1">
        <f t="shared" si="26"/>
        <v>1.5</v>
      </c>
      <c r="O41" s="1">
        <f t="shared" si="27"/>
        <v>1</v>
      </c>
      <c r="P41" s="1">
        <f t="shared" si="28"/>
        <v>4</v>
      </c>
      <c r="Q41" s="154"/>
      <c r="R41" s="155"/>
      <c r="S41" s="155"/>
      <c r="T41" s="155"/>
      <c r="U41" s="156"/>
      <c r="V41" s="155">
        <v>1</v>
      </c>
      <c r="W41" s="155">
        <v>1</v>
      </c>
      <c r="X41" s="155">
        <v>1</v>
      </c>
      <c r="Y41" s="155"/>
      <c r="Z41" s="155"/>
      <c r="AA41" s="154">
        <v>1</v>
      </c>
      <c r="AB41" s="155">
        <v>1</v>
      </c>
      <c r="AC41" s="155"/>
      <c r="AD41" s="155"/>
      <c r="AE41" s="156"/>
      <c r="AF41" s="155">
        <v>1</v>
      </c>
      <c r="AG41" s="155"/>
      <c r="AH41" s="155"/>
      <c r="AI41" s="155"/>
      <c r="AJ41" s="154"/>
      <c r="AK41" s="155"/>
      <c r="AL41" s="155"/>
      <c r="AM41" s="156">
        <v>1</v>
      </c>
    </row>
    <row r="42" spans="1:89" x14ac:dyDescent="0.3">
      <c r="A42" s="190">
        <v>101</v>
      </c>
      <c r="B42" s="189">
        <v>2003</v>
      </c>
      <c r="C42" s="189">
        <v>16</v>
      </c>
      <c r="D42" s="189">
        <v>1</v>
      </c>
      <c r="E42" s="189" t="s">
        <v>224</v>
      </c>
      <c r="F42" s="200">
        <v>1</v>
      </c>
      <c r="G42" s="200">
        <v>0</v>
      </c>
      <c r="H42" s="200">
        <v>0</v>
      </c>
      <c r="I42" s="16">
        <f t="shared" si="29"/>
        <v>0</v>
      </c>
      <c r="J42" s="1">
        <v>-1</v>
      </c>
      <c r="K42" s="1">
        <f t="shared" si="23"/>
        <v>1</v>
      </c>
      <c r="L42" s="1" t="str">
        <f t="shared" si="24"/>
        <v/>
      </c>
      <c r="M42" s="1" t="str">
        <f t="shared" si="25"/>
        <v/>
      </c>
      <c r="N42" s="1">
        <f t="shared" si="26"/>
        <v>1.5</v>
      </c>
      <c r="O42" s="1" t="str">
        <f t="shared" si="27"/>
        <v/>
      </c>
      <c r="P42" s="1" t="str">
        <f t="shared" si="28"/>
        <v/>
      </c>
      <c r="Q42" s="154"/>
      <c r="R42" s="155"/>
      <c r="S42" s="155"/>
      <c r="T42" s="155"/>
      <c r="U42" s="156"/>
      <c r="V42" s="155"/>
      <c r="W42" s="155"/>
      <c r="X42" s="155"/>
      <c r="Y42" s="155"/>
      <c r="Z42" s="155"/>
      <c r="AA42" s="154">
        <v>1</v>
      </c>
      <c r="AB42" s="155">
        <v>1</v>
      </c>
      <c r="AC42" s="155"/>
      <c r="AD42" s="155"/>
      <c r="AE42" s="156"/>
      <c r="AF42" s="155"/>
      <c r="AG42" s="155"/>
      <c r="AH42" s="155"/>
      <c r="AI42" s="155"/>
      <c r="AJ42" s="154"/>
      <c r="AK42" s="155"/>
      <c r="AL42" s="155"/>
      <c r="AM42" s="156"/>
    </row>
    <row r="43" spans="1:89" x14ac:dyDescent="0.3">
      <c r="A43" s="190">
        <v>101</v>
      </c>
      <c r="B43" s="189">
        <v>2003</v>
      </c>
      <c r="C43" s="189">
        <v>22</v>
      </c>
      <c r="D43" s="189">
        <v>1</v>
      </c>
      <c r="E43" s="189" t="s">
        <v>225</v>
      </c>
      <c r="F43" s="200">
        <v>1</v>
      </c>
      <c r="G43" s="200">
        <v>0</v>
      </c>
      <c r="H43" s="200">
        <v>0</v>
      </c>
      <c r="I43" s="16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>
        <f t="shared" si="25"/>
        <v>1.5</v>
      </c>
      <c r="N43" s="1">
        <f t="shared" si="26"/>
        <v>1.5</v>
      </c>
      <c r="O43" s="1">
        <f t="shared" si="27"/>
        <v>1</v>
      </c>
      <c r="P43" s="1">
        <f t="shared" si="28"/>
        <v>1</v>
      </c>
      <c r="Q43" s="154"/>
      <c r="R43" s="155"/>
      <c r="S43" s="155"/>
      <c r="T43" s="155"/>
      <c r="U43" s="156"/>
      <c r="V43" s="155">
        <v>1</v>
      </c>
      <c r="W43" s="155">
        <v>1</v>
      </c>
      <c r="X43" s="155"/>
      <c r="Y43" s="155"/>
      <c r="Z43" s="155"/>
      <c r="AA43" s="154">
        <v>1</v>
      </c>
      <c r="AB43" s="155">
        <v>1</v>
      </c>
      <c r="AC43" s="155"/>
      <c r="AD43" s="155"/>
      <c r="AE43" s="156"/>
      <c r="AF43" s="155">
        <v>1</v>
      </c>
      <c r="AG43" s="155"/>
      <c r="AH43" s="155"/>
      <c r="AI43" s="155"/>
      <c r="AJ43" s="154">
        <v>1</v>
      </c>
      <c r="AK43" s="155"/>
      <c r="AL43" s="155"/>
      <c r="AM43" s="156"/>
    </row>
    <row r="44" spans="1:89" x14ac:dyDescent="0.3">
      <c r="A44" s="190">
        <v>101</v>
      </c>
      <c r="B44" s="189">
        <v>2003</v>
      </c>
      <c r="C44" s="189">
        <v>31</v>
      </c>
      <c r="D44" s="189">
        <v>1</v>
      </c>
      <c r="E44" s="189" t="s">
        <v>226</v>
      </c>
      <c r="F44" s="192">
        <v>0</v>
      </c>
      <c r="G44" s="201"/>
      <c r="H44" s="201"/>
      <c r="I44" s="16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 t="str">
        <f t="shared" si="25"/>
        <v/>
      </c>
      <c r="N44" s="1" t="str">
        <f t="shared" si="26"/>
        <v/>
      </c>
      <c r="O44" s="1" t="str">
        <f t="shared" si="27"/>
        <v/>
      </c>
      <c r="P44" s="1" t="str">
        <f t="shared" si="28"/>
        <v/>
      </c>
      <c r="Q44" s="154"/>
      <c r="R44" s="155"/>
      <c r="S44" s="155"/>
      <c r="T44" s="155"/>
      <c r="U44" s="156"/>
      <c r="V44" s="192"/>
      <c r="W44" s="192"/>
      <c r="X44" s="192"/>
      <c r="Y44" s="192"/>
      <c r="Z44" s="192"/>
      <c r="AA44" s="154"/>
      <c r="AB44" s="155"/>
      <c r="AC44" s="155"/>
      <c r="AD44" s="155"/>
      <c r="AE44" s="156"/>
      <c r="AF44" s="192"/>
      <c r="AG44" s="192"/>
      <c r="AH44" s="192"/>
      <c r="AI44" s="192"/>
      <c r="AJ44" s="154"/>
      <c r="AK44" s="155"/>
      <c r="AL44" s="155"/>
      <c r="AM44" s="156"/>
    </row>
    <row r="45" spans="1:89" x14ac:dyDescent="0.3">
      <c r="A45" s="190">
        <v>101</v>
      </c>
      <c r="B45" s="189">
        <v>2003</v>
      </c>
      <c r="C45" s="189">
        <v>6</v>
      </c>
      <c r="D45" s="189">
        <v>3</v>
      </c>
      <c r="E45" s="189" t="s">
        <v>227</v>
      </c>
      <c r="F45" s="200">
        <v>1</v>
      </c>
      <c r="G45" s="200">
        <v>0</v>
      </c>
      <c r="H45" s="200">
        <v>0</v>
      </c>
      <c r="I45" s="16">
        <f t="shared" si="29"/>
        <v>0</v>
      </c>
      <c r="J45" s="1">
        <v>-1</v>
      </c>
      <c r="K45" s="1">
        <f t="shared" si="23"/>
        <v>1</v>
      </c>
      <c r="L45" s="1">
        <f t="shared" si="24"/>
        <v>1.8</v>
      </c>
      <c r="M45" s="1" t="str">
        <f t="shared" si="25"/>
        <v/>
      </c>
      <c r="N45" s="1">
        <f t="shared" si="26"/>
        <v>3.2</v>
      </c>
      <c r="O45" s="1">
        <f t="shared" si="27"/>
        <v>1</v>
      </c>
      <c r="P45" s="1">
        <f t="shared" si="28"/>
        <v>2</v>
      </c>
      <c r="Q45" s="154">
        <v>1</v>
      </c>
      <c r="R45" s="155">
        <v>1</v>
      </c>
      <c r="S45" s="155">
        <v>0.5</v>
      </c>
      <c r="T45" s="155"/>
      <c r="U45" s="156"/>
      <c r="V45" s="192"/>
      <c r="W45" s="192"/>
      <c r="X45" s="192"/>
      <c r="Y45" s="192"/>
      <c r="Z45" s="192"/>
      <c r="AA45" s="154"/>
      <c r="AB45" s="155">
        <v>0.5</v>
      </c>
      <c r="AC45" s="155">
        <v>1</v>
      </c>
      <c r="AD45" s="155">
        <v>1</v>
      </c>
      <c r="AE45" s="156"/>
      <c r="AF45" s="192">
        <v>1</v>
      </c>
      <c r="AG45" s="192"/>
      <c r="AH45" s="192"/>
      <c r="AI45" s="192"/>
      <c r="AJ45" s="154"/>
      <c r="AK45" s="155">
        <v>1</v>
      </c>
      <c r="AL45" s="155"/>
      <c r="AM45" s="156"/>
      <c r="AN45" s="17" t="s">
        <v>59</v>
      </c>
    </row>
    <row r="46" spans="1:89" x14ac:dyDescent="0.3">
      <c r="A46" s="190">
        <v>101</v>
      </c>
      <c r="B46" s="189">
        <v>2003</v>
      </c>
      <c r="C46" s="189">
        <v>24</v>
      </c>
      <c r="D46" s="189">
        <v>3</v>
      </c>
      <c r="E46" s="189" t="s">
        <v>228</v>
      </c>
      <c r="F46" s="200">
        <v>1</v>
      </c>
      <c r="G46" s="200">
        <v>0</v>
      </c>
      <c r="H46" s="200">
        <v>0</v>
      </c>
      <c r="I46" s="16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>
        <f t="shared" si="25"/>
        <v>1.8</v>
      </c>
      <c r="N46" s="1">
        <f t="shared" si="26"/>
        <v>1.8</v>
      </c>
      <c r="O46" s="1">
        <f t="shared" si="27"/>
        <v>4</v>
      </c>
      <c r="P46" s="1">
        <f t="shared" si="28"/>
        <v>2</v>
      </c>
      <c r="Q46" s="154"/>
      <c r="R46" s="155"/>
      <c r="S46" s="155"/>
      <c r="T46" s="155"/>
      <c r="U46" s="156"/>
      <c r="V46" s="192">
        <v>1</v>
      </c>
      <c r="W46" s="192">
        <v>1</v>
      </c>
      <c r="X46" s="192">
        <v>0.5</v>
      </c>
      <c r="Y46" s="192"/>
      <c r="Z46" s="192"/>
      <c r="AA46" s="154">
        <v>1</v>
      </c>
      <c r="AB46" s="155">
        <v>1</v>
      </c>
      <c r="AC46" s="155">
        <v>0.5</v>
      </c>
      <c r="AD46" s="155"/>
      <c r="AE46" s="156"/>
      <c r="AF46" s="192"/>
      <c r="AG46" s="192"/>
      <c r="AH46" s="192"/>
      <c r="AI46" s="192">
        <v>1</v>
      </c>
      <c r="AJ46" s="154"/>
      <c r="AK46" s="155">
        <v>1</v>
      </c>
      <c r="AL46" s="155"/>
      <c r="AM46" s="156"/>
    </row>
    <row r="47" spans="1:89" x14ac:dyDescent="0.3">
      <c r="A47" s="190">
        <v>101</v>
      </c>
      <c r="B47" s="189">
        <v>2003</v>
      </c>
      <c r="C47" s="189">
        <v>3</v>
      </c>
      <c r="D47" s="189">
        <v>4</v>
      </c>
      <c r="E47" s="189" t="s">
        <v>229</v>
      </c>
      <c r="F47" s="200">
        <v>1</v>
      </c>
      <c r="G47" s="200">
        <v>0</v>
      </c>
      <c r="H47" s="200">
        <v>0</v>
      </c>
      <c r="I47" s="16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>
        <f t="shared" si="26"/>
        <v>2</v>
      </c>
      <c r="O47" s="1">
        <f t="shared" si="27"/>
        <v>3</v>
      </c>
      <c r="P47" s="1">
        <f t="shared" si="28"/>
        <v>1</v>
      </c>
      <c r="Q47" s="154"/>
      <c r="R47" s="155"/>
      <c r="S47" s="155"/>
      <c r="T47" s="155"/>
      <c r="U47" s="156"/>
      <c r="V47" s="192"/>
      <c r="W47" s="192"/>
      <c r="X47" s="192"/>
      <c r="Y47" s="192"/>
      <c r="Z47" s="192"/>
      <c r="AA47" s="154">
        <v>0.5</v>
      </c>
      <c r="AB47" s="155">
        <v>1</v>
      </c>
      <c r="AC47" s="155">
        <v>0.5</v>
      </c>
      <c r="AD47" s="155"/>
      <c r="AE47" s="156"/>
      <c r="AF47" s="192"/>
      <c r="AG47" s="192"/>
      <c r="AH47" s="192">
        <v>1</v>
      </c>
      <c r="AI47" s="192"/>
      <c r="AJ47" s="154">
        <v>1</v>
      </c>
      <c r="AK47" s="155"/>
      <c r="AL47" s="155"/>
      <c r="AM47" s="156"/>
      <c r="AN47" s="17" t="s">
        <v>57</v>
      </c>
    </row>
    <row r="48" spans="1:89" x14ac:dyDescent="0.3">
      <c r="A48">
        <v>101</v>
      </c>
      <c r="B48" s="64">
        <v>2003</v>
      </c>
      <c r="C48" s="189">
        <v>3</v>
      </c>
      <c r="D48" s="189">
        <v>4</v>
      </c>
      <c r="E48" s="64" t="s">
        <v>230</v>
      </c>
      <c r="F48" s="200">
        <v>1</v>
      </c>
      <c r="G48" s="200">
        <v>0</v>
      </c>
      <c r="H48" s="200">
        <v>0</v>
      </c>
      <c r="I48" s="16">
        <f t="shared" si="29"/>
        <v>0</v>
      </c>
      <c r="J48" s="1">
        <v>1</v>
      </c>
      <c r="K48" s="1">
        <f t="shared" si="23"/>
        <v>1</v>
      </c>
      <c r="L48" s="1" t="str">
        <f t="shared" si="24"/>
        <v/>
      </c>
      <c r="M48" s="1">
        <f t="shared" si="25"/>
        <v>1.5</v>
      </c>
      <c r="N48" s="1">
        <f t="shared" si="26"/>
        <v>1.3333333333333333</v>
      </c>
      <c r="O48" s="1">
        <f t="shared" si="27"/>
        <v>1</v>
      </c>
      <c r="P48" s="1">
        <f t="shared" si="28"/>
        <v>1</v>
      </c>
      <c r="Q48" s="154"/>
      <c r="R48" s="155"/>
      <c r="S48" s="155"/>
      <c r="T48" s="155"/>
      <c r="U48" s="156"/>
      <c r="V48" s="155">
        <v>1</v>
      </c>
      <c r="W48" s="155">
        <v>1</v>
      </c>
      <c r="X48" s="155"/>
      <c r="Y48" s="155"/>
      <c r="Z48" s="155"/>
      <c r="AA48" s="154">
        <v>1</v>
      </c>
      <c r="AB48" s="155">
        <v>0.5</v>
      </c>
      <c r="AC48" s="155"/>
      <c r="AD48" s="155"/>
      <c r="AE48" s="156"/>
      <c r="AF48" s="155">
        <v>1</v>
      </c>
      <c r="AG48" s="155"/>
      <c r="AH48" s="155"/>
      <c r="AI48" s="155"/>
      <c r="AJ48" s="154">
        <v>1</v>
      </c>
      <c r="AK48" s="155"/>
      <c r="AL48" s="155"/>
      <c r="AM48" s="156"/>
      <c r="AN48" s="17" t="s">
        <v>57</v>
      </c>
    </row>
    <row r="49" spans="1:40" x14ac:dyDescent="0.3">
      <c r="A49" s="190">
        <v>101</v>
      </c>
      <c r="B49" s="189">
        <v>2003</v>
      </c>
      <c r="C49" s="189">
        <v>10</v>
      </c>
      <c r="D49" s="189">
        <v>4</v>
      </c>
      <c r="E49" s="202" t="s">
        <v>231</v>
      </c>
      <c r="F49" s="162">
        <v>2</v>
      </c>
      <c r="G49" s="200">
        <v>0</v>
      </c>
      <c r="H49" s="200">
        <v>0</v>
      </c>
      <c r="I49" s="16">
        <f t="shared" si="29"/>
        <v>0</v>
      </c>
      <c r="J49" s="1">
        <v>1</v>
      </c>
      <c r="K49" s="1">
        <f t="shared" si="23"/>
        <v>-1</v>
      </c>
      <c r="L49" s="1" t="str">
        <f t="shared" si="24"/>
        <v/>
      </c>
      <c r="M49" s="1">
        <f t="shared" si="25"/>
        <v>4.666666666666667</v>
      </c>
      <c r="N49" s="1">
        <f t="shared" si="26"/>
        <v>3</v>
      </c>
      <c r="O49" s="1" t="str">
        <f t="shared" si="27"/>
        <v/>
      </c>
      <c r="P49" s="1" t="str">
        <f t="shared" si="28"/>
        <v/>
      </c>
      <c r="Q49" s="154"/>
      <c r="R49" s="155"/>
      <c r="S49" s="155"/>
      <c r="T49" s="155"/>
      <c r="U49" s="156"/>
      <c r="V49" s="192"/>
      <c r="W49" s="192"/>
      <c r="X49" s="192"/>
      <c r="Y49" s="192">
        <v>0.5</v>
      </c>
      <c r="Z49" s="192">
        <v>1</v>
      </c>
      <c r="AA49" s="154"/>
      <c r="AB49" s="155">
        <v>0.5</v>
      </c>
      <c r="AC49" s="155">
        <v>1</v>
      </c>
      <c r="AD49" s="155">
        <v>0.5</v>
      </c>
      <c r="AE49" s="156"/>
      <c r="AF49" s="192"/>
      <c r="AG49" s="192"/>
      <c r="AH49" s="192"/>
      <c r="AI49" s="192"/>
      <c r="AJ49" s="154"/>
      <c r="AK49" s="155"/>
      <c r="AL49" s="155"/>
      <c r="AM49" s="156"/>
    </row>
    <row r="50" spans="1:40" x14ac:dyDescent="0.3">
      <c r="A50" s="190">
        <v>101</v>
      </c>
      <c r="B50" s="189">
        <v>2003</v>
      </c>
      <c r="C50" s="189">
        <v>8</v>
      </c>
      <c r="D50" s="189">
        <v>5</v>
      </c>
      <c r="E50" s="189" t="s">
        <v>232</v>
      </c>
      <c r="F50" s="162">
        <v>1</v>
      </c>
      <c r="G50" s="200">
        <v>0</v>
      </c>
      <c r="H50" s="200">
        <v>0</v>
      </c>
      <c r="I50" s="16">
        <f t="shared" si="29"/>
        <v>0</v>
      </c>
      <c r="J50" s="1">
        <v>1</v>
      </c>
      <c r="K50" s="1">
        <f t="shared" si="23"/>
        <v>1</v>
      </c>
      <c r="L50" s="1" t="str">
        <f t="shared" si="24"/>
        <v/>
      </c>
      <c r="M50" s="1" t="str">
        <f t="shared" si="25"/>
        <v/>
      </c>
      <c r="N50" s="1">
        <f t="shared" si="26"/>
        <v>3</v>
      </c>
      <c r="O50" s="1">
        <f t="shared" si="27"/>
        <v>2</v>
      </c>
      <c r="P50" s="1">
        <f t="shared" si="28"/>
        <v>1</v>
      </c>
      <c r="Q50" s="154"/>
      <c r="R50" s="155"/>
      <c r="S50" s="155"/>
      <c r="T50" s="155"/>
      <c r="U50" s="156"/>
      <c r="V50" s="192"/>
      <c r="W50" s="192"/>
      <c r="X50" s="192"/>
      <c r="Y50" s="192"/>
      <c r="Z50" s="192"/>
      <c r="AA50" s="154"/>
      <c r="AB50" s="155">
        <v>0.5</v>
      </c>
      <c r="AC50" s="155">
        <v>1</v>
      </c>
      <c r="AD50" s="155">
        <v>0.5</v>
      </c>
      <c r="AE50" s="156"/>
      <c r="AF50" s="192"/>
      <c r="AG50" s="192">
        <v>1</v>
      </c>
      <c r="AH50" s="192"/>
      <c r="AI50" s="192"/>
      <c r="AJ50" s="154">
        <v>1</v>
      </c>
      <c r="AK50" s="155"/>
      <c r="AL50" s="155"/>
      <c r="AM50" s="156"/>
      <c r="AN50" s="17" t="s">
        <v>57</v>
      </c>
    </row>
    <row r="51" spans="1:40" x14ac:dyDescent="0.3">
      <c r="A51" s="190">
        <v>101</v>
      </c>
      <c r="B51" s="189">
        <v>2003</v>
      </c>
      <c r="C51" s="189">
        <v>8</v>
      </c>
      <c r="D51" s="189">
        <v>5</v>
      </c>
      <c r="E51" s="189" t="s">
        <v>233</v>
      </c>
      <c r="F51" s="162">
        <v>1</v>
      </c>
      <c r="G51" s="200">
        <v>0</v>
      </c>
      <c r="H51" s="200">
        <v>0</v>
      </c>
      <c r="I51" s="16">
        <f t="shared" si="29"/>
        <v>0</v>
      </c>
      <c r="J51" s="1">
        <v>1</v>
      </c>
      <c r="K51" s="1">
        <f t="shared" si="23"/>
        <v>1</v>
      </c>
      <c r="L51" s="1" t="str">
        <f t="shared" si="24"/>
        <v/>
      </c>
      <c r="M51" s="1" t="str">
        <f t="shared" si="25"/>
        <v/>
      </c>
      <c r="N51" s="1">
        <f t="shared" si="26"/>
        <v>1.5</v>
      </c>
      <c r="O51" s="1">
        <f t="shared" si="27"/>
        <v>1</v>
      </c>
      <c r="P51" s="1">
        <f t="shared" si="28"/>
        <v>4</v>
      </c>
      <c r="Q51" s="154"/>
      <c r="R51" s="155"/>
      <c r="S51" s="155"/>
      <c r="T51" s="155"/>
      <c r="U51" s="156"/>
      <c r="V51" s="192"/>
      <c r="W51" s="192"/>
      <c r="X51" s="192"/>
      <c r="Y51" s="192"/>
      <c r="Z51" s="192"/>
      <c r="AA51" s="154">
        <v>1</v>
      </c>
      <c r="AB51" s="155">
        <v>1</v>
      </c>
      <c r="AC51" s="155"/>
      <c r="AD51" s="155"/>
      <c r="AE51" s="156"/>
      <c r="AF51" s="192">
        <v>1</v>
      </c>
      <c r="AG51" s="192"/>
      <c r="AH51" s="192"/>
      <c r="AI51" s="192"/>
      <c r="AJ51" s="154"/>
      <c r="AK51" s="155"/>
      <c r="AL51" s="155"/>
      <c r="AM51" s="156">
        <v>1</v>
      </c>
      <c r="AN51" s="17" t="s">
        <v>57</v>
      </c>
    </row>
    <row r="52" spans="1:40" x14ac:dyDescent="0.3">
      <c r="A52" s="190">
        <v>101</v>
      </c>
      <c r="B52" s="189">
        <v>2003</v>
      </c>
      <c r="C52" s="189">
        <v>15</v>
      </c>
      <c r="D52" s="189">
        <v>5</v>
      </c>
      <c r="E52" s="189" t="s">
        <v>234</v>
      </c>
      <c r="F52" s="162">
        <v>1</v>
      </c>
      <c r="G52" s="200">
        <v>1</v>
      </c>
      <c r="H52" s="200">
        <v>0</v>
      </c>
      <c r="I52" s="16">
        <f t="shared" si="29"/>
        <v>1</v>
      </c>
      <c r="J52" s="1">
        <v>-1</v>
      </c>
      <c r="K52" s="1">
        <f t="shared" si="23"/>
        <v>-1</v>
      </c>
      <c r="L52" s="1">
        <f t="shared" si="24"/>
        <v>4</v>
      </c>
      <c r="M52" s="1" t="str">
        <f t="shared" si="25"/>
        <v/>
      </c>
      <c r="N52" s="1">
        <f t="shared" si="26"/>
        <v>3</v>
      </c>
      <c r="O52" s="1">
        <f t="shared" si="27"/>
        <v>1</v>
      </c>
      <c r="P52" s="1" t="str">
        <f t="shared" si="28"/>
        <v/>
      </c>
      <c r="Q52" s="154"/>
      <c r="R52" s="155"/>
      <c r="S52" s="155"/>
      <c r="T52" s="155">
        <v>2</v>
      </c>
      <c r="U52" s="156"/>
      <c r="V52" s="192"/>
      <c r="W52" s="192"/>
      <c r="X52" s="192"/>
      <c r="Y52" s="192"/>
      <c r="Z52" s="192"/>
      <c r="AA52" s="154"/>
      <c r="AB52" s="155"/>
      <c r="AC52" s="155">
        <v>2</v>
      </c>
      <c r="AD52" s="155"/>
      <c r="AE52" s="156"/>
      <c r="AF52" s="192">
        <v>1</v>
      </c>
      <c r="AG52" s="192"/>
      <c r="AH52" s="192"/>
      <c r="AI52" s="192"/>
      <c r="AJ52" s="154"/>
      <c r="AK52" s="155"/>
      <c r="AL52" s="155"/>
      <c r="AM52" s="156"/>
    </row>
    <row r="53" spans="1:40" x14ac:dyDescent="0.3">
      <c r="A53" s="190">
        <v>101</v>
      </c>
      <c r="B53" s="189">
        <v>2003</v>
      </c>
      <c r="C53" s="189">
        <v>22</v>
      </c>
      <c r="D53" s="189">
        <v>5</v>
      </c>
      <c r="E53" s="189" t="s">
        <v>235</v>
      </c>
      <c r="F53" s="162">
        <v>1</v>
      </c>
      <c r="G53" s="200">
        <v>0</v>
      </c>
      <c r="H53" s="200">
        <v>0</v>
      </c>
      <c r="I53" s="16">
        <f t="shared" si="29"/>
        <v>0</v>
      </c>
      <c r="J53" s="1">
        <v>1</v>
      </c>
      <c r="K53" s="1">
        <f t="shared" si="23"/>
        <v>1</v>
      </c>
      <c r="L53" s="1">
        <f t="shared" si="24"/>
        <v>1.5</v>
      </c>
      <c r="M53" s="1">
        <f t="shared" si="25"/>
        <v>2.2000000000000002</v>
      </c>
      <c r="N53" s="1">
        <f t="shared" si="26"/>
        <v>2.2000000000000002</v>
      </c>
      <c r="O53" s="1">
        <f t="shared" si="27"/>
        <v>1</v>
      </c>
      <c r="P53" s="1">
        <f t="shared" si="28"/>
        <v>1</v>
      </c>
      <c r="Q53" s="154">
        <v>1</v>
      </c>
      <c r="R53" s="155">
        <v>1</v>
      </c>
      <c r="S53" s="155"/>
      <c r="T53" s="155"/>
      <c r="U53" s="156"/>
      <c r="V53" s="192">
        <v>0.5</v>
      </c>
      <c r="W53" s="192">
        <v>1</v>
      </c>
      <c r="X53" s="192">
        <v>1</v>
      </c>
      <c r="Y53" s="192"/>
      <c r="Z53" s="192"/>
      <c r="AA53" s="154">
        <v>0.5</v>
      </c>
      <c r="AB53" s="155">
        <v>1</v>
      </c>
      <c r="AC53" s="155">
        <v>1</v>
      </c>
      <c r="AD53" s="155"/>
      <c r="AE53" s="156"/>
      <c r="AF53" s="192">
        <v>1</v>
      </c>
      <c r="AG53" s="192"/>
      <c r="AH53" s="192"/>
      <c r="AI53" s="192"/>
      <c r="AJ53" s="154">
        <v>1</v>
      </c>
      <c r="AK53" s="155"/>
      <c r="AL53" s="155"/>
      <c r="AM53" s="156"/>
      <c r="AN53" s="17" t="s">
        <v>57</v>
      </c>
    </row>
    <row r="54" spans="1:40" x14ac:dyDescent="0.3">
      <c r="A54" s="190">
        <v>101</v>
      </c>
      <c r="B54" s="189">
        <v>2003</v>
      </c>
      <c r="C54" s="189">
        <v>5</v>
      </c>
      <c r="D54" s="189">
        <v>6</v>
      </c>
      <c r="E54" s="189" t="s">
        <v>236</v>
      </c>
      <c r="F54" s="162">
        <v>1</v>
      </c>
      <c r="G54" s="200">
        <v>0</v>
      </c>
      <c r="H54" s="200">
        <v>0</v>
      </c>
      <c r="I54" s="16">
        <f t="shared" si="29"/>
        <v>0</v>
      </c>
      <c r="J54" s="1">
        <v>-1</v>
      </c>
      <c r="K54" s="1">
        <f t="shared" si="23"/>
        <v>1</v>
      </c>
      <c r="L54" s="1" t="str">
        <f t="shared" si="24"/>
        <v/>
      </c>
      <c r="M54" s="1">
        <f t="shared" si="25"/>
        <v>2</v>
      </c>
      <c r="N54" s="1">
        <f t="shared" si="26"/>
        <v>1.5</v>
      </c>
      <c r="O54" s="1">
        <f t="shared" si="27"/>
        <v>1</v>
      </c>
      <c r="P54" s="1" t="str">
        <f t="shared" si="28"/>
        <v/>
      </c>
      <c r="Q54" s="154"/>
      <c r="R54" s="155"/>
      <c r="S54" s="155"/>
      <c r="T54" s="155"/>
      <c r="U54" s="156"/>
      <c r="V54" s="192">
        <v>1</v>
      </c>
      <c r="W54" s="192">
        <v>1</v>
      </c>
      <c r="X54" s="192">
        <v>1</v>
      </c>
      <c r="Y54" s="192"/>
      <c r="Z54" s="192"/>
      <c r="AA54" s="154">
        <v>1</v>
      </c>
      <c r="AB54" s="155">
        <v>1</v>
      </c>
      <c r="AC54" s="155"/>
      <c r="AD54" s="155"/>
      <c r="AE54" s="156"/>
      <c r="AF54" s="192">
        <v>1</v>
      </c>
      <c r="AG54" s="192"/>
      <c r="AH54" s="192"/>
      <c r="AI54" s="192"/>
      <c r="AJ54" s="154"/>
      <c r="AK54" s="155"/>
      <c r="AL54" s="155"/>
      <c r="AM54" s="156"/>
    </row>
    <row r="55" spans="1:40" x14ac:dyDescent="0.3">
      <c r="A55">
        <v>101</v>
      </c>
      <c r="B55" s="64">
        <v>2003</v>
      </c>
      <c r="C55" s="189">
        <v>12</v>
      </c>
      <c r="D55" s="189">
        <v>6</v>
      </c>
      <c r="E55" s="64" t="s">
        <v>237</v>
      </c>
      <c r="F55" s="200">
        <v>1</v>
      </c>
      <c r="G55" s="200">
        <v>0</v>
      </c>
      <c r="H55" s="200">
        <v>0</v>
      </c>
      <c r="I55" s="16">
        <f t="shared" si="29"/>
        <v>0</v>
      </c>
      <c r="J55" s="1">
        <v>-1</v>
      </c>
      <c r="K55" s="1">
        <f t="shared" si="23"/>
        <v>1</v>
      </c>
      <c r="L55" s="1">
        <f t="shared" si="24"/>
        <v>2.8</v>
      </c>
      <c r="M55" s="1">
        <f t="shared" si="25"/>
        <v>1.5</v>
      </c>
      <c r="N55" s="1">
        <f t="shared" si="26"/>
        <v>1.5</v>
      </c>
      <c r="O55" s="1">
        <f t="shared" si="27"/>
        <v>1</v>
      </c>
      <c r="P55" s="1">
        <f t="shared" si="28"/>
        <v>1</v>
      </c>
      <c r="Q55" s="154"/>
      <c r="R55" s="155">
        <v>1</v>
      </c>
      <c r="S55" s="155">
        <v>1</v>
      </c>
      <c r="T55" s="155">
        <v>0.5</v>
      </c>
      <c r="U55" s="156"/>
      <c r="V55" s="155">
        <v>1</v>
      </c>
      <c r="W55" s="155">
        <v>1</v>
      </c>
      <c r="X55" s="155"/>
      <c r="Y55" s="155"/>
      <c r="Z55" s="155"/>
      <c r="AA55" s="154">
        <v>1</v>
      </c>
      <c r="AB55" s="155">
        <v>1</v>
      </c>
      <c r="AC55" s="155"/>
      <c r="AD55" s="155"/>
      <c r="AE55" s="156"/>
      <c r="AF55" s="155">
        <v>1</v>
      </c>
      <c r="AG55" s="155"/>
      <c r="AH55" s="155"/>
      <c r="AI55" s="155"/>
      <c r="AJ55" s="154">
        <v>1</v>
      </c>
      <c r="AK55" s="155"/>
      <c r="AL55" s="155"/>
      <c r="AM55" s="156"/>
      <c r="AN55" s="17" t="s">
        <v>57</v>
      </c>
    </row>
    <row r="56" spans="1:40" x14ac:dyDescent="0.3">
      <c r="A56" s="190">
        <v>101</v>
      </c>
      <c r="B56" s="189">
        <v>2003</v>
      </c>
      <c r="C56" s="189">
        <v>10</v>
      </c>
      <c r="D56" s="189">
        <v>7</v>
      </c>
      <c r="E56" s="202" t="s">
        <v>238</v>
      </c>
      <c r="F56" s="162">
        <v>1</v>
      </c>
      <c r="G56" s="200">
        <v>0</v>
      </c>
      <c r="H56" s="200">
        <v>0</v>
      </c>
      <c r="I56" s="16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 t="str">
        <f t="shared" si="25"/>
        <v/>
      </c>
      <c r="N56" s="1">
        <f t="shared" si="26"/>
        <v>1.8</v>
      </c>
      <c r="O56" s="1">
        <f t="shared" si="27"/>
        <v>2</v>
      </c>
      <c r="P56" s="1">
        <f t="shared" si="28"/>
        <v>1</v>
      </c>
      <c r="Q56" s="154"/>
      <c r="R56" s="155"/>
      <c r="S56" s="155"/>
      <c r="T56" s="155"/>
      <c r="U56" s="156"/>
      <c r="V56" s="155"/>
      <c r="W56" s="155"/>
      <c r="X56" s="155"/>
      <c r="Y56" s="155"/>
      <c r="Z56" s="155"/>
      <c r="AA56" s="154">
        <v>1</v>
      </c>
      <c r="AB56" s="155">
        <v>1</v>
      </c>
      <c r="AC56" s="155">
        <v>0.5</v>
      </c>
      <c r="AD56" s="155"/>
      <c r="AE56" s="156"/>
      <c r="AF56" s="155"/>
      <c r="AG56" s="155">
        <v>1</v>
      </c>
      <c r="AH56" s="155"/>
      <c r="AI56" s="155"/>
      <c r="AJ56" s="154">
        <v>1</v>
      </c>
      <c r="AK56" s="155"/>
      <c r="AL56" s="155"/>
      <c r="AM56" s="156"/>
      <c r="AN56" s="17" t="s">
        <v>58</v>
      </c>
    </row>
    <row r="57" spans="1:40" x14ac:dyDescent="0.3">
      <c r="A57" s="190">
        <v>101</v>
      </c>
      <c r="B57" s="189">
        <v>2003</v>
      </c>
      <c r="C57" s="189">
        <v>10</v>
      </c>
      <c r="D57" s="189">
        <v>7</v>
      </c>
      <c r="E57" s="189" t="s">
        <v>239</v>
      </c>
      <c r="F57" s="200">
        <v>1</v>
      </c>
      <c r="G57" s="200">
        <v>0</v>
      </c>
      <c r="H57" s="200">
        <v>0</v>
      </c>
      <c r="I57" s="16">
        <f t="shared" si="29"/>
        <v>0</v>
      </c>
      <c r="J57" s="1">
        <v>-1</v>
      </c>
      <c r="K57" s="1">
        <f t="shared" si="23"/>
        <v>1</v>
      </c>
      <c r="L57" s="1" t="str">
        <f t="shared" si="24"/>
        <v/>
      </c>
      <c r="M57" s="1" t="str">
        <f t="shared" si="25"/>
        <v/>
      </c>
      <c r="N57" s="1">
        <f t="shared" si="26"/>
        <v>2</v>
      </c>
      <c r="O57" s="1">
        <f t="shared" si="27"/>
        <v>1</v>
      </c>
      <c r="P57" s="1" t="str">
        <f t="shared" si="28"/>
        <v/>
      </c>
      <c r="Q57" s="154"/>
      <c r="R57" s="155"/>
      <c r="S57" s="155"/>
      <c r="T57" s="155"/>
      <c r="U57" s="156"/>
      <c r="V57" s="192"/>
      <c r="W57" s="192"/>
      <c r="X57" s="192"/>
      <c r="Y57" s="192"/>
      <c r="Z57" s="192"/>
      <c r="AA57" s="154">
        <v>1</v>
      </c>
      <c r="AB57" s="155">
        <v>1</v>
      </c>
      <c r="AC57" s="155">
        <v>1</v>
      </c>
      <c r="AD57" s="155"/>
      <c r="AE57" s="156"/>
      <c r="AF57" s="192">
        <v>1</v>
      </c>
      <c r="AG57" s="192"/>
      <c r="AH57" s="192"/>
      <c r="AI57" s="192"/>
      <c r="AJ57" s="154"/>
      <c r="AK57" s="155"/>
      <c r="AL57" s="155"/>
      <c r="AM57" s="156"/>
    </row>
    <row r="58" spans="1:40" x14ac:dyDescent="0.3">
      <c r="A58" s="190">
        <v>101</v>
      </c>
      <c r="B58" s="189">
        <v>2003</v>
      </c>
      <c r="C58" s="189">
        <v>8</v>
      </c>
      <c r="D58" s="189">
        <v>10</v>
      </c>
      <c r="E58" s="189" t="s">
        <v>240</v>
      </c>
      <c r="F58" s="200">
        <v>1</v>
      </c>
      <c r="G58" s="200">
        <v>0</v>
      </c>
      <c r="H58" s="200">
        <v>0</v>
      </c>
      <c r="I58" s="16">
        <f t="shared" si="29"/>
        <v>0</v>
      </c>
      <c r="J58" s="1">
        <v>1</v>
      </c>
      <c r="K58" s="1">
        <f t="shared" si="23"/>
        <v>1</v>
      </c>
      <c r="L58" s="1">
        <f t="shared" si="24"/>
        <v>4</v>
      </c>
      <c r="M58" s="1">
        <f t="shared" si="25"/>
        <v>2</v>
      </c>
      <c r="N58" s="1">
        <f t="shared" si="26"/>
        <v>2.2000000000000002</v>
      </c>
      <c r="O58" s="1">
        <f t="shared" si="27"/>
        <v>4</v>
      </c>
      <c r="P58" s="1" t="str">
        <f t="shared" si="28"/>
        <v/>
      </c>
      <c r="Q58" s="154"/>
      <c r="R58" s="155"/>
      <c r="S58" s="155">
        <v>1</v>
      </c>
      <c r="T58" s="155">
        <v>1</v>
      </c>
      <c r="U58" s="156">
        <v>1</v>
      </c>
      <c r="V58" s="155">
        <v>1</v>
      </c>
      <c r="W58" s="155">
        <v>1</v>
      </c>
      <c r="X58" s="155">
        <v>1</v>
      </c>
      <c r="Y58" s="192"/>
      <c r="Z58" s="192"/>
      <c r="AA58" s="154">
        <v>0.5</v>
      </c>
      <c r="AB58" s="155">
        <v>1</v>
      </c>
      <c r="AC58" s="155">
        <v>1</v>
      </c>
      <c r="AD58" s="155"/>
      <c r="AE58" s="156"/>
      <c r="AF58" s="192"/>
      <c r="AG58" s="155"/>
      <c r="AH58" s="192"/>
      <c r="AI58" s="155">
        <v>1</v>
      </c>
      <c r="AJ58" s="154"/>
      <c r="AK58" s="155"/>
      <c r="AL58" s="155"/>
      <c r="AM58" s="156"/>
    </row>
    <row r="59" spans="1:40" x14ac:dyDescent="0.3">
      <c r="A59" s="190">
        <v>101</v>
      </c>
      <c r="B59" s="189">
        <v>2003</v>
      </c>
      <c r="C59" s="189">
        <v>24</v>
      </c>
      <c r="D59" s="189">
        <v>10</v>
      </c>
      <c r="E59" s="189" t="s">
        <v>241</v>
      </c>
      <c r="F59" s="200">
        <v>1</v>
      </c>
      <c r="G59" s="200">
        <v>0</v>
      </c>
      <c r="H59" s="200">
        <v>0</v>
      </c>
      <c r="I59" s="16">
        <f t="shared" si="29"/>
        <v>0</v>
      </c>
      <c r="J59" s="1">
        <v>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2.8</v>
      </c>
      <c r="O59" s="1">
        <f t="shared" si="27"/>
        <v>4</v>
      </c>
      <c r="P59" s="1">
        <f t="shared" si="28"/>
        <v>2</v>
      </c>
      <c r="Q59" s="154"/>
      <c r="R59" s="155"/>
      <c r="S59" s="155"/>
      <c r="T59" s="155"/>
      <c r="U59" s="156"/>
      <c r="V59" s="155"/>
      <c r="W59" s="155"/>
      <c r="X59" s="155"/>
      <c r="Y59" s="192"/>
      <c r="Z59" s="192"/>
      <c r="AA59" s="154"/>
      <c r="AB59" s="155">
        <v>1</v>
      </c>
      <c r="AC59" s="155">
        <v>1</v>
      </c>
      <c r="AD59" s="155">
        <v>0.5</v>
      </c>
      <c r="AE59" s="156"/>
      <c r="AF59" s="192"/>
      <c r="AG59" s="155"/>
      <c r="AH59" s="192"/>
      <c r="AI59" s="155">
        <v>1</v>
      </c>
      <c r="AJ59" s="154"/>
      <c r="AK59" s="155">
        <v>1</v>
      </c>
      <c r="AL59" s="155"/>
      <c r="AM59" s="156"/>
      <c r="AN59" s="69"/>
    </row>
    <row r="60" spans="1:40" x14ac:dyDescent="0.3">
      <c r="A60" s="190">
        <v>101</v>
      </c>
      <c r="B60" s="189">
        <v>2003</v>
      </c>
      <c r="C60" s="190">
        <v>20</v>
      </c>
      <c r="D60" s="190">
        <v>11</v>
      </c>
      <c r="E60" s="149" t="s">
        <v>242</v>
      </c>
      <c r="F60" s="192">
        <v>1</v>
      </c>
      <c r="G60" s="200">
        <v>0</v>
      </c>
      <c r="H60" s="200">
        <v>0</v>
      </c>
      <c r="I60" s="16">
        <f t="shared" si="29"/>
        <v>0</v>
      </c>
      <c r="J60" s="1">
        <v>1</v>
      </c>
      <c r="K60" s="1">
        <f t="shared" si="23"/>
        <v>1</v>
      </c>
      <c r="L60" s="1" t="str">
        <f t="shared" si="24"/>
        <v/>
      </c>
      <c r="M60" s="1" t="str">
        <f t="shared" si="25"/>
        <v/>
      </c>
      <c r="N60" s="1">
        <f t="shared" si="26"/>
        <v>2.8</v>
      </c>
      <c r="O60" s="1" t="str">
        <f t="shared" si="27"/>
        <v/>
      </c>
      <c r="P60" s="1" t="str">
        <f t="shared" si="28"/>
        <v/>
      </c>
      <c r="Q60" s="154"/>
      <c r="R60" s="155"/>
      <c r="S60" s="155"/>
      <c r="T60" s="155"/>
      <c r="U60" s="156"/>
      <c r="V60" s="155"/>
      <c r="W60" s="155"/>
      <c r="X60" s="155"/>
      <c r="Y60" s="192"/>
      <c r="Z60" s="192"/>
      <c r="AA60" s="154"/>
      <c r="AB60" s="155">
        <v>1</v>
      </c>
      <c r="AC60" s="155">
        <v>1</v>
      </c>
      <c r="AD60" s="155">
        <v>0.5</v>
      </c>
      <c r="AE60" s="156"/>
      <c r="AF60" s="192"/>
      <c r="AG60" s="155"/>
      <c r="AH60" s="192"/>
      <c r="AI60" s="155"/>
      <c r="AJ60" s="154"/>
      <c r="AK60" s="155"/>
      <c r="AL60" s="155"/>
      <c r="AM60" s="156"/>
    </row>
    <row r="61" spans="1:40" x14ac:dyDescent="0.3">
      <c r="A61" s="190">
        <v>101</v>
      </c>
      <c r="B61" s="189">
        <v>2003</v>
      </c>
      <c r="C61" s="189">
        <v>4</v>
      </c>
      <c r="D61" s="189">
        <v>12</v>
      </c>
      <c r="E61" s="189" t="s">
        <v>243</v>
      </c>
      <c r="F61" s="200">
        <v>1</v>
      </c>
      <c r="G61" s="200">
        <v>0</v>
      </c>
      <c r="H61" s="200">
        <v>0</v>
      </c>
      <c r="I61" s="16">
        <f t="shared" si="29"/>
        <v>0</v>
      </c>
      <c r="J61" s="1">
        <v>-1</v>
      </c>
      <c r="K61" s="1">
        <f t="shared" si="23"/>
        <v>1</v>
      </c>
      <c r="L61" s="1" t="str">
        <f t="shared" si="24"/>
        <v/>
      </c>
      <c r="M61" s="1" t="str">
        <f t="shared" si="25"/>
        <v/>
      </c>
      <c r="N61" s="1">
        <f t="shared" si="26"/>
        <v>2</v>
      </c>
      <c r="O61" s="1">
        <f t="shared" si="27"/>
        <v>4</v>
      </c>
      <c r="P61" s="1">
        <f t="shared" si="28"/>
        <v>2</v>
      </c>
      <c r="Q61" s="154"/>
      <c r="R61" s="155"/>
      <c r="S61" s="155"/>
      <c r="T61" s="155"/>
      <c r="U61" s="156"/>
      <c r="V61" s="192"/>
      <c r="W61" s="192"/>
      <c r="X61" s="192"/>
      <c r="Y61" s="192"/>
      <c r="Z61" s="192"/>
      <c r="AA61" s="154">
        <v>1</v>
      </c>
      <c r="AB61" s="155">
        <v>1</v>
      </c>
      <c r="AC61" s="155">
        <v>1</v>
      </c>
      <c r="AD61" s="155"/>
      <c r="AE61" s="156"/>
      <c r="AF61" s="192"/>
      <c r="AG61" s="192"/>
      <c r="AH61" s="192"/>
      <c r="AI61" s="192">
        <v>1</v>
      </c>
      <c r="AJ61" s="154"/>
      <c r="AK61" s="155">
        <v>1</v>
      </c>
      <c r="AL61" s="155"/>
      <c r="AM61" s="156"/>
    </row>
    <row r="62" spans="1:40" x14ac:dyDescent="0.3">
      <c r="A62" s="190">
        <v>101</v>
      </c>
      <c r="B62" s="189">
        <v>2003</v>
      </c>
      <c r="C62" s="189">
        <v>11</v>
      </c>
      <c r="D62" s="189">
        <v>12</v>
      </c>
      <c r="E62" s="189" t="s">
        <v>244</v>
      </c>
      <c r="F62" s="200">
        <v>1</v>
      </c>
      <c r="G62" s="200">
        <v>0</v>
      </c>
      <c r="H62" s="200">
        <v>0</v>
      </c>
      <c r="I62" s="16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 t="str">
        <f t="shared" si="25"/>
        <v/>
      </c>
      <c r="N62" s="1">
        <f t="shared" si="26"/>
        <v>2</v>
      </c>
      <c r="O62" s="1">
        <f t="shared" si="27"/>
        <v>1</v>
      </c>
      <c r="P62" s="1">
        <f t="shared" si="28"/>
        <v>2</v>
      </c>
      <c r="Q62" s="154"/>
      <c r="R62" s="155"/>
      <c r="S62" s="155"/>
      <c r="T62" s="155"/>
      <c r="U62" s="156"/>
      <c r="V62" s="192"/>
      <c r="W62" s="192"/>
      <c r="X62" s="192"/>
      <c r="Y62" s="192"/>
      <c r="Z62" s="192"/>
      <c r="AA62" s="154">
        <v>1</v>
      </c>
      <c r="AB62" s="155">
        <v>1</v>
      </c>
      <c r="AC62" s="155">
        <v>1</v>
      </c>
      <c r="AD62" s="155"/>
      <c r="AE62" s="156"/>
      <c r="AF62" s="192">
        <v>1</v>
      </c>
      <c r="AG62" s="192"/>
      <c r="AH62" s="192"/>
      <c r="AI62" s="192"/>
      <c r="AJ62" s="154"/>
      <c r="AK62" s="155">
        <v>1</v>
      </c>
      <c r="AL62" s="155"/>
      <c r="AM62" s="156"/>
      <c r="AN62" s="17" t="s">
        <v>57</v>
      </c>
    </row>
    <row r="63" spans="1:40" x14ac:dyDescent="0.3">
      <c r="A63" s="190">
        <v>101</v>
      </c>
      <c r="B63" s="189">
        <v>2003</v>
      </c>
      <c r="C63" s="189">
        <v>11</v>
      </c>
      <c r="D63" s="189">
        <v>12</v>
      </c>
      <c r="E63" s="189" t="s">
        <v>245</v>
      </c>
      <c r="F63" s="200">
        <v>1</v>
      </c>
      <c r="G63" s="200">
        <v>0</v>
      </c>
      <c r="H63" s="200">
        <v>0</v>
      </c>
      <c r="I63" s="16">
        <f t="shared" si="29"/>
        <v>0</v>
      </c>
      <c r="J63" s="1">
        <v>-1</v>
      </c>
      <c r="K63" s="1">
        <f t="shared" si="23"/>
        <v>1</v>
      </c>
      <c r="L63" s="1" t="str">
        <f t="shared" si="24"/>
        <v/>
      </c>
      <c r="M63" s="1">
        <f t="shared" si="25"/>
        <v>2.8</v>
      </c>
      <c r="N63" s="1">
        <f t="shared" si="26"/>
        <v>4.5</v>
      </c>
      <c r="O63" s="1">
        <f t="shared" si="27"/>
        <v>2</v>
      </c>
      <c r="P63" s="1" t="str">
        <f t="shared" si="28"/>
        <v/>
      </c>
      <c r="Q63" s="154"/>
      <c r="R63" s="155"/>
      <c r="S63" s="155"/>
      <c r="T63" s="155"/>
      <c r="U63" s="156"/>
      <c r="V63" s="192"/>
      <c r="W63" s="192">
        <v>1</v>
      </c>
      <c r="X63" s="192">
        <v>1</v>
      </c>
      <c r="Y63" s="192">
        <v>0.5</v>
      </c>
      <c r="Z63" s="192"/>
      <c r="AA63" s="154"/>
      <c r="AB63" s="155"/>
      <c r="AC63" s="155"/>
      <c r="AD63" s="155">
        <v>1</v>
      </c>
      <c r="AE63" s="156">
        <v>1</v>
      </c>
      <c r="AF63" s="192"/>
      <c r="AG63" s="192">
        <v>1</v>
      </c>
      <c r="AH63" s="192"/>
      <c r="AI63" s="192"/>
      <c r="AJ63" s="154"/>
      <c r="AK63" s="155"/>
      <c r="AL63" s="155"/>
      <c r="AM63" s="156"/>
    </row>
    <row r="64" spans="1:40" x14ac:dyDescent="0.3">
      <c r="A64" s="190">
        <v>101</v>
      </c>
      <c r="B64" s="189">
        <v>2003</v>
      </c>
      <c r="C64" s="190">
        <v>11</v>
      </c>
      <c r="D64" s="190">
        <v>12</v>
      </c>
      <c r="E64" s="190" t="s">
        <v>246</v>
      </c>
      <c r="F64" s="192">
        <v>1</v>
      </c>
      <c r="G64" s="200">
        <v>0</v>
      </c>
      <c r="H64" s="200">
        <v>0</v>
      </c>
      <c r="I64" s="16">
        <f t="shared" si="29"/>
        <v>0</v>
      </c>
      <c r="J64" s="1">
        <v>-1</v>
      </c>
      <c r="K64" s="1">
        <f t="shared" si="23"/>
        <v>1</v>
      </c>
      <c r="L64" s="1" t="str">
        <f t="shared" si="24"/>
        <v/>
      </c>
      <c r="M64" s="1" t="str">
        <f t="shared" si="25"/>
        <v/>
      </c>
      <c r="N64" s="1">
        <f t="shared" si="26"/>
        <v>4</v>
      </c>
      <c r="O64" s="1" t="str">
        <f t="shared" si="27"/>
        <v/>
      </c>
      <c r="P64" s="1" t="str">
        <f t="shared" si="28"/>
        <v/>
      </c>
      <c r="Q64" s="154"/>
      <c r="R64" s="155"/>
      <c r="S64" s="155"/>
      <c r="T64" s="155"/>
      <c r="U64" s="156"/>
      <c r="V64" s="155"/>
      <c r="W64" s="155"/>
      <c r="X64" s="155"/>
      <c r="Y64" s="192"/>
      <c r="Z64" s="192"/>
      <c r="AA64" s="154"/>
      <c r="AB64" s="155"/>
      <c r="AC64" s="155">
        <v>1</v>
      </c>
      <c r="AD64" s="155">
        <v>1</v>
      </c>
      <c r="AE64" s="156">
        <v>1</v>
      </c>
      <c r="AF64" s="192"/>
      <c r="AG64" s="155"/>
      <c r="AH64" s="192"/>
      <c r="AI64" s="155"/>
      <c r="AJ64" s="154"/>
      <c r="AK64" s="155"/>
      <c r="AL64" s="155"/>
      <c r="AM64" s="156"/>
    </row>
    <row r="65" spans="1:40" x14ac:dyDescent="0.3">
      <c r="A65" s="190">
        <v>101</v>
      </c>
      <c r="B65" s="189">
        <v>2004</v>
      </c>
      <c r="C65" s="190">
        <v>12</v>
      </c>
      <c r="D65" s="190">
        <v>2</v>
      </c>
      <c r="E65" s="190" t="s">
        <v>247</v>
      </c>
      <c r="F65" s="192">
        <v>1</v>
      </c>
      <c r="G65" s="200">
        <v>0</v>
      </c>
      <c r="H65" s="200">
        <v>0</v>
      </c>
      <c r="I65" s="16">
        <f t="shared" si="29"/>
        <v>0</v>
      </c>
      <c r="J65" s="1">
        <v>-1</v>
      </c>
      <c r="K65" s="1">
        <f t="shared" si="23"/>
        <v>1</v>
      </c>
      <c r="L65" s="1" t="str">
        <f t="shared" si="24"/>
        <v/>
      </c>
      <c r="M65" s="1">
        <f t="shared" si="25"/>
        <v>4</v>
      </c>
      <c r="N65" s="1">
        <f t="shared" si="26"/>
        <v>4</v>
      </c>
      <c r="O65" s="1">
        <f t="shared" si="27"/>
        <v>3</v>
      </c>
      <c r="P65" s="1">
        <f t="shared" si="28"/>
        <v>3</v>
      </c>
      <c r="Q65" s="154"/>
      <c r="R65" s="155"/>
      <c r="S65" s="155"/>
      <c r="T65" s="155"/>
      <c r="U65" s="156"/>
      <c r="V65" s="155"/>
      <c r="W65" s="155"/>
      <c r="X65" s="155">
        <v>1</v>
      </c>
      <c r="Y65" s="192">
        <v>1</v>
      </c>
      <c r="Z65" s="192">
        <v>1</v>
      </c>
      <c r="AA65" s="154"/>
      <c r="AB65" s="155"/>
      <c r="AC65" s="155">
        <v>1</v>
      </c>
      <c r="AD65" s="155">
        <v>1</v>
      </c>
      <c r="AE65" s="156">
        <v>1</v>
      </c>
      <c r="AF65" s="192"/>
      <c r="AG65" s="155"/>
      <c r="AH65" s="192">
        <v>1</v>
      </c>
      <c r="AI65" s="155"/>
      <c r="AJ65" s="154"/>
      <c r="AK65" s="155"/>
      <c r="AL65" s="155">
        <v>1</v>
      </c>
      <c r="AM65" s="156"/>
      <c r="AN65" s="17" t="s">
        <v>57</v>
      </c>
    </row>
    <row r="66" spans="1:40" x14ac:dyDescent="0.3">
      <c r="A66" s="190">
        <v>101</v>
      </c>
      <c r="B66" s="189">
        <v>2004</v>
      </c>
      <c r="C66" s="189">
        <v>19</v>
      </c>
      <c r="D66" s="189">
        <v>2</v>
      </c>
      <c r="E66" s="189" t="s">
        <v>248</v>
      </c>
      <c r="F66" s="200">
        <v>2</v>
      </c>
      <c r="G66" s="200">
        <v>0</v>
      </c>
      <c r="H66" s="200">
        <v>0</v>
      </c>
      <c r="I66" s="16">
        <f t="shared" si="29"/>
        <v>0</v>
      </c>
      <c r="J66" s="1">
        <v>1</v>
      </c>
      <c r="K66" s="1">
        <f t="shared" si="23"/>
        <v>-1</v>
      </c>
      <c r="L66" s="1" t="str">
        <f t="shared" si="24"/>
        <v/>
      </c>
      <c r="M66" s="1" t="str">
        <f t="shared" si="25"/>
        <v/>
      </c>
      <c r="N66" s="1">
        <f t="shared" si="26"/>
        <v>4.666666666666667</v>
      </c>
      <c r="O66" s="1" t="str">
        <f t="shared" si="27"/>
        <v/>
      </c>
      <c r="P66" s="1" t="str">
        <f t="shared" si="28"/>
        <v/>
      </c>
      <c r="Q66" s="154"/>
      <c r="R66" s="155"/>
      <c r="S66" s="155"/>
      <c r="T66" s="155"/>
      <c r="U66" s="156"/>
      <c r="V66" s="155"/>
      <c r="W66" s="155"/>
      <c r="X66" s="155"/>
      <c r="Y66" s="155"/>
      <c r="Z66" s="155"/>
      <c r="AA66" s="154"/>
      <c r="AB66" s="155"/>
      <c r="AC66" s="155"/>
      <c r="AD66" s="155">
        <v>0.5</v>
      </c>
      <c r="AE66" s="156">
        <v>1</v>
      </c>
      <c r="AF66" s="155"/>
      <c r="AG66" s="155"/>
      <c r="AH66" s="155"/>
      <c r="AI66" s="155"/>
      <c r="AJ66" s="154"/>
      <c r="AK66" s="155"/>
      <c r="AL66" s="155"/>
      <c r="AM66" s="156"/>
    </row>
    <row r="67" spans="1:40" x14ac:dyDescent="0.3">
      <c r="A67" s="190">
        <v>101</v>
      </c>
      <c r="B67" s="189">
        <v>2004</v>
      </c>
      <c r="C67" s="189">
        <v>26</v>
      </c>
      <c r="D67" s="189">
        <v>2</v>
      </c>
      <c r="E67" s="190" t="s">
        <v>249</v>
      </c>
      <c r="F67" s="192">
        <v>1</v>
      </c>
      <c r="G67" s="200">
        <v>0</v>
      </c>
      <c r="H67" s="200">
        <v>0</v>
      </c>
      <c r="I67" s="16">
        <f t="shared" si="29"/>
        <v>0</v>
      </c>
      <c r="J67" s="1">
        <v>-1</v>
      </c>
      <c r="K67" s="1">
        <f t="shared" si="23"/>
        <v>1</v>
      </c>
      <c r="L67" s="1" t="str">
        <f t="shared" si="24"/>
        <v/>
      </c>
      <c r="M67" s="1">
        <f t="shared" si="25"/>
        <v>2</v>
      </c>
      <c r="N67" s="1">
        <f t="shared" si="26"/>
        <v>4</v>
      </c>
      <c r="O67" s="1">
        <f t="shared" si="27"/>
        <v>1</v>
      </c>
      <c r="P67" s="1">
        <f t="shared" si="28"/>
        <v>3</v>
      </c>
      <c r="Q67" s="154"/>
      <c r="R67" s="155"/>
      <c r="S67" s="155"/>
      <c r="T67" s="155"/>
      <c r="U67" s="156"/>
      <c r="V67" s="155">
        <v>1</v>
      </c>
      <c r="W67" s="155">
        <v>1</v>
      </c>
      <c r="X67" s="155">
        <v>1</v>
      </c>
      <c r="Y67" s="192"/>
      <c r="Z67" s="192"/>
      <c r="AA67" s="154"/>
      <c r="AB67" s="155"/>
      <c r="AC67" s="155">
        <v>1</v>
      </c>
      <c r="AD67" s="155">
        <v>1</v>
      </c>
      <c r="AE67" s="156">
        <v>1</v>
      </c>
      <c r="AF67" s="192">
        <v>1</v>
      </c>
      <c r="AG67" s="155"/>
      <c r="AH67" s="192"/>
      <c r="AI67" s="155"/>
      <c r="AJ67" s="154"/>
      <c r="AK67" s="155"/>
      <c r="AL67" s="155">
        <v>1</v>
      </c>
      <c r="AM67" s="156"/>
      <c r="AN67" s="17" t="s">
        <v>58</v>
      </c>
    </row>
    <row r="68" spans="1:40" x14ac:dyDescent="0.3">
      <c r="A68" s="190">
        <v>101</v>
      </c>
      <c r="B68" s="189">
        <v>2004</v>
      </c>
      <c r="C68" s="189">
        <v>8</v>
      </c>
      <c r="D68" s="189">
        <v>4</v>
      </c>
      <c r="E68" s="190" t="s">
        <v>250</v>
      </c>
      <c r="F68" s="192">
        <v>1</v>
      </c>
      <c r="G68" s="200">
        <v>0</v>
      </c>
      <c r="H68" s="200">
        <v>0</v>
      </c>
      <c r="I68" s="16">
        <f t="shared" si="29"/>
        <v>0</v>
      </c>
      <c r="J68" s="1">
        <v>-1</v>
      </c>
      <c r="K68" s="1">
        <f t="shared" si="23"/>
        <v>1</v>
      </c>
      <c r="L68" s="1">
        <f t="shared" si="24"/>
        <v>4.2</v>
      </c>
      <c r="M68" s="1">
        <f t="shared" si="25"/>
        <v>2.8</v>
      </c>
      <c r="N68" s="1">
        <f t="shared" si="26"/>
        <v>2</v>
      </c>
      <c r="O68" s="1">
        <f t="shared" si="27"/>
        <v>1</v>
      </c>
      <c r="P68" s="1">
        <f t="shared" si="28"/>
        <v>1</v>
      </c>
      <c r="Q68" s="154"/>
      <c r="R68" s="155"/>
      <c r="S68" s="155">
        <v>0.5</v>
      </c>
      <c r="T68" s="155">
        <v>1</v>
      </c>
      <c r="U68" s="156">
        <v>1</v>
      </c>
      <c r="V68" s="155"/>
      <c r="W68" s="155">
        <v>1</v>
      </c>
      <c r="X68" s="155">
        <v>1</v>
      </c>
      <c r="Y68" s="192">
        <v>0.5</v>
      </c>
      <c r="Z68" s="192"/>
      <c r="AA68" s="154">
        <v>1</v>
      </c>
      <c r="AB68" s="154">
        <v>1</v>
      </c>
      <c r="AC68" s="155">
        <v>1</v>
      </c>
      <c r="AD68" s="155"/>
      <c r="AE68" s="156"/>
      <c r="AF68" s="192">
        <v>1</v>
      </c>
      <c r="AG68" s="155"/>
      <c r="AH68" s="192"/>
      <c r="AI68" s="155"/>
      <c r="AJ68" s="154">
        <v>1</v>
      </c>
      <c r="AK68" s="155"/>
      <c r="AL68" s="155"/>
      <c r="AM68" s="156"/>
      <c r="AN68" s="17" t="s">
        <v>58</v>
      </c>
    </row>
    <row r="69" spans="1:40" x14ac:dyDescent="0.3">
      <c r="A69" s="190">
        <v>101</v>
      </c>
      <c r="B69" s="189">
        <v>2004</v>
      </c>
      <c r="C69" s="189">
        <v>8</v>
      </c>
      <c r="D69" s="189">
        <v>4</v>
      </c>
      <c r="E69" s="190" t="s">
        <v>251</v>
      </c>
      <c r="F69" s="192">
        <v>1</v>
      </c>
      <c r="G69" s="200">
        <v>0</v>
      </c>
      <c r="H69" s="200">
        <v>0</v>
      </c>
      <c r="I69" s="16">
        <f t="shared" si="29"/>
        <v>0</v>
      </c>
      <c r="J69" s="1">
        <v>-1</v>
      </c>
      <c r="K69" s="1">
        <f t="shared" si="23"/>
        <v>1</v>
      </c>
      <c r="L69" s="1" t="str">
        <f t="shared" si="24"/>
        <v/>
      </c>
      <c r="M69" s="1" t="str">
        <f t="shared" si="25"/>
        <v/>
      </c>
      <c r="N69" s="1">
        <f t="shared" si="26"/>
        <v>3.5</v>
      </c>
      <c r="O69" s="1">
        <f t="shared" si="27"/>
        <v>1</v>
      </c>
      <c r="P69" s="1" t="str">
        <f t="shared" si="28"/>
        <v/>
      </c>
      <c r="Q69" s="154"/>
      <c r="R69" s="155"/>
      <c r="S69" s="155"/>
      <c r="T69" s="155"/>
      <c r="U69" s="156"/>
      <c r="V69" s="155"/>
      <c r="W69" s="155"/>
      <c r="X69" s="155"/>
      <c r="Y69" s="192"/>
      <c r="Z69" s="192"/>
      <c r="AA69" s="154"/>
      <c r="AB69" s="155"/>
      <c r="AC69" s="155">
        <v>1</v>
      </c>
      <c r="AD69" s="155">
        <v>1</v>
      </c>
      <c r="AE69" s="156"/>
      <c r="AF69" s="192">
        <v>1</v>
      </c>
      <c r="AG69" s="155"/>
      <c r="AH69" s="192"/>
      <c r="AI69" s="155"/>
      <c r="AJ69" s="154"/>
      <c r="AK69" s="155"/>
      <c r="AL69" s="155"/>
      <c r="AM69" s="156"/>
    </row>
    <row r="70" spans="1:40" x14ac:dyDescent="0.3">
      <c r="A70" s="190">
        <v>101</v>
      </c>
      <c r="B70" s="189">
        <v>2004</v>
      </c>
      <c r="C70" s="189">
        <v>20</v>
      </c>
      <c r="D70" s="189">
        <v>4</v>
      </c>
      <c r="E70" s="190" t="s">
        <v>252</v>
      </c>
      <c r="F70" s="192">
        <v>1</v>
      </c>
      <c r="G70" s="200">
        <v>0</v>
      </c>
      <c r="H70" s="200">
        <v>0</v>
      </c>
      <c r="I70" s="16">
        <f t="shared" si="29"/>
        <v>0</v>
      </c>
      <c r="J70" s="1">
        <v>-1</v>
      </c>
      <c r="K70" s="1">
        <f t="shared" si="23"/>
        <v>1</v>
      </c>
      <c r="L70" s="1" t="str">
        <f t="shared" si="24"/>
        <v/>
      </c>
      <c r="M70" s="1">
        <f t="shared" si="25"/>
        <v>2</v>
      </c>
      <c r="N70" s="1">
        <f t="shared" si="26"/>
        <v>4.5</v>
      </c>
      <c r="O70" s="1">
        <f t="shared" si="27"/>
        <v>1</v>
      </c>
      <c r="P70" s="1">
        <f t="shared" si="28"/>
        <v>3</v>
      </c>
      <c r="Q70" s="154"/>
      <c r="R70" s="155"/>
      <c r="S70" s="155"/>
      <c r="T70" s="155"/>
      <c r="U70" s="156"/>
      <c r="V70" s="155">
        <v>1</v>
      </c>
      <c r="W70" s="155">
        <v>1</v>
      </c>
      <c r="X70" s="155">
        <v>1</v>
      </c>
      <c r="Y70" s="192"/>
      <c r="Z70" s="192"/>
      <c r="AA70" s="154"/>
      <c r="AB70" s="155"/>
      <c r="AC70" s="155"/>
      <c r="AD70" s="155">
        <v>1</v>
      </c>
      <c r="AE70" s="156">
        <v>1</v>
      </c>
      <c r="AF70" s="192">
        <v>1</v>
      </c>
      <c r="AG70" s="155"/>
      <c r="AH70" s="192"/>
      <c r="AI70" s="155"/>
      <c r="AJ70" s="154"/>
      <c r="AK70" s="155"/>
      <c r="AL70" s="155">
        <v>1</v>
      </c>
      <c r="AM70" s="156"/>
      <c r="AN70" s="17" t="s">
        <v>58</v>
      </c>
    </row>
    <row r="71" spans="1:40" x14ac:dyDescent="0.3">
      <c r="A71" s="190">
        <v>101</v>
      </c>
      <c r="B71" s="189">
        <v>2004</v>
      </c>
      <c r="C71" s="189">
        <v>20</v>
      </c>
      <c r="D71" s="189">
        <v>5</v>
      </c>
      <c r="E71" s="189" t="s">
        <v>253</v>
      </c>
      <c r="F71" s="200">
        <v>1</v>
      </c>
      <c r="G71" s="200">
        <v>0</v>
      </c>
      <c r="H71" s="200">
        <v>0</v>
      </c>
      <c r="I71" s="16">
        <f t="shared" si="29"/>
        <v>0</v>
      </c>
      <c r="J71" s="1">
        <v>-1</v>
      </c>
      <c r="K71" s="1">
        <f t="shared" si="23"/>
        <v>1</v>
      </c>
      <c r="L71" s="1">
        <f t="shared" si="24"/>
        <v>2</v>
      </c>
      <c r="M71" s="1" t="str">
        <f t="shared" si="25"/>
        <v/>
      </c>
      <c r="N71" s="1">
        <f t="shared" si="26"/>
        <v>4.5</v>
      </c>
      <c r="O71" s="1">
        <f t="shared" si="27"/>
        <v>1</v>
      </c>
      <c r="P71" s="1">
        <f t="shared" si="28"/>
        <v>4</v>
      </c>
      <c r="Q71" s="154">
        <v>1</v>
      </c>
      <c r="R71" s="155">
        <v>1</v>
      </c>
      <c r="S71" s="155">
        <v>1</v>
      </c>
      <c r="T71" s="155"/>
      <c r="U71" s="156"/>
      <c r="V71" s="192"/>
      <c r="W71" s="192"/>
      <c r="X71" s="192"/>
      <c r="Y71" s="192"/>
      <c r="Z71" s="192"/>
      <c r="AA71" s="154"/>
      <c r="AB71" s="155"/>
      <c r="AC71" s="155"/>
      <c r="AD71" s="155">
        <v>1</v>
      </c>
      <c r="AE71" s="156">
        <v>1</v>
      </c>
      <c r="AF71" s="192">
        <v>1</v>
      </c>
      <c r="AG71" s="192"/>
      <c r="AH71" s="192"/>
      <c r="AI71" s="192"/>
      <c r="AJ71" s="154"/>
      <c r="AK71" s="155"/>
      <c r="AL71" s="155"/>
      <c r="AM71" s="156">
        <v>1</v>
      </c>
      <c r="AN71" s="17" t="s">
        <v>57</v>
      </c>
    </row>
    <row r="72" spans="1:40" x14ac:dyDescent="0.3">
      <c r="A72" s="189">
        <v>101</v>
      </c>
      <c r="B72" s="189">
        <v>2004</v>
      </c>
      <c r="C72" s="189">
        <v>20</v>
      </c>
      <c r="D72" s="189">
        <v>5</v>
      </c>
      <c r="E72" s="189" t="s">
        <v>254</v>
      </c>
      <c r="F72" s="203">
        <v>1</v>
      </c>
      <c r="G72" s="203">
        <v>0</v>
      </c>
      <c r="H72" s="203">
        <v>0</v>
      </c>
      <c r="I72" s="16">
        <f t="shared" si="29"/>
        <v>0</v>
      </c>
      <c r="J72" s="1">
        <v>1</v>
      </c>
      <c r="K72" s="1">
        <f t="shared" si="23"/>
        <v>1</v>
      </c>
      <c r="L72" s="1">
        <f t="shared" si="24"/>
        <v>1.5</v>
      </c>
      <c r="M72" s="1" t="str">
        <f t="shared" si="25"/>
        <v/>
      </c>
      <c r="N72" s="1">
        <f t="shared" si="26"/>
        <v>2.2000000000000002</v>
      </c>
      <c r="O72" s="1">
        <f t="shared" si="27"/>
        <v>2</v>
      </c>
      <c r="P72" s="1">
        <f t="shared" si="28"/>
        <v>2</v>
      </c>
      <c r="Q72" s="207">
        <v>1</v>
      </c>
      <c r="R72" s="208">
        <v>1</v>
      </c>
      <c r="S72" s="208"/>
      <c r="T72" s="208"/>
      <c r="U72" s="209"/>
      <c r="V72" s="208"/>
      <c r="W72" s="208"/>
      <c r="X72" s="208"/>
      <c r="Y72" s="191"/>
      <c r="Z72" s="191"/>
      <c r="AA72" s="207">
        <v>0.5</v>
      </c>
      <c r="AB72" s="208">
        <v>1</v>
      </c>
      <c r="AC72" s="208">
        <v>1</v>
      </c>
      <c r="AD72" s="208"/>
      <c r="AE72" s="209"/>
      <c r="AF72" s="191"/>
      <c r="AG72" s="208">
        <v>1</v>
      </c>
      <c r="AH72" s="191"/>
      <c r="AI72" s="208"/>
      <c r="AJ72" s="207"/>
      <c r="AK72" s="208">
        <v>1</v>
      </c>
      <c r="AL72" s="208"/>
      <c r="AM72" s="209"/>
      <c r="AN72" s="147"/>
    </row>
    <row r="73" spans="1:40" x14ac:dyDescent="0.3">
      <c r="A73" s="190">
        <v>101</v>
      </c>
      <c r="B73" s="189">
        <v>2004</v>
      </c>
      <c r="C73" s="189">
        <v>17</v>
      </c>
      <c r="D73" s="189">
        <v>6</v>
      </c>
      <c r="E73" s="190" t="s">
        <v>255</v>
      </c>
      <c r="F73" s="192">
        <v>1</v>
      </c>
      <c r="G73" s="200">
        <v>0</v>
      </c>
      <c r="H73" s="200">
        <v>0</v>
      </c>
      <c r="I73" s="16">
        <f t="shared" si="29"/>
        <v>0</v>
      </c>
      <c r="J73" s="1">
        <v>-1</v>
      </c>
      <c r="K73" s="1">
        <f t="shared" si="23"/>
        <v>1</v>
      </c>
      <c r="L73" s="1" t="str">
        <f t="shared" si="24"/>
        <v/>
      </c>
      <c r="M73" s="1" t="str">
        <f t="shared" si="25"/>
        <v/>
      </c>
      <c r="N73" s="1">
        <f t="shared" si="26"/>
        <v>4.5</v>
      </c>
      <c r="O73" s="1">
        <f t="shared" si="27"/>
        <v>1</v>
      </c>
      <c r="P73" s="1">
        <f t="shared" si="28"/>
        <v>4</v>
      </c>
      <c r="Q73" s="154"/>
      <c r="R73" s="155"/>
      <c r="S73" s="155"/>
      <c r="T73" s="155"/>
      <c r="U73" s="156"/>
      <c r="V73" s="155"/>
      <c r="W73" s="155"/>
      <c r="X73" s="155"/>
      <c r="Y73" s="192"/>
      <c r="Z73" s="192"/>
      <c r="AA73" s="154"/>
      <c r="AB73" s="155"/>
      <c r="AC73" s="155"/>
      <c r="AD73" s="155">
        <v>1</v>
      </c>
      <c r="AE73" s="156">
        <v>1</v>
      </c>
      <c r="AF73" s="192">
        <v>1</v>
      </c>
      <c r="AG73" s="155"/>
      <c r="AH73" s="192"/>
      <c r="AI73" s="155"/>
      <c r="AJ73" s="154"/>
      <c r="AK73" s="155"/>
      <c r="AL73" s="155"/>
      <c r="AM73" s="156">
        <v>1</v>
      </c>
      <c r="AN73" s="17" t="s">
        <v>58</v>
      </c>
    </row>
    <row r="74" spans="1:40" x14ac:dyDescent="0.3">
      <c r="A74" s="190">
        <v>101</v>
      </c>
      <c r="B74" s="189">
        <v>2004</v>
      </c>
      <c r="C74" s="190">
        <v>1</v>
      </c>
      <c r="D74" s="190">
        <v>7</v>
      </c>
      <c r="E74" s="190" t="s">
        <v>256</v>
      </c>
      <c r="F74" s="192">
        <v>1</v>
      </c>
      <c r="G74" s="200">
        <v>0</v>
      </c>
      <c r="H74" s="200">
        <v>0</v>
      </c>
      <c r="I74" s="16">
        <f t="shared" si="29"/>
        <v>0</v>
      </c>
      <c r="J74" s="1">
        <v>1</v>
      </c>
      <c r="K74" s="1">
        <f t="shared" si="23"/>
        <v>1</v>
      </c>
      <c r="L74" s="1">
        <f t="shared" si="24"/>
        <v>4.5</v>
      </c>
      <c r="M74" s="1">
        <f t="shared" si="25"/>
        <v>1.8</v>
      </c>
      <c r="N74" s="1">
        <f t="shared" si="26"/>
        <v>1.5</v>
      </c>
      <c r="O74" s="1" t="str">
        <f t="shared" si="27"/>
        <v/>
      </c>
      <c r="P74" s="1" t="str">
        <f t="shared" si="28"/>
        <v/>
      </c>
      <c r="Q74" s="154"/>
      <c r="R74" s="155"/>
      <c r="S74" s="155"/>
      <c r="T74" s="155">
        <v>1</v>
      </c>
      <c r="U74" s="156">
        <v>1</v>
      </c>
      <c r="V74" s="155">
        <v>1</v>
      </c>
      <c r="W74" s="155">
        <v>1</v>
      </c>
      <c r="X74" s="155">
        <v>0.5</v>
      </c>
      <c r="Y74" s="192"/>
      <c r="Z74" s="192"/>
      <c r="AA74" s="154">
        <v>1</v>
      </c>
      <c r="AB74" s="155">
        <v>1</v>
      </c>
      <c r="AC74" s="155"/>
      <c r="AD74" s="155"/>
      <c r="AE74" s="156"/>
      <c r="AF74" s="192"/>
      <c r="AG74" s="155"/>
      <c r="AH74" s="192"/>
      <c r="AI74" s="155"/>
      <c r="AJ74" s="154"/>
      <c r="AK74" s="155"/>
      <c r="AL74" s="155"/>
      <c r="AM74" s="156"/>
    </row>
    <row r="75" spans="1:40" x14ac:dyDescent="0.3">
      <c r="A75" s="190">
        <v>101</v>
      </c>
      <c r="B75" s="189">
        <v>2004</v>
      </c>
      <c r="C75" s="189">
        <v>8</v>
      </c>
      <c r="D75" s="189">
        <v>7</v>
      </c>
      <c r="E75" s="190" t="s">
        <v>257</v>
      </c>
      <c r="F75" s="200">
        <v>1</v>
      </c>
      <c r="G75" s="200">
        <v>0</v>
      </c>
      <c r="H75" s="200">
        <v>0</v>
      </c>
      <c r="I75" s="16">
        <f t="shared" si="29"/>
        <v>0</v>
      </c>
      <c r="J75" s="1">
        <v>1</v>
      </c>
      <c r="K75" s="1">
        <f t="shared" si="23"/>
        <v>1</v>
      </c>
      <c r="L75" s="1" t="str">
        <f t="shared" si="24"/>
        <v/>
      </c>
      <c r="M75" s="1">
        <f t="shared" si="25"/>
        <v>2</v>
      </c>
      <c r="N75" s="1">
        <f t="shared" si="26"/>
        <v>1.5</v>
      </c>
      <c r="O75" s="1">
        <f t="shared" si="27"/>
        <v>3</v>
      </c>
      <c r="P75" s="1" t="str">
        <f t="shared" si="28"/>
        <v/>
      </c>
      <c r="Q75" s="154"/>
      <c r="R75" s="155"/>
      <c r="S75" s="155"/>
      <c r="T75" s="155"/>
      <c r="U75" s="156"/>
      <c r="V75" s="155">
        <v>1</v>
      </c>
      <c r="W75" s="155">
        <v>1</v>
      </c>
      <c r="X75" s="155">
        <v>1</v>
      </c>
      <c r="Y75" s="192"/>
      <c r="Z75" s="192"/>
      <c r="AA75" s="154">
        <v>1</v>
      </c>
      <c r="AB75" s="155">
        <v>1</v>
      </c>
      <c r="AC75" s="155"/>
      <c r="AD75" s="155"/>
      <c r="AE75" s="156"/>
      <c r="AF75" s="192"/>
      <c r="AG75" s="155"/>
      <c r="AH75" s="192">
        <v>1</v>
      </c>
      <c r="AI75" s="155"/>
      <c r="AJ75" s="154"/>
      <c r="AK75" s="155"/>
      <c r="AL75" s="155"/>
      <c r="AM75" s="156"/>
    </row>
    <row r="76" spans="1:40" x14ac:dyDescent="0.3">
      <c r="A76" s="190">
        <v>101</v>
      </c>
      <c r="B76" s="189">
        <v>2004</v>
      </c>
      <c r="C76" s="190">
        <v>8</v>
      </c>
      <c r="D76" s="190">
        <v>7</v>
      </c>
      <c r="E76" s="190" t="s">
        <v>258</v>
      </c>
      <c r="F76" s="192">
        <v>1</v>
      </c>
      <c r="G76" s="200">
        <v>0</v>
      </c>
      <c r="H76" s="200">
        <v>0</v>
      </c>
      <c r="I76" s="16">
        <f t="shared" si="29"/>
        <v>0</v>
      </c>
      <c r="J76" s="1">
        <v>-1</v>
      </c>
      <c r="K76" s="1">
        <f t="shared" si="23"/>
        <v>1</v>
      </c>
      <c r="L76" s="1" t="str">
        <f t="shared" si="24"/>
        <v/>
      </c>
      <c r="M76" s="1" t="str">
        <f t="shared" si="25"/>
        <v/>
      </c>
      <c r="N76" s="1">
        <f t="shared" si="26"/>
        <v>2</v>
      </c>
      <c r="O76" s="1">
        <f t="shared" si="27"/>
        <v>3</v>
      </c>
      <c r="P76" s="1" t="str">
        <f t="shared" si="28"/>
        <v/>
      </c>
      <c r="Q76" s="154"/>
      <c r="R76" s="155"/>
      <c r="S76" s="155"/>
      <c r="T76" s="155"/>
      <c r="U76" s="156"/>
      <c r="V76" s="155"/>
      <c r="W76" s="155"/>
      <c r="X76" s="155"/>
      <c r="Y76" s="192"/>
      <c r="Z76" s="192"/>
      <c r="AA76" s="154">
        <v>1</v>
      </c>
      <c r="AB76" s="155">
        <v>1</v>
      </c>
      <c r="AC76" s="155">
        <v>1</v>
      </c>
      <c r="AD76" s="155"/>
      <c r="AE76" s="156"/>
      <c r="AF76" s="192"/>
      <c r="AG76" s="155"/>
      <c r="AH76" s="192">
        <v>1</v>
      </c>
      <c r="AI76" s="155"/>
      <c r="AJ76" s="154"/>
      <c r="AK76" s="155"/>
      <c r="AL76" s="155"/>
      <c r="AM76" s="156"/>
    </row>
    <row r="77" spans="1:40" x14ac:dyDescent="0.3">
      <c r="A77" s="190">
        <v>101</v>
      </c>
      <c r="B77" s="189">
        <v>2004</v>
      </c>
      <c r="C77" s="189">
        <v>8</v>
      </c>
      <c r="D77" s="189">
        <v>7</v>
      </c>
      <c r="E77" s="190" t="s">
        <v>259</v>
      </c>
      <c r="F77" s="192">
        <v>1</v>
      </c>
      <c r="G77" s="200">
        <v>0</v>
      </c>
      <c r="H77" s="200">
        <v>0</v>
      </c>
      <c r="I77" s="16">
        <f t="shared" si="29"/>
        <v>0</v>
      </c>
      <c r="J77" s="1">
        <v>-1</v>
      </c>
      <c r="K77" s="1">
        <f t="shared" si="23"/>
        <v>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>
        <f t="shared" si="27"/>
        <v>1</v>
      </c>
      <c r="P77" s="1">
        <f t="shared" si="28"/>
        <v>4</v>
      </c>
      <c r="Q77" s="154"/>
      <c r="R77" s="155"/>
      <c r="S77" s="155"/>
      <c r="T77" s="155"/>
      <c r="U77" s="156"/>
      <c r="V77" s="155"/>
      <c r="W77" s="155"/>
      <c r="X77" s="155"/>
      <c r="Y77" s="192"/>
      <c r="Z77" s="192"/>
      <c r="AA77" s="154"/>
      <c r="AB77" s="155"/>
      <c r="AC77" s="155"/>
      <c r="AD77" s="155">
        <v>1</v>
      </c>
      <c r="AE77" s="156">
        <v>1</v>
      </c>
      <c r="AF77" s="192">
        <v>1</v>
      </c>
      <c r="AG77" s="155"/>
      <c r="AH77" s="192"/>
      <c r="AI77" s="155"/>
      <c r="AJ77" s="154"/>
      <c r="AK77" s="155"/>
      <c r="AL77" s="155"/>
      <c r="AM77" s="156">
        <v>1</v>
      </c>
      <c r="AN77" s="17" t="s">
        <v>58</v>
      </c>
    </row>
    <row r="78" spans="1:40" x14ac:dyDescent="0.3">
      <c r="A78" s="190">
        <v>101</v>
      </c>
      <c r="B78" s="189">
        <v>2004</v>
      </c>
      <c r="C78" s="189">
        <v>23</v>
      </c>
      <c r="D78" s="189">
        <v>9</v>
      </c>
      <c r="E78" s="202" t="s">
        <v>260</v>
      </c>
      <c r="F78" s="200">
        <v>1</v>
      </c>
      <c r="G78" s="200">
        <v>0</v>
      </c>
      <c r="H78" s="200">
        <v>0</v>
      </c>
      <c r="I78" s="16">
        <f t="shared" si="29"/>
        <v>0</v>
      </c>
      <c r="J78" s="1">
        <v>-1</v>
      </c>
      <c r="K78" s="1">
        <f t="shared" si="23"/>
        <v>1</v>
      </c>
      <c r="L78" s="1">
        <f t="shared" si="24"/>
        <v>4</v>
      </c>
      <c r="M78" s="1" t="str">
        <f t="shared" si="25"/>
        <v/>
      </c>
      <c r="N78" s="1">
        <f t="shared" si="26"/>
        <v>2</v>
      </c>
      <c r="O78" s="1">
        <f t="shared" si="27"/>
        <v>1</v>
      </c>
      <c r="P78" s="1">
        <f t="shared" si="28"/>
        <v>1</v>
      </c>
      <c r="Q78" s="154"/>
      <c r="R78" s="155"/>
      <c r="S78" s="155">
        <v>1</v>
      </c>
      <c r="T78" s="155">
        <v>1</v>
      </c>
      <c r="U78" s="156">
        <v>1</v>
      </c>
      <c r="V78" s="155"/>
      <c r="W78" s="155"/>
      <c r="X78" s="155"/>
      <c r="Y78" s="192"/>
      <c r="Z78" s="192"/>
      <c r="AA78" s="154">
        <v>1</v>
      </c>
      <c r="AB78" s="155">
        <v>1</v>
      </c>
      <c r="AC78" s="155">
        <v>1</v>
      </c>
      <c r="AD78" s="155"/>
      <c r="AE78" s="156"/>
      <c r="AF78" s="192">
        <v>1</v>
      </c>
      <c r="AG78" s="155"/>
      <c r="AH78" s="192"/>
      <c r="AI78" s="155"/>
      <c r="AJ78" s="154">
        <v>1</v>
      </c>
      <c r="AK78" s="155"/>
      <c r="AL78" s="155"/>
      <c r="AM78" s="156"/>
      <c r="AN78" s="17" t="s">
        <v>57</v>
      </c>
    </row>
    <row r="79" spans="1:40" x14ac:dyDescent="0.3">
      <c r="A79" s="190">
        <v>101</v>
      </c>
      <c r="B79" s="189">
        <v>2004</v>
      </c>
      <c r="C79" s="189">
        <v>7</v>
      </c>
      <c r="D79" s="189">
        <v>10</v>
      </c>
      <c r="E79" s="190" t="s">
        <v>261</v>
      </c>
      <c r="F79" s="200">
        <v>1</v>
      </c>
      <c r="G79" s="200">
        <v>0</v>
      </c>
      <c r="H79" s="200">
        <v>0</v>
      </c>
      <c r="I79" s="16">
        <f t="shared" si="29"/>
        <v>0</v>
      </c>
      <c r="J79" s="1">
        <v>-1</v>
      </c>
      <c r="K79" s="1">
        <f t="shared" si="23"/>
        <v>1</v>
      </c>
      <c r="L79" s="1" t="str">
        <f t="shared" si="24"/>
        <v/>
      </c>
      <c r="M79" s="1">
        <f t="shared" si="25"/>
        <v>1.8</v>
      </c>
      <c r="N79" s="1">
        <f t="shared" si="26"/>
        <v>2</v>
      </c>
      <c r="O79" s="1">
        <f t="shared" si="27"/>
        <v>3</v>
      </c>
      <c r="P79" s="1" t="str">
        <f t="shared" si="28"/>
        <v/>
      </c>
      <c r="Q79" s="154"/>
      <c r="R79" s="155"/>
      <c r="S79" s="155"/>
      <c r="T79" s="155"/>
      <c r="U79" s="156"/>
      <c r="V79" s="155">
        <v>1</v>
      </c>
      <c r="W79" s="155">
        <v>1</v>
      </c>
      <c r="X79" s="155">
        <v>0.5</v>
      </c>
      <c r="Y79" s="192"/>
      <c r="Z79" s="192"/>
      <c r="AA79" s="154">
        <v>1</v>
      </c>
      <c r="AB79" s="155">
        <v>1</v>
      </c>
      <c r="AC79" s="155">
        <v>1</v>
      </c>
      <c r="AD79" s="155"/>
      <c r="AE79" s="156"/>
      <c r="AF79" s="192"/>
      <c r="AG79" s="155"/>
      <c r="AH79" s="192">
        <v>1</v>
      </c>
      <c r="AI79" s="155"/>
      <c r="AJ79" s="154"/>
      <c r="AK79" s="155"/>
      <c r="AL79" s="155"/>
      <c r="AM79" s="156"/>
    </row>
    <row r="80" spans="1:40" x14ac:dyDescent="0.3">
      <c r="A80" s="190">
        <v>101</v>
      </c>
      <c r="B80" s="189">
        <v>2004</v>
      </c>
      <c r="C80" s="189">
        <v>13</v>
      </c>
      <c r="D80" s="189">
        <v>10</v>
      </c>
      <c r="E80" s="189" t="s">
        <v>262</v>
      </c>
      <c r="F80" s="200">
        <v>3</v>
      </c>
      <c r="G80" s="200">
        <v>0</v>
      </c>
      <c r="H80" s="200">
        <v>0</v>
      </c>
      <c r="I80" s="16">
        <f t="shared" si="29"/>
        <v>0</v>
      </c>
      <c r="J80" s="1">
        <v>-1</v>
      </c>
      <c r="K80" s="1">
        <f t="shared" si="23"/>
        <v>-1</v>
      </c>
      <c r="L80" s="1">
        <f t="shared" si="24"/>
        <v>4.2</v>
      </c>
      <c r="M80" s="1" t="str">
        <f t="shared" si="25"/>
        <v/>
      </c>
      <c r="N80" s="1">
        <f t="shared" si="26"/>
        <v>4.5</v>
      </c>
      <c r="O80" s="1" t="str">
        <f t="shared" si="27"/>
        <v/>
      </c>
      <c r="P80" s="1" t="str">
        <f t="shared" si="28"/>
        <v/>
      </c>
      <c r="Q80" s="154"/>
      <c r="R80" s="155"/>
      <c r="S80" s="155">
        <v>0.5</v>
      </c>
      <c r="T80" s="155">
        <v>1</v>
      </c>
      <c r="U80" s="156">
        <v>1</v>
      </c>
      <c r="V80" s="155"/>
      <c r="W80" s="155"/>
      <c r="X80" s="155"/>
      <c r="Y80" s="155"/>
      <c r="Z80" s="155"/>
      <c r="AA80" s="154"/>
      <c r="AB80" s="155"/>
      <c r="AC80" s="155"/>
      <c r="AD80" s="155">
        <v>1</v>
      </c>
      <c r="AE80" s="156">
        <v>1</v>
      </c>
      <c r="AF80" s="155"/>
      <c r="AG80" s="155"/>
      <c r="AH80" s="155"/>
      <c r="AI80" s="155"/>
      <c r="AJ80" s="154"/>
      <c r="AK80" s="155"/>
      <c r="AL80" s="155"/>
      <c r="AM80" s="156"/>
      <c r="AN80" s="17" t="s">
        <v>57</v>
      </c>
    </row>
    <row r="81" spans="1:40" x14ac:dyDescent="0.3">
      <c r="A81" s="190">
        <v>101</v>
      </c>
      <c r="B81" s="189">
        <v>2004</v>
      </c>
      <c r="C81" s="189">
        <v>13</v>
      </c>
      <c r="D81" s="189">
        <v>10</v>
      </c>
      <c r="E81" s="190" t="s">
        <v>263</v>
      </c>
      <c r="F81" s="192">
        <v>1</v>
      </c>
      <c r="G81" s="200">
        <v>0</v>
      </c>
      <c r="H81" s="200">
        <v>0</v>
      </c>
      <c r="I81" s="16">
        <f t="shared" si="29"/>
        <v>0</v>
      </c>
      <c r="J81" s="1">
        <v>-1</v>
      </c>
      <c r="K81" s="1">
        <f t="shared" si="23"/>
        <v>1</v>
      </c>
      <c r="L81" s="1" t="str">
        <f t="shared" si="24"/>
        <v/>
      </c>
      <c r="M81" s="1">
        <f t="shared" si="25"/>
        <v>4</v>
      </c>
      <c r="N81" s="1">
        <f t="shared" si="26"/>
        <v>2.8</v>
      </c>
      <c r="O81" s="1">
        <f t="shared" si="27"/>
        <v>3</v>
      </c>
      <c r="P81" s="1" t="str">
        <f t="shared" si="28"/>
        <v/>
      </c>
      <c r="Q81" s="154"/>
      <c r="R81" s="155"/>
      <c r="S81" s="155"/>
      <c r="T81" s="155"/>
      <c r="U81" s="156"/>
      <c r="V81" s="155"/>
      <c r="W81" s="155"/>
      <c r="X81" s="155">
        <v>1</v>
      </c>
      <c r="Y81" s="192">
        <v>1</v>
      </c>
      <c r="Z81" s="192">
        <v>1</v>
      </c>
      <c r="AA81" s="154"/>
      <c r="AB81" s="155">
        <v>1</v>
      </c>
      <c r="AC81" s="155">
        <v>1</v>
      </c>
      <c r="AD81" s="155">
        <v>0.5</v>
      </c>
      <c r="AE81" s="156"/>
      <c r="AF81" s="192"/>
      <c r="AG81" s="155"/>
      <c r="AH81" s="192">
        <v>1</v>
      </c>
      <c r="AI81" s="155"/>
      <c r="AJ81" s="154"/>
      <c r="AK81" s="155"/>
      <c r="AL81" s="155"/>
      <c r="AM81" s="156"/>
    </row>
    <row r="82" spans="1:40" x14ac:dyDescent="0.3">
      <c r="A82" s="190">
        <v>101</v>
      </c>
      <c r="B82" s="189">
        <v>2004</v>
      </c>
      <c r="C82" s="189">
        <v>21</v>
      </c>
      <c r="D82" s="189">
        <v>10</v>
      </c>
      <c r="E82" s="190" t="s">
        <v>264</v>
      </c>
      <c r="F82" s="192">
        <v>1</v>
      </c>
      <c r="G82" s="200">
        <v>0</v>
      </c>
      <c r="H82" s="200">
        <v>0</v>
      </c>
      <c r="I82" s="16">
        <f t="shared" si="29"/>
        <v>0</v>
      </c>
      <c r="J82" s="1">
        <v>1</v>
      </c>
      <c r="K82" s="1">
        <f t="shared" ref="K82:K125" si="30">IF(F82=2,-1,IF(F82=3,-1,IF((F82+G82)=2,-1,IF((F82+H82)=2,-1,1))))</f>
        <v>1</v>
      </c>
      <c r="L82" s="1">
        <f t="shared" ref="L82:L125" si="31">IF(SUM(Q82:U82)=0,"",(Q82*1+R82*2+S82*3+T82*4+U82*5)/SUM(Q82:U82))</f>
        <v>2.8</v>
      </c>
      <c r="M82" s="1" t="str">
        <f t="shared" ref="M82:M125" si="32">IF(SUM(V82:Z82)=0,"",(V82*1+W82*2+X82*3+Y82*4+Z82*5)/SUM(V82:Z82))</f>
        <v/>
      </c>
      <c r="N82" s="1">
        <f t="shared" ref="N82:N125" si="33">IF(SUM(AA82:AE82)=0,"",(AA82*1+AB82*2+AC82*3+AD82*4+AE82*5)/SUM(AA82:AE82))</f>
        <v>4.2</v>
      </c>
      <c r="O82" s="1">
        <f t="shared" ref="O82:O125" si="34">IF(AF82=1,1,(IF(AG82=1,2,(IF(AH82=1,3,(IF(AI82=1,4,"")))))))</f>
        <v>1</v>
      </c>
      <c r="P82" s="1">
        <f t="shared" ref="P82:P125" si="35">IF(AJ82=1,1,(IF(AK82=1,2,(IF(AL82=1,3,(IF(AM82=1,4,"")))))))</f>
        <v>4</v>
      </c>
      <c r="Q82" s="154"/>
      <c r="R82" s="155">
        <v>1</v>
      </c>
      <c r="S82" s="155">
        <v>1</v>
      </c>
      <c r="T82" s="155">
        <v>0.5</v>
      </c>
      <c r="U82" s="156"/>
      <c r="V82" s="155"/>
      <c r="W82" s="155"/>
      <c r="X82" s="155"/>
      <c r="Y82" s="192"/>
      <c r="Z82" s="192"/>
      <c r="AA82" s="154"/>
      <c r="AB82" s="155"/>
      <c r="AC82" s="155">
        <v>0.5</v>
      </c>
      <c r="AD82" s="155">
        <v>1</v>
      </c>
      <c r="AE82" s="156">
        <v>1</v>
      </c>
      <c r="AF82" s="192">
        <v>1</v>
      </c>
      <c r="AG82" s="155"/>
      <c r="AH82" s="192"/>
      <c r="AI82" s="155"/>
      <c r="AJ82" s="154"/>
      <c r="AK82" s="155"/>
      <c r="AL82" s="155"/>
      <c r="AM82" s="156">
        <v>1</v>
      </c>
      <c r="AN82" s="17" t="s">
        <v>57</v>
      </c>
    </row>
    <row r="83" spans="1:40" ht="14.4" customHeight="1" x14ac:dyDescent="0.3">
      <c r="A83" s="190">
        <v>102</v>
      </c>
      <c r="B83" s="189">
        <v>2004</v>
      </c>
      <c r="C83" s="190">
        <v>11</v>
      </c>
      <c r="D83" s="190">
        <v>11</v>
      </c>
      <c r="E83" s="190" t="s">
        <v>265</v>
      </c>
      <c r="F83" s="192">
        <v>1</v>
      </c>
      <c r="G83" s="200">
        <v>0</v>
      </c>
      <c r="H83" s="200">
        <v>0</v>
      </c>
      <c r="I83" s="16">
        <f t="shared" ref="I83:I125" si="36">IF(G83=1,1,IF(H83=1,1,0))</f>
        <v>0</v>
      </c>
      <c r="J83" s="1">
        <v>1</v>
      </c>
      <c r="K83" s="1">
        <f t="shared" si="30"/>
        <v>1</v>
      </c>
      <c r="L83" s="1">
        <f t="shared" si="31"/>
        <v>2.5</v>
      </c>
      <c r="M83" s="1">
        <f t="shared" si="32"/>
        <v>1.8</v>
      </c>
      <c r="N83" s="1">
        <f t="shared" si="33"/>
        <v>2</v>
      </c>
      <c r="O83" s="1">
        <f t="shared" si="34"/>
        <v>1</v>
      </c>
      <c r="P83" s="1">
        <f t="shared" si="35"/>
        <v>1</v>
      </c>
      <c r="Q83" s="154"/>
      <c r="R83" s="155">
        <v>1</v>
      </c>
      <c r="S83" s="155">
        <v>1</v>
      </c>
      <c r="T83" s="155"/>
      <c r="U83" s="156"/>
      <c r="V83" s="155">
        <v>1</v>
      </c>
      <c r="W83" s="155">
        <v>1</v>
      </c>
      <c r="X83" s="155">
        <v>0.5</v>
      </c>
      <c r="Y83" s="192"/>
      <c r="Z83" s="192"/>
      <c r="AA83" s="154">
        <v>1</v>
      </c>
      <c r="AB83" s="155">
        <v>1</v>
      </c>
      <c r="AC83" s="155">
        <v>1</v>
      </c>
      <c r="AD83" s="155"/>
      <c r="AE83" s="156"/>
      <c r="AF83" s="192">
        <v>1</v>
      </c>
      <c r="AG83" s="155"/>
      <c r="AH83" s="192"/>
      <c r="AI83" s="155"/>
      <c r="AJ83" s="154">
        <v>1</v>
      </c>
      <c r="AK83" s="155"/>
      <c r="AL83" s="155"/>
      <c r="AM83" s="156"/>
    </row>
    <row r="84" spans="1:40" x14ac:dyDescent="0.3">
      <c r="A84" s="190">
        <v>102</v>
      </c>
      <c r="B84" s="189">
        <v>2004</v>
      </c>
      <c r="C84" s="189">
        <v>18</v>
      </c>
      <c r="D84" s="189">
        <v>11</v>
      </c>
      <c r="E84" s="190" t="s">
        <v>266</v>
      </c>
      <c r="F84" s="192">
        <v>1</v>
      </c>
      <c r="G84" s="200">
        <v>0</v>
      </c>
      <c r="H84" s="200">
        <v>0</v>
      </c>
      <c r="I84" s="16">
        <f t="shared" si="36"/>
        <v>0</v>
      </c>
      <c r="J84" s="1">
        <v>-1</v>
      </c>
      <c r="K84" s="1">
        <f t="shared" si="30"/>
        <v>1</v>
      </c>
      <c r="L84" s="1">
        <f t="shared" si="31"/>
        <v>1.3333333333333333</v>
      </c>
      <c r="M84" s="1" t="str">
        <f t="shared" si="32"/>
        <v/>
      </c>
      <c r="N84" s="1">
        <f t="shared" si="33"/>
        <v>1.8</v>
      </c>
      <c r="O84" s="1">
        <f t="shared" si="34"/>
        <v>3</v>
      </c>
      <c r="P84" s="1">
        <f t="shared" si="35"/>
        <v>1</v>
      </c>
      <c r="Q84" s="154">
        <v>1</v>
      </c>
      <c r="R84" s="155">
        <v>0.5</v>
      </c>
      <c r="S84" s="155"/>
      <c r="T84" s="155"/>
      <c r="U84" s="156"/>
      <c r="V84" s="155"/>
      <c r="W84" s="155"/>
      <c r="X84" s="155"/>
      <c r="Y84" s="192"/>
      <c r="Z84" s="192"/>
      <c r="AA84" s="154">
        <v>1</v>
      </c>
      <c r="AB84" s="155">
        <v>1</v>
      </c>
      <c r="AC84" s="155">
        <v>0.5</v>
      </c>
      <c r="AD84" s="155"/>
      <c r="AE84" s="156"/>
      <c r="AF84" s="192"/>
      <c r="AG84" s="155"/>
      <c r="AH84" s="192">
        <v>1</v>
      </c>
      <c r="AI84" s="155"/>
      <c r="AJ84" s="154">
        <v>1</v>
      </c>
      <c r="AK84" s="155"/>
      <c r="AL84" s="155"/>
      <c r="AM84" s="156"/>
      <c r="AN84" s="17" t="s">
        <v>57</v>
      </c>
    </row>
    <row r="85" spans="1:40" x14ac:dyDescent="0.3">
      <c r="A85" s="190">
        <v>102</v>
      </c>
      <c r="B85" s="189">
        <v>2004</v>
      </c>
      <c r="C85" s="189">
        <v>18</v>
      </c>
      <c r="D85" s="189">
        <v>11</v>
      </c>
      <c r="E85" s="189" t="s">
        <v>267</v>
      </c>
      <c r="F85" s="200">
        <v>3</v>
      </c>
      <c r="G85" s="200">
        <v>0</v>
      </c>
      <c r="H85" s="200">
        <v>0</v>
      </c>
      <c r="I85" s="16">
        <f t="shared" si="36"/>
        <v>0</v>
      </c>
      <c r="J85" s="1">
        <v>1</v>
      </c>
      <c r="K85" s="1">
        <f t="shared" si="30"/>
        <v>-1</v>
      </c>
      <c r="L85" s="1">
        <f t="shared" si="31"/>
        <v>4</v>
      </c>
      <c r="M85" s="1">
        <f t="shared" si="32"/>
        <v>3</v>
      </c>
      <c r="N85" s="1">
        <f t="shared" si="33"/>
        <v>1.8</v>
      </c>
      <c r="O85" s="1">
        <f t="shared" si="34"/>
        <v>2</v>
      </c>
      <c r="P85" s="1">
        <f t="shared" si="35"/>
        <v>1</v>
      </c>
      <c r="Q85" s="154"/>
      <c r="R85" s="155"/>
      <c r="S85" s="155"/>
      <c r="T85" s="155">
        <v>1</v>
      </c>
      <c r="U85" s="156"/>
      <c r="V85" s="155"/>
      <c r="W85" s="155"/>
      <c r="X85" s="155">
        <v>1</v>
      </c>
      <c r="Y85" s="155"/>
      <c r="Z85" s="155"/>
      <c r="AA85" s="154">
        <v>1</v>
      </c>
      <c r="AB85" s="155">
        <v>1</v>
      </c>
      <c r="AC85" s="155">
        <v>0.5</v>
      </c>
      <c r="AD85" s="155"/>
      <c r="AE85" s="156"/>
      <c r="AF85" s="155"/>
      <c r="AG85" s="155">
        <v>1</v>
      </c>
      <c r="AH85" s="155"/>
      <c r="AI85" s="155"/>
      <c r="AJ85" s="154">
        <v>1</v>
      </c>
      <c r="AK85" s="155"/>
      <c r="AL85" s="155"/>
      <c r="AM85" s="156"/>
    </row>
    <row r="86" spans="1:40" x14ac:dyDescent="0.3">
      <c r="A86" s="190">
        <v>102</v>
      </c>
      <c r="B86" s="189">
        <v>2005</v>
      </c>
      <c r="C86" s="189">
        <v>14</v>
      </c>
      <c r="D86" s="189">
        <v>2</v>
      </c>
      <c r="E86" s="189" t="s">
        <v>268</v>
      </c>
      <c r="F86" s="192">
        <v>0</v>
      </c>
      <c r="G86" s="200"/>
      <c r="H86" s="200"/>
      <c r="I86" s="16">
        <f t="shared" si="36"/>
        <v>0</v>
      </c>
      <c r="J86" s="1">
        <v>-1</v>
      </c>
      <c r="K86" s="1">
        <f t="shared" si="30"/>
        <v>1</v>
      </c>
      <c r="L86" s="1" t="str">
        <f t="shared" si="31"/>
        <v/>
      </c>
      <c r="M86" s="1" t="str">
        <f t="shared" si="32"/>
        <v/>
      </c>
      <c r="N86" s="1" t="str">
        <f t="shared" si="33"/>
        <v/>
      </c>
      <c r="O86" s="1" t="str">
        <f t="shared" si="34"/>
        <v/>
      </c>
      <c r="P86" s="1" t="str">
        <f t="shared" si="35"/>
        <v/>
      </c>
      <c r="Q86" s="154"/>
      <c r="R86" s="155"/>
      <c r="S86" s="155"/>
      <c r="T86" s="155"/>
      <c r="U86" s="156"/>
      <c r="V86" s="192"/>
      <c r="W86" s="192"/>
      <c r="X86" s="192"/>
      <c r="Y86" s="192"/>
      <c r="Z86" s="192"/>
      <c r="AA86" s="154"/>
      <c r="AB86" s="155"/>
      <c r="AC86" s="155"/>
      <c r="AD86" s="155"/>
      <c r="AE86" s="156"/>
      <c r="AF86" s="192"/>
      <c r="AG86" s="192"/>
      <c r="AH86" s="192"/>
      <c r="AI86" s="192"/>
      <c r="AJ86" s="154"/>
      <c r="AK86" s="155"/>
      <c r="AL86" s="155"/>
      <c r="AM86" s="156"/>
      <c r="AN86" s="17" t="s">
        <v>309</v>
      </c>
    </row>
    <row r="87" spans="1:40" x14ac:dyDescent="0.3">
      <c r="A87" s="190">
        <v>102</v>
      </c>
      <c r="B87" s="189">
        <v>2005</v>
      </c>
      <c r="C87" s="189">
        <v>17</v>
      </c>
      <c r="D87" s="189">
        <v>2</v>
      </c>
      <c r="E87" s="190" t="s">
        <v>269</v>
      </c>
      <c r="F87" s="192">
        <v>0</v>
      </c>
      <c r="G87" s="192"/>
      <c r="H87" s="192"/>
      <c r="I87" s="16">
        <f t="shared" si="36"/>
        <v>0</v>
      </c>
      <c r="J87" s="1">
        <v>1</v>
      </c>
      <c r="K87" s="1">
        <f t="shared" si="30"/>
        <v>1</v>
      </c>
      <c r="L87" s="1" t="str">
        <f t="shared" si="31"/>
        <v/>
      </c>
      <c r="M87" s="1" t="str">
        <f t="shared" si="32"/>
        <v/>
      </c>
      <c r="N87" s="1" t="str">
        <f t="shared" si="33"/>
        <v/>
      </c>
      <c r="O87" s="1" t="str">
        <f t="shared" si="34"/>
        <v/>
      </c>
      <c r="P87" s="1" t="str">
        <f t="shared" si="35"/>
        <v/>
      </c>
      <c r="Q87" s="154"/>
      <c r="R87" s="192"/>
      <c r="S87" s="192"/>
      <c r="T87" s="192"/>
      <c r="U87" s="156"/>
      <c r="V87" s="192"/>
      <c r="W87" s="192"/>
      <c r="X87" s="192"/>
      <c r="Y87" s="192"/>
      <c r="Z87" s="192"/>
      <c r="AA87" s="154"/>
      <c r="AB87" s="192"/>
      <c r="AC87" s="192"/>
      <c r="AD87" s="192"/>
      <c r="AE87" s="156"/>
      <c r="AF87" s="192"/>
      <c r="AG87" s="192"/>
      <c r="AH87" s="192"/>
      <c r="AI87" s="192"/>
      <c r="AJ87" s="154"/>
      <c r="AK87" s="155"/>
      <c r="AL87" s="155"/>
      <c r="AM87" s="156"/>
      <c r="AN87" s="69" t="s">
        <v>59</v>
      </c>
    </row>
    <row r="88" spans="1:40" x14ac:dyDescent="0.3">
      <c r="A88" s="190">
        <v>102</v>
      </c>
      <c r="B88" s="189">
        <v>2005</v>
      </c>
      <c r="C88" s="189">
        <v>3</v>
      </c>
      <c r="D88" s="189">
        <v>3</v>
      </c>
      <c r="E88" s="189" t="s">
        <v>270</v>
      </c>
      <c r="F88" s="200">
        <v>1</v>
      </c>
      <c r="G88" s="200">
        <v>0</v>
      </c>
      <c r="H88" s="200">
        <v>0</v>
      </c>
      <c r="I88" s="16">
        <f t="shared" si="36"/>
        <v>0</v>
      </c>
      <c r="J88" s="1">
        <v>1</v>
      </c>
      <c r="K88" s="1">
        <f t="shared" si="30"/>
        <v>1</v>
      </c>
      <c r="L88" s="1">
        <f t="shared" si="31"/>
        <v>4.5</v>
      </c>
      <c r="M88" s="1" t="str">
        <f t="shared" si="32"/>
        <v/>
      </c>
      <c r="N88" s="1">
        <f t="shared" si="33"/>
        <v>1.8</v>
      </c>
      <c r="O88" s="1">
        <f t="shared" si="34"/>
        <v>1</v>
      </c>
      <c r="P88" s="1">
        <f t="shared" si="35"/>
        <v>1</v>
      </c>
      <c r="Q88" s="154"/>
      <c r="R88" s="155"/>
      <c r="S88" s="155"/>
      <c r="T88" s="155">
        <v>1</v>
      </c>
      <c r="U88" s="156">
        <v>1</v>
      </c>
      <c r="V88" s="192"/>
      <c r="W88" s="192"/>
      <c r="X88" s="192"/>
      <c r="Y88" s="192"/>
      <c r="Z88" s="192"/>
      <c r="AA88" s="154">
        <v>1</v>
      </c>
      <c r="AB88" s="155">
        <v>1</v>
      </c>
      <c r="AC88" s="155">
        <v>0.5</v>
      </c>
      <c r="AD88" s="155"/>
      <c r="AE88" s="156"/>
      <c r="AF88" s="192">
        <v>1</v>
      </c>
      <c r="AG88" s="192"/>
      <c r="AH88" s="192"/>
      <c r="AI88" s="192"/>
      <c r="AJ88" s="154">
        <v>1</v>
      </c>
      <c r="AK88" s="155"/>
      <c r="AL88" s="155"/>
      <c r="AM88" s="156"/>
      <c r="AN88" s="190"/>
    </row>
    <row r="89" spans="1:40" x14ac:dyDescent="0.3">
      <c r="A89" s="190">
        <v>102</v>
      </c>
      <c r="B89" s="189">
        <v>2005</v>
      </c>
      <c r="C89" s="189">
        <v>10</v>
      </c>
      <c r="D89" s="189">
        <v>3</v>
      </c>
      <c r="E89" s="190" t="s">
        <v>271</v>
      </c>
      <c r="F89" s="200">
        <v>1</v>
      </c>
      <c r="G89" s="200">
        <v>0</v>
      </c>
      <c r="H89" s="200">
        <v>0</v>
      </c>
      <c r="I89" s="16">
        <f t="shared" si="36"/>
        <v>0</v>
      </c>
      <c r="J89" s="1">
        <v>-1</v>
      </c>
      <c r="K89" s="1">
        <f t="shared" si="30"/>
        <v>1</v>
      </c>
      <c r="L89" s="1" t="str">
        <f t="shared" si="31"/>
        <v/>
      </c>
      <c r="M89" s="1">
        <f t="shared" si="32"/>
        <v>1.8</v>
      </c>
      <c r="N89" s="1">
        <f t="shared" si="33"/>
        <v>1.5</v>
      </c>
      <c r="O89" s="1">
        <f t="shared" si="34"/>
        <v>2</v>
      </c>
      <c r="P89" s="1" t="str">
        <f t="shared" si="35"/>
        <v/>
      </c>
      <c r="Q89" s="154"/>
      <c r="R89" s="155"/>
      <c r="S89" s="155"/>
      <c r="T89" s="155"/>
      <c r="U89" s="156"/>
      <c r="V89" s="155">
        <v>1</v>
      </c>
      <c r="W89" s="155">
        <v>1</v>
      </c>
      <c r="X89" s="155">
        <v>0.5</v>
      </c>
      <c r="Y89" s="192"/>
      <c r="Z89" s="192"/>
      <c r="AA89" s="154">
        <v>1</v>
      </c>
      <c r="AB89" s="155">
        <v>1</v>
      </c>
      <c r="AC89" s="155"/>
      <c r="AD89" s="155"/>
      <c r="AE89" s="156"/>
      <c r="AF89" s="192"/>
      <c r="AG89" s="155">
        <v>1</v>
      </c>
      <c r="AH89" s="192"/>
      <c r="AI89" s="155"/>
      <c r="AJ89" s="154"/>
      <c r="AK89" s="155"/>
      <c r="AL89" s="155"/>
      <c r="AM89" s="156"/>
    </row>
    <row r="90" spans="1:40" x14ac:dyDescent="0.3">
      <c r="A90" s="190">
        <v>102</v>
      </c>
      <c r="B90" s="189">
        <v>2005</v>
      </c>
      <c r="C90" s="189">
        <v>24</v>
      </c>
      <c r="D90" s="189">
        <v>3</v>
      </c>
      <c r="E90" s="190" t="s">
        <v>272</v>
      </c>
      <c r="F90" s="192">
        <v>1</v>
      </c>
      <c r="G90" s="200">
        <v>0</v>
      </c>
      <c r="H90" s="200">
        <v>0</v>
      </c>
      <c r="I90" s="16">
        <f t="shared" si="36"/>
        <v>0</v>
      </c>
      <c r="J90" s="1">
        <v>1</v>
      </c>
      <c r="K90" s="1">
        <f t="shared" si="30"/>
        <v>1</v>
      </c>
      <c r="L90" s="1" t="str">
        <f t="shared" si="31"/>
        <v/>
      </c>
      <c r="M90" s="1" t="str">
        <f t="shared" si="32"/>
        <v/>
      </c>
      <c r="N90" s="1">
        <f t="shared" si="33"/>
        <v>1.5</v>
      </c>
      <c r="O90" s="1">
        <f t="shared" si="34"/>
        <v>3</v>
      </c>
      <c r="P90" s="1" t="str">
        <f t="shared" si="35"/>
        <v/>
      </c>
      <c r="Q90" s="154"/>
      <c r="R90" s="155"/>
      <c r="S90" s="155"/>
      <c r="T90" s="155"/>
      <c r="U90" s="156"/>
      <c r="V90" s="155"/>
      <c r="W90" s="155"/>
      <c r="X90" s="155"/>
      <c r="Y90" s="192"/>
      <c r="Z90" s="192"/>
      <c r="AA90" s="154">
        <v>1</v>
      </c>
      <c r="AB90" s="155">
        <v>1</v>
      </c>
      <c r="AC90" s="155"/>
      <c r="AD90" s="155"/>
      <c r="AE90" s="156"/>
      <c r="AF90" s="192"/>
      <c r="AG90" s="155"/>
      <c r="AH90" s="192">
        <v>1</v>
      </c>
      <c r="AI90" s="155"/>
      <c r="AJ90" s="154"/>
      <c r="AK90" s="155"/>
      <c r="AL90" s="155"/>
      <c r="AM90" s="156"/>
    </row>
    <row r="91" spans="1:40" x14ac:dyDescent="0.3">
      <c r="A91" s="190">
        <v>102</v>
      </c>
      <c r="B91" s="189">
        <v>2005</v>
      </c>
      <c r="C91" s="189">
        <v>7</v>
      </c>
      <c r="D91" s="189">
        <v>4</v>
      </c>
      <c r="E91" s="189" t="s">
        <v>273</v>
      </c>
      <c r="F91" s="200">
        <v>2</v>
      </c>
      <c r="G91" s="200">
        <v>0</v>
      </c>
      <c r="H91" s="200">
        <v>1</v>
      </c>
      <c r="I91" s="16">
        <f t="shared" si="36"/>
        <v>1</v>
      </c>
      <c r="J91" s="1">
        <v>1</v>
      </c>
      <c r="K91" s="1">
        <f t="shared" si="30"/>
        <v>-1</v>
      </c>
      <c r="L91" s="1" t="str">
        <f t="shared" si="31"/>
        <v/>
      </c>
      <c r="M91" s="1" t="str">
        <f t="shared" si="32"/>
        <v/>
      </c>
      <c r="N91" s="1">
        <f t="shared" si="33"/>
        <v>5</v>
      </c>
      <c r="O91" s="1">
        <f t="shared" si="34"/>
        <v>2</v>
      </c>
      <c r="P91" s="1" t="str">
        <f t="shared" si="35"/>
        <v/>
      </c>
      <c r="Q91" s="154"/>
      <c r="R91" s="155"/>
      <c r="S91" s="155"/>
      <c r="T91" s="155"/>
      <c r="U91" s="156"/>
      <c r="V91" s="155"/>
      <c r="W91" s="155"/>
      <c r="X91" s="155"/>
      <c r="Y91" s="155"/>
      <c r="Z91" s="155"/>
      <c r="AA91" s="154"/>
      <c r="AB91" s="155"/>
      <c r="AC91" s="155"/>
      <c r="AD91" s="155"/>
      <c r="AE91" s="156">
        <v>2</v>
      </c>
      <c r="AF91" s="155"/>
      <c r="AG91" s="155">
        <v>1</v>
      </c>
      <c r="AH91" s="155"/>
      <c r="AI91" s="155"/>
      <c r="AJ91" s="154"/>
      <c r="AK91" s="155"/>
      <c r="AL91" s="155"/>
      <c r="AM91" s="156"/>
    </row>
    <row r="92" spans="1:40" x14ac:dyDescent="0.3">
      <c r="A92" s="190">
        <v>102</v>
      </c>
      <c r="B92" s="189">
        <v>2005</v>
      </c>
      <c r="C92" s="189">
        <v>14</v>
      </c>
      <c r="D92" s="189">
        <v>4</v>
      </c>
      <c r="E92" s="190" t="s">
        <v>274</v>
      </c>
      <c r="F92" s="192">
        <v>1</v>
      </c>
      <c r="G92" s="200">
        <v>0</v>
      </c>
      <c r="H92" s="200">
        <v>0</v>
      </c>
      <c r="I92" s="16">
        <f t="shared" si="36"/>
        <v>0</v>
      </c>
      <c r="J92" s="1">
        <v>1</v>
      </c>
      <c r="K92" s="1">
        <f t="shared" si="30"/>
        <v>1</v>
      </c>
      <c r="L92" s="1" t="str">
        <f t="shared" si="31"/>
        <v/>
      </c>
      <c r="M92" s="1">
        <f t="shared" si="32"/>
        <v>1.8</v>
      </c>
      <c r="N92" s="1">
        <f t="shared" si="33"/>
        <v>2.5</v>
      </c>
      <c r="O92" s="1">
        <f t="shared" si="34"/>
        <v>2</v>
      </c>
      <c r="P92" s="1">
        <f t="shared" si="35"/>
        <v>1</v>
      </c>
      <c r="Q92" s="154"/>
      <c r="R92" s="155"/>
      <c r="S92" s="155"/>
      <c r="T92" s="155"/>
      <c r="U92" s="156"/>
      <c r="V92" s="155">
        <v>1</v>
      </c>
      <c r="W92" s="155">
        <v>1</v>
      </c>
      <c r="X92" s="155">
        <v>0.5</v>
      </c>
      <c r="Y92" s="192"/>
      <c r="Z92" s="192"/>
      <c r="AA92" s="154"/>
      <c r="AB92" s="155">
        <v>1</v>
      </c>
      <c r="AC92" s="155">
        <v>1</v>
      </c>
      <c r="AD92" s="155"/>
      <c r="AE92" s="156"/>
      <c r="AF92" s="192"/>
      <c r="AG92" s="155">
        <v>1</v>
      </c>
      <c r="AH92" s="192"/>
      <c r="AI92" s="155"/>
      <c r="AJ92" s="154">
        <v>1</v>
      </c>
      <c r="AK92" s="155"/>
      <c r="AL92" s="155"/>
      <c r="AM92" s="156"/>
      <c r="AN92" s="17" t="s">
        <v>57</v>
      </c>
    </row>
    <row r="93" spans="1:40" x14ac:dyDescent="0.3">
      <c r="A93" s="190">
        <v>102</v>
      </c>
      <c r="B93" s="189">
        <v>2005</v>
      </c>
      <c r="C93" s="189">
        <v>21</v>
      </c>
      <c r="D93" s="189">
        <v>4</v>
      </c>
      <c r="E93" s="190" t="s">
        <v>275</v>
      </c>
      <c r="F93" s="192">
        <v>3</v>
      </c>
      <c r="G93" s="203">
        <v>0</v>
      </c>
      <c r="H93" s="200">
        <v>1</v>
      </c>
      <c r="I93" s="16">
        <f t="shared" si="36"/>
        <v>1</v>
      </c>
      <c r="J93" s="1">
        <v>1</v>
      </c>
      <c r="K93" s="1">
        <f t="shared" si="30"/>
        <v>-1</v>
      </c>
      <c r="L93" s="1">
        <f t="shared" si="31"/>
        <v>4</v>
      </c>
      <c r="M93" s="1">
        <f t="shared" si="32"/>
        <v>2</v>
      </c>
      <c r="N93" s="1">
        <f t="shared" si="33"/>
        <v>3</v>
      </c>
      <c r="O93" s="1">
        <f t="shared" si="34"/>
        <v>1</v>
      </c>
      <c r="P93" s="1">
        <f t="shared" si="35"/>
        <v>1</v>
      </c>
      <c r="Q93" s="154"/>
      <c r="R93" s="155"/>
      <c r="S93" s="155"/>
      <c r="T93" s="155">
        <v>2</v>
      </c>
      <c r="U93" s="156"/>
      <c r="V93" s="155"/>
      <c r="W93" s="155">
        <v>2</v>
      </c>
      <c r="X93" s="155"/>
      <c r="Y93" s="192"/>
      <c r="Z93" s="192"/>
      <c r="AA93" s="154"/>
      <c r="AB93" s="155"/>
      <c r="AC93" s="155">
        <v>2</v>
      </c>
      <c r="AD93" s="155"/>
      <c r="AE93" s="156"/>
      <c r="AF93" s="192">
        <v>1</v>
      </c>
      <c r="AG93" s="155"/>
      <c r="AH93" s="192"/>
      <c r="AI93" s="155"/>
      <c r="AJ93" s="154">
        <v>1</v>
      </c>
      <c r="AK93" s="155"/>
      <c r="AL93" s="155"/>
      <c r="AM93" s="156"/>
      <c r="AN93" s="17" t="s">
        <v>57</v>
      </c>
    </row>
    <row r="94" spans="1:40" x14ac:dyDescent="0.3">
      <c r="A94" s="190">
        <v>102</v>
      </c>
      <c r="B94" s="189">
        <v>2005</v>
      </c>
      <c r="C94" s="189">
        <v>9</v>
      </c>
      <c r="D94" s="189">
        <v>6</v>
      </c>
      <c r="E94" s="189" t="s">
        <v>276</v>
      </c>
      <c r="F94" s="192">
        <v>1</v>
      </c>
      <c r="G94" s="200">
        <v>0</v>
      </c>
      <c r="H94" s="203">
        <v>0</v>
      </c>
      <c r="I94" s="16">
        <f t="shared" si="36"/>
        <v>0</v>
      </c>
      <c r="J94" s="1">
        <v>1</v>
      </c>
      <c r="K94" s="1">
        <f t="shared" si="30"/>
        <v>1</v>
      </c>
      <c r="L94" s="1">
        <f t="shared" si="31"/>
        <v>1.3333333333333333</v>
      </c>
      <c r="M94" s="1">
        <f t="shared" si="32"/>
        <v>1.8</v>
      </c>
      <c r="N94" s="1">
        <f t="shared" si="33"/>
        <v>4.666666666666667</v>
      </c>
      <c r="O94" s="1">
        <f t="shared" si="34"/>
        <v>1</v>
      </c>
      <c r="P94" s="1">
        <f t="shared" si="35"/>
        <v>2</v>
      </c>
      <c r="Q94" s="207">
        <v>1</v>
      </c>
      <c r="R94" s="208">
        <v>0.5</v>
      </c>
      <c r="S94" s="208"/>
      <c r="T94" s="208"/>
      <c r="U94" s="209"/>
      <c r="V94" s="208">
        <v>1</v>
      </c>
      <c r="W94" s="208">
        <v>1</v>
      </c>
      <c r="X94" s="208">
        <v>0.5</v>
      </c>
      <c r="Y94" s="191"/>
      <c r="Z94" s="191"/>
      <c r="AA94" s="207"/>
      <c r="AB94" s="208"/>
      <c r="AC94" s="208"/>
      <c r="AD94" s="208">
        <v>0.5</v>
      </c>
      <c r="AE94" s="209">
        <v>1</v>
      </c>
      <c r="AF94" s="191">
        <v>1</v>
      </c>
      <c r="AG94" s="208"/>
      <c r="AH94" s="191"/>
      <c r="AI94" s="208"/>
      <c r="AJ94" s="207"/>
      <c r="AK94" s="208">
        <v>1</v>
      </c>
      <c r="AL94" s="208"/>
      <c r="AM94" s="209"/>
      <c r="AN94" s="17" t="s">
        <v>57</v>
      </c>
    </row>
    <row r="95" spans="1:40" x14ac:dyDescent="0.3">
      <c r="A95" s="190">
        <v>102</v>
      </c>
      <c r="B95" s="189">
        <v>2005</v>
      </c>
      <c r="C95" s="189">
        <v>16</v>
      </c>
      <c r="D95" s="189">
        <v>6</v>
      </c>
      <c r="E95" s="189" t="s">
        <v>277</v>
      </c>
      <c r="F95" s="200">
        <v>1</v>
      </c>
      <c r="G95" s="200">
        <v>0</v>
      </c>
      <c r="H95" s="200">
        <v>0</v>
      </c>
      <c r="I95" s="16">
        <f t="shared" si="36"/>
        <v>0</v>
      </c>
      <c r="J95" s="1">
        <v>1</v>
      </c>
      <c r="K95" s="1">
        <f t="shared" si="30"/>
        <v>1</v>
      </c>
      <c r="L95" s="1">
        <f t="shared" si="31"/>
        <v>2.8</v>
      </c>
      <c r="M95" s="1">
        <f t="shared" si="32"/>
        <v>2.8</v>
      </c>
      <c r="N95" s="1">
        <f t="shared" si="33"/>
        <v>2</v>
      </c>
      <c r="O95" s="1">
        <f t="shared" si="34"/>
        <v>1</v>
      </c>
      <c r="P95" s="1">
        <f t="shared" si="35"/>
        <v>2</v>
      </c>
      <c r="Q95" s="154"/>
      <c r="R95" s="155">
        <v>1</v>
      </c>
      <c r="S95" s="155">
        <v>1</v>
      </c>
      <c r="T95" s="155">
        <v>0.5</v>
      </c>
      <c r="U95" s="156"/>
      <c r="V95" s="192"/>
      <c r="W95" s="192">
        <v>1</v>
      </c>
      <c r="X95" s="192">
        <v>1</v>
      </c>
      <c r="Y95" s="192">
        <v>0.5</v>
      </c>
      <c r="Z95" s="192"/>
      <c r="AA95" s="154">
        <v>1</v>
      </c>
      <c r="AB95" s="155">
        <v>1</v>
      </c>
      <c r="AC95" s="155">
        <v>1</v>
      </c>
      <c r="AD95" s="155"/>
      <c r="AE95" s="156"/>
      <c r="AF95" s="192">
        <v>1</v>
      </c>
      <c r="AG95" s="192"/>
      <c r="AH95" s="192"/>
      <c r="AI95" s="192"/>
      <c r="AJ95" s="154"/>
      <c r="AK95" s="155">
        <v>1</v>
      </c>
      <c r="AL95" s="155"/>
      <c r="AM95" s="156"/>
    </row>
    <row r="96" spans="1:40" x14ac:dyDescent="0.3">
      <c r="A96" s="190">
        <v>102</v>
      </c>
      <c r="B96" s="189">
        <v>2005</v>
      </c>
      <c r="C96" s="189">
        <v>23</v>
      </c>
      <c r="D96" s="189">
        <v>6</v>
      </c>
      <c r="E96" s="190" t="s">
        <v>278</v>
      </c>
      <c r="F96" s="191">
        <v>1</v>
      </c>
      <c r="G96" s="200">
        <v>0</v>
      </c>
      <c r="H96" s="200">
        <v>0</v>
      </c>
      <c r="I96" s="16">
        <f t="shared" si="36"/>
        <v>0</v>
      </c>
      <c r="J96" s="1">
        <v>1</v>
      </c>
      <c r="K96" s="1">
        <f t="shared" si="30"/>
        <v>1</v>
      </c>
      <c r="L96" s="1" t="str">
        <f t="shared" si="31"/>
        <v/>
      </c>
      <c r="M96" s="1">
        <f t="shared" si="32"/>
        <v>3</v>
      </c>
      <c r="N96" s="1">
        <f t="shared" si="33"/>
        <v>3</v>
      </c>
      <c r="O96" s="1">
        <f t="shared" si="34"/>
        <v>3</v>
      </c>
      <c r="P96" s="1">
        <f t="shared" si="35"/>
        <v>1</v>
      </c>
      <c r="Q96" s="154"/>
      <c r="R96" s="155"/>
      <c r="S96" s="155"/>
      <c r="T96" s="155"/>
      <c r="U96" s="156"/>
      <c r="V96" s="155"/>
      <c r="W96" s="155">
        <v>0.5</v>
      </c>
      <c r="X96" s="155">
        <v>1</v>
      </c>
      <c r="Y96" s="192">
        <v>0.5</v>
      </c>
      <c r="Z96" s="192"/>
      <c r="AA96" s="154"/>
      <c r="AB96" s="155">
        <v>0.5</v>
      </c>
      <c r="AC96" s="155">
        <v>1</v>
      </c>
      <c r="AD96" s="155">
        <v>0.5</v>
      </c>
      <c r="AE96" s="156"/>
      <c r="AF96" s="192"/>
      <c r="AG96" s="155"/>
      <c r="AH96" s="192">
        <v>1</v>
      </c>
      <c r="AI96" s="155"/>
      <c r="AJ96" s="154">
        <v>1</v>
      </c>
      <c r="AK96" s="155"/>
      <c r="AL96" s="155"/>
      <c r="AM96" s="156"/>
    </row>
    <row r="97" spans="1:40" x14ac:dyDescent="0.3">
      <c r="A97" s="190">
        <v>102</v>
      </c>
      <c r="B97" s="189">
        <v>2005</v>
      </c>
      <c r="C97" s="189">
        <v>7</v>
      </c>
      <c r="D97" s="189">
        <v>7</v>
      </c>
      <c r="E97" s="202" t="s">
        <v>279</v>
      </c>
      <c r="F97" s="200">
        <v>1</v>
      </c>
      <c r="G97" s="200">
        <v>0</v>
      </c>
      <c r="H97" s="200">
        <v>0</v>
      </c>
      <c r="I97" s="16">
        <f t="shared" si="36"/>
        <v>0</v>
      </c>
      <c r="J97" s="1">
        <v>-1</v>
      </c>
      <c r="K97" s="1">
        <f t="shared" si="30"/>
        <v>1</v>
      </c>
      <c r="L97" s="1">
        <f t="shared" si="31"/>
        <v>4.5</v>
      </c>
      <c r="M97" s="1" t="str">
        <f t="shared" si="32"/>
        <v/>
      </c>
      <c r="N97" s="1">
        <f t="shared" si="33"/>
        <v>1.5</v>
      </c>
      <c r="O97" s="1">
        <f t="shared" si="34"/>
        <v>2</v>
      </c>
      <c r="P97" s="1">
        <f t="shared" si="35"/>
        <v>1</v>
      </c>
      <c r="Q97" s="154"/>
      <c r="R97" s="155"/>
      <c r="S97" s="155"/>
      <c r="T97" s="155">
        <v>1</v>
      </c>
      <c r="U97" s="156">
        <v>1</v>
      </c>
      <c r="V97" s="192"/>
      <c r="W97" s="192"/>
      <c r="X97" s="192"/>
      <c r="Y97" s="192"/>
      <c r="Z97" s="192"/>
      <c r="AA97" s="154">
        <v>1</v>
      </c>
      <c r="AB97" s="155">
        <v>1</v>
      </c>
      <c r="AC97" s="155"/>
      <c r="AD97" s="155"/>
      <c r="AE97" s="156"/>
      <c r="AF97" s="192"/>
      <c r="AG97" s="192">
        <v>1</v>
      </c>
      <c r="AH97" s="192"/>
      <c r="AI97" s="192"/>
      <c r="AJ97" s="154">
        <v>1</v>
      </c>
      <c r="AK97" s="155"/>
      <c r="AL97" s="155"/>
      <c r="AM97" s="156"/>
    </row>
    <row r="98" spans="1:40" x14ac:dyDescent="0.3">
      <c r="A98" s="190">
        <v>102</v>
      </c>
      <c r="B98" s="189">
        <v>2005</v>
      </c>
      <c r="C98" s="189">
        <v>7</v>
      </c>
      <c r="D98" s="189">
        <v>7</v>
      </c>
      <c r="E98" s="149" t="s">
        <v>280</v>
      </c>
      <c r="F98" s="192">
        <v>1</v>
      </c>
      <c r="G98" s="200">
        <v>0</v>
      </c>
      <c r="H98" s="200">
        <v>0</v>
      </c>
      <c r="I98" s="16">
        <f t="shared" si="36"/>
        <v>0</v>
      </c>
      <c r="J98" s="1">
        <v>1</v>
      </c>
      <c r="K98" s="1">
        <f t="shared" si="30"/>
        <v>1</v>
      </c>
      <c r="L98" s="1" t="str">
        <f t="shared" si="31"/>
        <v/>
      </c>
      <c r="M98" s="1" t="str">
        <f t="shared" si="32"/>
        <v/>
      </c>
      <c r="N98" s="1">
        <f t="shared" si="33"/>
        <v>3</v>
      </c>
      <c r="O98" s="1">
        <f t="shared" si="34"/>
        <v>1</v>
      </c>
      <c r="P98" s="1">
        <f t="shared" si="35"/>
        <v>1</v>
      </c>
      <c r="Q98" s="154"/>
      <c r="R98" s="155"/>
      <c r="S98" s="155"/>
      <c r="T98" s="155"/>
      <c r="U98" s="156"/>
      <c r="V98" s="155"/>
      <c r="W98" s="155"/>
      <c r="X98" s="155"/>
      <c r="Y98" s="192"/>
      <c r="Z98" s="192"/>
      <c r="AA98" s="154"/>
      <c r="AB98" s="155">
        <v>0.5</v>
      </c>
      <c r="AC98" s="155">
        <v>1</v>
      </c>
      <c r="AD98" s="155">
        <v>0.5</v>
      </c>
      <c r="AE98" s="156"/>
      <c r="AF98" s="192">
        <v>1</v>
      </c>
      <c r="AG98" s="155"/>
      <c r="AH98" s="192"/>
      <c r="AI98" s="155"/>
      <c r="AJ98" s="154">
        <v>1</v>
      </c>
      <c r="AK98" s="155"/>
      <c r="AL98" s="155"/>
      <c r="AM98" s="156"/>
      <c r="AN98" s="17" t="s">
        <v>57</v>
      </c>
    </row>
    <row r="99" spans="1:40" x14ac:dyDescent="0.3">
      <c r="A99" s="190">
        <v>102</v>
      </c>
      <c r="B99" s="189">
        <v>2005</v>
      </c>
      <c r="C99" s="189">
        <v>8</v>
      </c>
      <c r="D99" s="189">
        <v>9</v>
      </c>
      <c r="E99" s="190" t="s">
        <v>281</v>
      </c>
      <c r="F99" s="192">
        <v>1</v>
      </c>
      <c r="G99" s="200">
        <v>0</v>
      </c>
      <c r="H99" s="200">
        <v>0</v>
      </c>
      <c r="I99" s="16">
        <f t="shared" si="36"/>
        <v>0</v>
      </c>
      <c r="J99" s="1">
        <v>1</v>
      </c>
      <c r="K99" s="1">
        <f t="shared" si="30"/>
        <v>1</v>
      </c>
      <c r="L99" s="1" t="str">
        <f t="shared" si="31"/>
        <v/>
      </c>
      <c r="M99" s="1">
        <f t="shared" si="32"/>
        <v>2</v>
      </c>
      <c r="N99" s="1">
        <f t="shared" si="33"/>
        <v>1.5</v>
      </c>
      <c r="O99" s="1">
        <f t="shared" si="34"/>
        <v>1</v>
      </c>
      <c r="P99" s="1">
        <f t="shared" si="35"/>
        <v>1</v>
      </c>
      <c r="Q99" s="154"/>
      <c r="R99" s="155"/>
      <c r="S99" s="155"/>
      <c r="T99" s="155"/>
      <c r="U99" s="156"/>
      <c r="V99" s="155">
        <v>1</v>
      </c>
      <c r="W99" s="155">
        <v>1</v>
      </c>
      <c r="X99" s="155">
        <v>1</v>
      </c>
      <c r="Y99" s="192"/>
      <c r="Z99" s="192"/>
      <c r="AA99" s="154">
        <v>1</v>
      </c>
      <c r="AB99" s="155">
        <v>1</v>
      </c>
      <c r="AC99" s="155"/>
      <c r="AD99" s="155"/>
      <c r="AE99" s="156"/>
      <c r="AF99" s="192">
        <v>1</v>
      </c>
      <c r="AG99" s="155"/>
      <c r="AH99" s="192"/>
      <c r="AI99" s="155"/>
      <c r="AJ99" s="154">
        <v>1</v>
      </c>
      <c r="AK99" s="155"/>
      <c r="AL99" s="155"/>
      <c r="AM99" s="156"/>
    </row>
    <row r="100" spans="1:40" ht="15.75" customHeight="1" x14ac:dyDescent="0.3">
      <c r="A100" s="190">
        <v>102</v>
      </c>
      <c r="B100" s="189">
        <v>2005</v>
      </c>
      <c r="C100" s="189">
        <v>22</v>
      </c>
      <c r="D100" s="189">
        <v>9</v>
      </c>
      <c r="E100" s="190" t="s">
        <v>282</v>
      </c>
      <c r="F100" s="192">
        <v>1</v>
      </c>
      <c r="G100" s="200">
        <v>0</v>
      </c>
      <c r="H100" s="200">
        <v>0</v>
      </c>
      <c r="I100" s="16">
        <f t="shared" si="36"/>
        <v>0</v>
      </c>
      <c r="J100" s="1">
        <v>-1</v>
      </c>
      <c r="K100" s="1">
        <f t="shared" si="30"/>
        <v>1</v>
      </c>
      <c r="L100" s="1" t="str">
        <f t="shared" si="31"/>
        <v/>
      </c>
      <c r="M100" s="1" t="str">
        <f t="shared" si="32"/>
        <v/>
      </c>
      <c r="N100" s="1">
        <f t="shared" si="33"/>
        <v>1.8</v>
      </c>
      <c r="O100" s="1">
        <f t="shared" si="34"/>
        <v>3</v>
      </c>
      <c r="P100" s="1">
        <f t="shared" si="35"/>
        <v>1</v>
      </c>
      <c r="Q100" s="154"/>
      <c r="R100" s="155"/>
      <c r="S100" s="155"/>
      <c r="T100" s="155"/>
      <c r="U100" s="156"/>
      <c r="V100" s="155"/>
      <c r="W100" s="155"/>
      <c r="X100" s="155"/>
      <c r="Y100" s="192"/>
      <c r="Z100" s="192"/>
      <c r="AA100" s="154">
        <v>1</v>
      </c>
      <c r="AB100" s="155">
        <v>1</v>
      </c>
      <c r="AC100" s="155">
        <v>0.5</v>
      </c>
      <c r="AD100" s="155"/>
      <c r="AE100" s="156"/>
      <c r="AF100" s="192"/>
      <c r="AG100" s="155"/>
      <c r="AH100" s="192">
        <v>1</v>
      </c>
      <c r="AI100" s="155"/>
      <c r="AJ100" s="154">
        <v>1</v>
      </c>
      <c r="AK100" s="155"/>
      <c r="AL100" s="155"/>
      <c r="AM100" s="156"/>
    </row>
    <row r="101" spans="1:40" x14ac:dyDescent="0.3">
      <c r="A101" s="190">
        <v>102</v>
      </c>
      <c r="B101" s="189">
        <v>2005</v>
      </c>
      <c r="C101" s="189">
        <v>20</v>
      </c>
      <c r="D101" s="189">
        <v>10</v>
      </c>
      <c r="E101" s="149" t="s">
        <v>283</v>
      </c>
      <c r="F101" s="192">
        <v>1</v>
      </c>
      <c r="G101" s="200">
        <v>0</v>
      </c>
      <c r="H101" s="200">
        <v>0</v>
      </c>
      <c r="I101" s="16">
        <f t="shared" si="36"/>
        <v>0</v>
      </c>
      <c r="J101" s="1">
        <v>1</v>
      </c>
      <c r="K101" s="1">
        <f t="shared" si="30"/>
        <v>1</v>
      </c>
      <c r="L101" s="1" t="str">
        <f t="shared" si="31"/>
        <v/>
      </c>
      <c r="M101" s="1">
        <f t="shared" si="32"/>
        <v>1.8</v>
      </c>
      <c r="N101" s="1">
        <f t="shared" si="33"/>
        <v>1.8</v>
      </c>
      <c r="O101" s="1">
        <f t="shared" si="34"/>
        <v>1</v>
      </c>
      <c r="P101" s="1">
        <f t="shared" si="35"/>
        <v>1</v>
      </c>
      <c r="Q101" s="154"/>
      <c r="R101" s="155"/>
      <c r="S101" s="155"/>
      <c r="T101" s="155"/>
      <c r="U101" s="156"/>
      <c r="V101" s="155">
        <v>1</v>
      </c>
      <c r="W101" s="155">
        <v>1</v>
      </c>
      <c r="X101" s="155">
        <v>0.5</v>
      </c>
      <c r="Y101" s="192"/>
      <c r="Z101" s="192"/>
      <c r="AA101" s="154">
        <v>1</v>
      </c>
      <c r="AB101" s="155">
        <v>1</v>
      </c>
      <c r="AC101" s="155">
        <v>0.5</v>
      </c>
      <c r="AD101" s="155"/>
      <c r="AE101" s="156"/>
      <c r="AF101" s="192">
        <v>1</v>
      </c>
      <c r="AG101" s="155"/>
      <c r="AH101" s="192"/>
      <c r="AI101" s="155"/>
      <c r="AJ101" s="154">
        <v>1</v>
      </c>
      <c r="AK101" s="155"/>
      <c r="AL101" s="155"/>
      <c r="AM101" s="156"/>
      <c r="AN101" s="17" t="s">
        <v>57</v>
      </c>
    </row>
    <row r="102" spans="1:40" x14ac:dyDescent="0.3">
      <c r="A102" s="190">
        <v>102</v>
      </c>
      <c r="B102" s="189">
        <v>2005</v>
      </c>
      <c r="C102" s="189">
        <v>27</v>
      </c>
      <c r="D102" s="189">
        <v>10</v>
      </c>
      <c r="E102" s="149" t="s">
        <v>284</v>
      </c>
      <c r="F102" s="192">
        <v>1</v>
      </c>
      <c r="G102" s="200">
        <v>0</v>
      </c>
      <c r="H102" s="200">
        <v>0</v>
      </c>
      <c r="I102" s="16">
        <f t="shared" si="36"/>
        <v>0</v>
      </c>
      <c r="J102" s="1">
        <v>1</v>
      </c>
      <c r="K102" s="1">
        <f t="shared" si="30"/>
        <v>1</v>
      </c>
      <c r="L102" s="1">
        <f t="shared" si="31"/>
        <v>4.2</v>
      </c>
      <c r="M102" s="1" t="str">
        <f t="shared" si="32"/>
        <v/>
      </c>
      <c r="N102" s="1">
        <f t="shared" si="33"/>
        <v>1.8</v>
      </c>
      <c r="O102" s="1">
        <f t="shared" si="34"/>
        <v>3</v>
      </c>
      <c r="P102" s="1">
        <f t="shared" si="35"/>
        <v>1</v>
      </c>
      <c r="Q102" s="154"/>
      <c r="R102" s="155"/>
      <c r="S102" s="155">
        <v>0.5</v>
      </c>
      <c r="T102" s="155">
        <v>1</v>
      </c>
      <c r="U102" s="156">
        <v>1</v>
      </c>
      <c r="V102" s="155"/>
      <c r="W102" s="155"/>
      <c r="X102" s="155"/>
      <c r="Y102" s="192"/>
      <c r="Z102" s="192"/>
      <c r="AA102" s="154">
        <v>1</v>
      </c>
      <c r="AB102" s="155">
        <v>1</v>
      </c>
      <c r="AC102" s="155">
        <v>0.5</v>
      </c>
      <c r="AD102" s="155"/>
      <c r="AE102" s="156"/>
      <c r="AF102" s="192"/>
      <c r="AG102" s="155"/>
      <c r="AH102" s="192">
        <v>1</v>
      </c>
      <c r="AI102" s="155"/>
      <c r="AJ102" s="154">
        <v>1</v>
      </c>
      <c r="AK102" s="155"/>
      <c r="AL102" s="155"/>
      <c r="AM102" s="156"/>
    </row>
    <row r="103" spans="1:40" x14ac:dyDescent="0.3">
      <c r="A103" s="190">
        <v>102</v>
      </c>
      <c r="B103" s="189">
        <v>2005</v>
      </c>
      <c r="C103" s="189">
        <v>27</v>
      </c>
      <c r="D103" s="189">
        <v>10</v>
      </c>
      <c r="E103" s="190" t="s">
        <v>285</v>
      </c>
      <c r="F103" s="192">
        <v>1</v>
      </c>
      <c r="G103" s="200">
        <v>0</v>
      </c>
      <c r="H103" s="200">
        <v>0</v>
      </c>
      <c r="I103" s="16">
        <f t="shared" si="36"/>
        <v>0</v>
      </c>
      <c r="J103" s="1">
        <v>1</v>
      </c>
      <c r="K103" s="1">
        <f t="shared" si="30"/>
        <v>1</v>
      </c>
      <c r="L103" s="1" t="str">
        <f t="shared" si="31"/>
        <v/>
      </c>
      <c r="M103" s="1">
        <f t="shared" si="32"/>
        <v>1.8</v>
      </c>
      <c r="N103" s="1">
        <f t="shared" si="33"/>
        <v>2</v>
      </c>
      <c r="O103" s="1">
        <f t="shared" si="34"/>
        <v>3</v>
      </c>
      <c r="P103" s="1">
        <f t="shared" si="35"/>
        <v>1</v>
      </c>
      <c r="Q103" s="154"/>
      <c r="R103" s="155"/>
      <c r="S103" s="155"/>
      <c r="T103" s="155"/>
      <c r="U103" s="156"/>
      <c r="V103" s="155">
        <v>1</v>
      </c>
      <c r="W103" s="155">
        <v>1</v>
      </c>
      <c r="X103" s="155">
        <v>0.5</v>
      </c>
      <c r="Y103" s="192"/>
      <c r="Z103" s="192"/>
      <c r="AA103" s="154">
        <v>1</v>
      </c>
      <c r="AB103" s="155">
        <v>1</v>
      </c>
      <c r="AC103" s="155">
        <v>1</v>
      </c>
      <c r="AD103" s="155"/>
      <c r="AE103" s="156"/>
      <c r="AF103" s="192"/>
      <c r="AG103" s="155"/>
      <c r="AH103" s="192">
        <v>1</v>
      </c>
      <c r="AI103" s="155"/>
      <c r="AJ103" s="154">
        <v>1</v>
      </c>
      <c r="AK103" s="155"/>
      <c r="AL103" s="155"/>
      <c r="AM103" s="156"/>
      <c r="AN103" s="17" t="s">
        <v>310</v>
      </c>
    </row>
    <row r="104" spans="1:40" x14ac:dyDescent="0.3">
      <c r="A104" s="190">
        <v>102</v>
      </c>
      <c r="B104" s="189">
        <v>2005</v>
      </c>
      <c r="C104" s="189">
        <v>24</v>
      </c>
      <c r="D104" s="189">
        <v>11</v>
      </c>
      <c r="E104" s="190" t="s">
        <v>286</v>
      </c>
      <c r="F104" s="192">
        <v>1</v>
      </c>
      <c r="G104" s="200">
        <v>0</v>
      </c>
      <c r="H104" s="200">
        <v>0</v>
      </c>
      <c r="I104" s="16">
        <f t="shared" si="36"/>
        <v>0</v>
      </c>
      <c r="J104" s="1">
        <v>-1</v>
      </c>
      <c r="K104" s="1">
        <f t="shared" si="30"/>
        <v>1</v>
      </c>
      <c r="L104" s="1">
        <f t="shared" si="31"/>
        <v>1.5</v>
      </c>
      <c r="M104" s="1" t="str">
        <f t="shared" si="32"/>
        <v/>
      </c>
      <c r="N104" s="1">
        <f t="shared" si="33"/>
        <v>2.5</v>
      </c>
      <c r="O104" s="1">
        <f t="shared" si="34"/>
        <v>1</v>
      </c>
      <c r="P104" s="1" t="str">
        <f t="shared" si="35"/>
        <v/>
      </c>
      <c r="Q104" s="154">
        <v>1</v>
      </c>
      <c r="R104" s="155">
        <v>1</v>
      </c>
      <c r="S104" s="155"/>
      <c r="T104" s="155"/>
      <c r="U104" s="156"/>
      <c r="V104" s="155"/>
      <c r="W104" s="155"/>
      <c r="X104" s="155"/>
      <c r="Y104" s="192"/>
      <c r="Z104" s="192"/>
      <c r="AA104" s="154"/>
      <c r="AB104" s="155">
        <v>1</v>
      </c>
      <c r="AC104" s="155">
        <v>1</v>
      </c>
      <c r="AD104" s="155"/>
      <c r="AE104" s="156"/>
      <c r="AF104" s="192">
        <v>1</v>
      </c>
      <c r="AG104" s="155"/>
      <c r="AH104" s="192"/>
      <c r="AI104" s="155"/>
      <c r="AJ104" s="154"/>
      <c r="AK104" s="155"/>
      <c r="AL104" s="155"/>
      <c r="AM104" s="156"/>
    </row>
    <row r="105" spans="1:40" x14ac:dyDescent="0.3">
      <c r="A105" s="190">
        <v>102</v>
      </c>
      <c r="B105" s="189">
        <v>2005</v>
      </c>
      <c r="C105" s="189">
        <v>8</v>
      </c>
      <c r="D105" s="189">
        <v>12</v>
      </c>
      <c r="E105" s="190" t="s">
        <v>308</v>
      </c>
      <c r="F105" s="192">
        <v>1</v>
      </c>
      <c r="G105" s="200">
        <v>0</v>
      </c>
      <c r="H105" s="200">
        <v>0</v>
      </c>
      <c r="I105" s="16">
        <f t="shared" si="36"/>
        <v>0</v>
      </c>
      <c r="J105" s="1">
        <v>1</v>
      </c>
      <c r="K105" s="1">
        <f t="shared" si="30"/>
        <v>1</v>
      </c>
      <c r="L105" s="1" t="str">
        <f t="shared" si="31"/>
        <v/>
      </c>
      <c r="M105" s="1">
        <f t="shared" si="32"/>
        <v>1.5</v>
      </c>
      <c r="N105" s="1">
        <f t="shared" si="33"/>
        <v>1.5</v>
      </c>
      <c r="O105" s="1">
        <f t="shared" si="34"/>
        <v>4</v>
      </c>
      <c r="P105" s="1" t="str">
        <f t="shared" si="35"/>
        <v/>
      </c>
      <c r="Q105" s="154"/>
      <c r="R105" s="155"/>
      <c r="S105" s="155"/>
      <c r="T105" s="155"/>
      <c r="U105" s="156"/>
      <c r="V105" s="155">
        <v>1</v>
      </c>
      <c r="W105" s="155">
        <v>1</v>
      </c>
      <c r="X105" s="155"/>
      <c r="Y105" s="192"/>
      <c r="Z105" s="192"/>
      <c r="AA105" s="154">
        <v>1</v>
      </c>
      <c r="AB105" s="155">
        <v>1</v>
      </c>
      <c r="AC105" s="155"/>
      <c r="AD105" s="155"/>
      <c r="AE105" s="156"/>
      <c r="AF105" s="192"/>
      <c r="AG105" s="155"/>
      <c r="AH105" s="192"/>
      <c r="AI105" s="155">
        <v>1</v>
      </c>
      <c r="AJ105" s="154"/>
      <c r="AK105" s="155"/>
      <c r="AL105" s="155"/>
      <c r="AM105" s="156"/>
    </row>
    <row r="106" spans="1:40" x14ac:dyDescent="0.3">
      <c r="A106" s="190">
        <v>102</v>
      </c>
      <c r="B106" s="189">
        <v>2006</v>
      </c>
      <c r="C106" s="218">
        <v>19</v>
      </c>
      <c r="D106" s="218">
        <v>1</v>
      </c>
      <c r="E106" s="189" t="s">
        <v>288</v>
      </c>
      <c r="F106" s="192">
        <v>1</v>
      </c>
      <c r="G106" s="200">
        <v>0</v>
      </c>
      <c r="H106" s="200">
        <v>0</v>
      </c>
      <c r="I106" s="16">
        <f t="shared" si="36"/>
        <v>0</v>
      </c>
      <c r="J106" s="1">
        <v>1</v>
      </c>
      <c r="K106" s="1">
        <f t="shared" si="30"/>
        <v>1</v>
      </c>
      <c r="L106" s="1" t="str">
        <f t="shared" si="31"/>
        <v/>
      </c>
      <c r="M106" s="1">
        <f t="shared" si="32"/>
        <v>1.5</v>
      </c>
      <c r="N106" s="1">
        <f t="shared" si="33"/>
        <v>1.5</v>
      </c>
      <c r="O106" s="1">
        <f t="shared" si="34"/>
        <v>4</v>
      </c>
      <c r="P106" s="1" t="str">
        <f t="shared" si="35"/>
        <v/>
      </c>
      <c r="Q106" s="154"/>
      <c r="R106" s="155"/>
      <c r="S106" s="155"/>
      <c r="T106" s="155"/>
      <c r="U106" s="156"/>
      <c r="V106" s="155">
        <v>1</v>
      </c>
      <c r="W106" s="155">
        <v>1</v>
      </c>
      <c r="X106" s="155"/>
      <c r="Y106" s="192"/>
      <c r="Z106" s="192"/>
      <c r="AA106" s="154">
        <v>1</v>
      </c>
      <c r="AB106" s="155">
        <v>1</v>
      </c>
      <c r="AC106" s="155"/>
      <c r="AD106" s="155"/>
      <c r="AE106" s="156"/>
      <c r="AF106" s="192"/>
      <c r="AG106" s="155"/>
      <c r="AH106" s="192"/>
      <c r="AI106" s="155">
        <v>1</v>
      </c>
      <c r="AJ106" s="154"/>
      <c r="AK106" s="155"/>
      <c r="AL106" s="155"/>
      <c r="AM106" s="156"/>
    </row>
    <row r="107" spans="1:40" ht="15.75" customHeight="1" x14ac:dyDescent="0.3">
      <c r="A107" s="190">
        <v>102</v>
      </c>
      <c r="B107" s="189">
        <v>2006</v>
      </c>
      <c r="C107" s="189">
        <v>9</v>
      </c>
      <c r="D107" s="189">
        <v>2</v>
      </c>
      <c r="E107" s="149" t="s">
        <v>289</v>
      </c>
      <c r="F107" s="192">
        <v>3</v>
      </c>
      <c r="G107" s="200">
        <v>0</v>
      </c>
      <c r="H107" s="200">
        <v>0</v>
      </c>
      <c r="I107" s="16">
        <f t="shared" si="36"/>
        <v>0</v>
      </c>
      <c r="J107" s="1">
        <v>-1</v>
      </c>
      <c r="K107" s="1">
        <f t="shared" si="30"/>
        <v>-1</v>
      </c>
      <c r="L107" s="1">
        <f t="shared" si="31"/>
        <v>3.2</v>
      </c>
      <c r="M107" s="1">
        <f t="shared" si="32"/>
        <v>2</v>
      </c>
      <c r="N107" s="1">
        <f t="shared" si="33"/>
        <v>2</v>
      </c>
      <c r="O107" s="1">
        <f t="shared" si="34"/>
        <v>1</v>
      </c>
      <c r="P107" s="1">
        <f t="shared" si="35"/>
        <v>1</v>
      </c>
      <c r="Q107" s="154"/>
      <c r="R107" s="155">
        <v>0.5</v>
      </c>
      <c r="S107" s="155">
        <v>1</v>
      </c>
      <c r="T107" s="155">
        <v>1</v>
      </c>
      <c r="U107" s="156"/>
      <c r="V107" s="155">
        <v>1</v>
      </c>
      <c r="W107" s="155">
        <v>1</v>
      </c>
      <c r="X107" s="155">
        <v>1</v>
      </c>
      <c r="Y107" s="192"/>
      <c r="Z107" s="192"/>
      <c r="AA107" s="154">
        <v>1</v>
      </c>
      <c r="AB107" s="155">
        <v>1</v>
      </c>
      <c r="AC107" s="155">
        <v>1</v>
      </c>
      <c r="AD107" s="155"/>
      <c r="AE107" s="156"/>
      <c r="AF107" s="192">
        <v>1</v>
      </c>
      <c r="AG107" s="155"/>
      <c r="AH107" s="192"/>
      <c r="AI107" s="156"/>
      <c r="AJ107" s="154">
        <v>1</v>
      </c>
      <c r="AK107" s="155"/>
      <c r="AL107" s="155"/>
      <c r="AM107" s="156"/>
    </row>
    <row r="108" spans="1:40" x14ac:dyDescent="0.3">
      <c r="A108" s="190">
        <v>102</v>
      </c>
      <c r="B108" s="189">
        <v>2006</v>
      </c>
      <c r="C108" s="189">
        <v>9</v>
      </c>
      <c r="D108" s="189">
        <v>2</v>
      </c>
      <c r="E108" s="189" t="s">
        <v>290</v>
      </c>
      <c r="F108" s="192">
        <v>1</v>
      </c>
      <c r="G108" s="200">
        <v>0</v>
      </c>
      <c r="H108" s="200">
        <v>0</v>
      </c>
      <c r="I108" s="16">
        <f t="shared" si="36"/>
        <v>0</v>
      </c>
      <c r="J108" s="1">
        <v>-1</v>
      </c>
      <c r="K108" s="1">
        <f t="shared" si="30"/>
        <v>1</v>
      </c>
      <c r="L108" s="1">
        <f t="shared" si="31"/>
        <v>4</v>
      </c>
      <c r="M108" s="1">
        <f t="shared" si="32"/>
        <v>1.5</v>
      </c>
      <c r="N108" s="1">
        <f t="shared" si="33"/>
        <v>1.5</v>
      </c>
      <c r="O108" s="1">
        <f t="shared" si="34"/>
        <v>1</v>
      </c>
      <c r="P108" s="1">
        <f t="shared" si="35"/>
        <v>2</v>
      </c>
      <c r="Q108" s="154"/>
      <c r="R108" s="155"/>
      <c r="S108" s="155">
        <v>1</v>
      </c>
      <c r="T108" s="155">
        <v>1</v>
      </c>
      <c r="U108" s="156">
        <v>1</v>
      </c>
      <c r="V108" s="155">
        <v>1</v>
      </c>
      <c r="W108" s="155">
        <v>1</v>
      </c>
      <c r="X108" s="155"/>
      <c r="Y108" s="192"/>
      <c r="Z108" s="192"/>
      <c r="AA108" s="154">
        <v>1</v>
      </c>
      <c r="AB108" s="155">
        <v>1</v>
      </c>
      <c r="AC108" s="155"/>
      <c r="AD108" s="155"/>
      <c r="AE108" s="156"/>
      <c r="AF108" s="192">
        <v>1</v>
      </c>
      <c r="AG108" s="155"/>
      <c r="AH108" s="192"/>
      <c r="AI108" s="155"/>
      <c r="AJ108" s="154"/>
      <c r="AK108" s="155">
        <v>1</v>
      </c>
      <c r="AL108" s="155"/>
      <c r="AM108" s="156"/>
    </row>
    <row r="109" spans="1:40" x14ac:dyDescent="0.3">
      <c r="A109" s="190">
        <v>102</v>
      </c>
      <c r="B109" s="189">
        <v>2006</v>
      </c>
      <c r="C109" s="189">
        <v>27</v>
      </c>
      <c r="D109" s="189">
        <v>2</v>
      </c>
      <c r="E109" s="189" t="s">
        <v>291</v>
      </c>
      <c r="F109" s="200">
        <v>1</v>
      </c>
      <c r="G109" s="200">
        <v>0</v>
      </c>
      <c r="H109" s="200">
        <v>0</v>
      </c>
      <c r="I109" s="16">
        <f t="shared" si="36"/>
        <v>0</v>
      </c>
      <c r="J109" s="1">
        <v>-1</v>
      </c>
      <c r="K109" s="1">
        <f t="shared" si="30"/>
        <v>1</v>
      </c>
      <c r="L109" s="1" t="str">
        <f t="shared" si="31"/>
        <v/>
      </c>
      <c r="M109" s="1" t="str">
        <f t="shared" si="32"/>
        <v/>
      </c>
      <c r="N109" s="1">
        <f t="shared" si="33"/>
        <v>4.5</v>
      </c>
      <c r="O109" s="1">
        <f t="shared" si="34"/>
        <v>1</v>
      </c>
      <c r="P109" s="1">
        <f t="shared" si="35"/>
        <v>4</v>
      </c>
      <c r="Q109" s="154"/>
      <c r="R109" s="155"/>
      <c r="S109" s="155"/>
      <c r="T109" s="155"/>
      <c r="U109" s="156"/>
      <c r="V109" s="155"/>
      <c r="W109" s="155"/>
      <c r="X109" s="155"/>
      <c r="Y109" s="155"/>
      <c r="Z109" s="155"/>
      <c r="AA109" s="154"/>
      <c r="AB109" s="155"/>
      <c r="AC109" s="155"/>
      <c r="AD109" s="155">
        <v>1</v>
      </c>
      <c r="AE109" s="156">
        <v>1</v>
      </c>
      <c r="AF109" s="155">
        <v>1</v>
      </c>
      <c r="AG109" s="155"/>
      <c r="AH109" s="155"/>
      <c r="AI109" s="155"/>
      <c r="AJ109" s="154"/>
      <c r="AK109" s="155"/>
      <c r="AL109" s="155"/>
      <c r="AM109" s="156">
        <v>1</v>
      </c>
      <c r="AN109" s="17" t="s">
        <v>57</v>
      </c>
    </row>
    <row r="110" spans="1:40" x14ac:dyDescent="0.3">
      <c r="A110" s="190">
        <v>102</v>
      </c>
      <c r="B110" s="189">
        <v>2006</v>
      </c>
      <c r="C110" s="189">
        <v>9</v>
      </c>
      <c r="D110" s="189">
        <v>3</v>
      </c>
      <c r="E110" s="202" t="s">
        <v>292</v>
      </c>
      <c r="F110" s="192">
        <v>1</v>
      </c>
      <c r="G110" s="200">
        <v>0</v>
      </c>
      <c r="H110" s="200">
        <v>0</v>
      </c>
      <c r="I110" s="16">
        <f t="shared" si="36"/>
        <v>0</v>
      </c>
      <c r="J110" s="1">
        <v>1</v>
      </c>
      <c r="K110" s="1">
        <f t="shared" si="30"/>
        <v>1</v>
      </c>
      <c r="L110" s="1" t="str">
        <f t="shared" si="31"/>
        <v/>
      </c>
      <c r="M110" s="1">
        <f t="shared" si="32"/>
        <v>1.5</v>
      </c>
      <c r="N110" s="1">
        <f t="shared" si="33"/>
        <v>1.5</v>
      </c>
      <c r="O110" s="1">
        <f t="shared" si="34"/>
        <v>4</v>
      </c>
      <c r="P110" s="1" t="str">
        <f t="shared" si="35"/>
        <v/>
      </c>
      <c r="Q110" s="154"/>
      <c r="R110" s="155"/>
      <c r="S110" s="155"/>
      <c r="T110" s="155"/>
      <c r="U110" s="156"/>
      <c r="V110" s="155">
        <v>1</v>
      </c>
      <c r="W110" s="155">
        <v>1</v>
      </c>
      <c r="X110" s="155"/>
      <c r="Y110" s="192"/>
      <c r="Z110" s="192"/>
      <c r="AA110" s="154">
        <v>1</v>
      </c>
      <c r="AB110" s="155">
        <v>1</v>
      </c>
      <c r="AC110" s="155"/>
      <c r="AD110" s="155"/>
      <c r="AE110" s="156"/>
      <c r="AF110" s="192"/>
      <c r="AG110" s="155"/>
      <c r="AH110" s="192"/>
      <c r="AI110" s="155">
        <v>1</v>
      </c>
      <c r="AJ110" s="154"/>
      <c r="AK110" s="155"/>
      <c r="AL110" s="155"/>
      <c r="AM110" s="156"/>
    </row>
    <row r="111" spans="1:40" x14ac:dyDescent="0.3">
      <c r="A111" s="190">
        <v>102</v>
      </c>
      <c r="B111" s="189">
        <v>2006</v>
      </c>
      <c r="C111" s="189">
        <v>23</v>
      </c>
      <c r="D111" s="189">
        <v>3</v>
      </c>
      <c r="E111" s="149" t="s">
        <v>293</v>
      </c>
      <c r="F111" s="192">
        <v>1</v>
      </c>
      <c r="G111" s="200">
        <v>0</v>
      </c>
      <c r="H111" s="200">
        <v>0</v>
      </c>
      <c r="I111" s="16">
        <f t="shared" si="36"/>
        <v>0</v>
      </c>
      <c r="J111" s="1">
        <v>1</v>
      </c>
      <c r="K111" s="1">
        <f t="shared" si="30"/>
        <v>1</v>
      </c>
      <c r="L111" s="1" t="str">
        <f t="shared" si="31"/>
        <v/>
      </c>
      <c r="M111" s="1">
        <f t="shared" si="32"/>
        <v>1.5</v>
      </c>
      <c r="N111" s="1">
        <f t="shared" si="33"/>
        <v>1.8</v>
      </c>
      <c r="O111" s="1">
        <f t="shared" si="34"/>
        <v>1</v>
      </c>
      <c r="P111" s="1">
        <f t="shared" si="35"/>
        <v>1</v>
      </c>
      <c r="Q111" s="154"/>
      <c r="R111" s="155"/>
      <c r="S111" s="155"/>
      <c r="T111" s="155"/>
      <c r="U111" s="156"/>
      <c r="V111" s="155">
        <v>1</v>
      </c>
      <c r="W111" s="155">
        <v>1</v>
      </c>
      <c r="X111" s="155"/>
      <c r="Y111" s="192"/>
      <c r="Z111" s="192"/>
      <c r="AA111" s="154">
        <v>1</v>
      </c>
      <c r="AB111" s="155">
        <v>1</v>
      </c>
      <c r="AC111" s="155">
        <v>0.5</v>
      </c>
      <c r="AD111" s="155"/>
      <c r="AE111" s="156"/>
      <c r="AF111" s="192">
        <v>1</v>
      </c>
      <c r="AG111" s="155"/>
      <c r="AH111" s="192"/>
      <c r="AI111" s="155"/>
      <c r="AJ111" s="154">
        <v>1</v>
      </c>
      <c r="AK111" s="155"/>
      <c r="AL111" s="155"/>
      <c r="AM111" s="156"/>
      <c r="AN111" s="17" t="s">
        <v>57</v>
      </c>
    </row>
    <row r="112" spans="1:40" x14ac:dyDescent="0.3">
      <c r="A112" s="190">
        <v>102</v>
      </c>
      <c r="B112" s="189">
        <v>2006</v>
      </c>
      <c r="C112" s="189">
        <v>23</v>
      </c>
      <c r="D112" s="189">
        <v>3</v>
      </c>
      <c r="E112" s="189" t="s">
        <v>294</v>
      </c>
      <c r="F112" s="192">
        <v>2</v>
      </c>
      <c r="G112" s="200">
        <v>0</v>
      </c>
      <c r="H112" s="200">
        <v>1</v>
      </c>
      <c r="I112" s="16">
        <f t="shared" si="36"/>
        <v>1</v>
      </c>
      <c r="J112" s="1">
        <v>1</v>
      </c>
      <c r="K112" s="1">
        <f t="shared" si="30"/>
        <v>-1</v>
      </c>
      <c r="L112" s="1" t="str">
        <f t="shared" si="31"/>
        <v/>
      </c>
      <c r="M112" s="1" t="str">
        <f t="shared" si="32"/>
        <v/>
      </c>
      <c r="N112" s="1">
        <f t="shared" si="33"/>
        <v>5</v>
      </c>
      <c r="O112" s="1">
        <f t="shared" si="34"/>
        <v>1</v>
      </c>
      <c r="P112" s="1" t="str">
        <f t="shared" si="35"/>
        <v/>
      </c>
      <c r="Q112" s="154"/>
      <c r="R112" s="155"/>
      <c r="S112" s="155"/>
      <c r="T112" s="155"/>
      <c r="U112" s="156"/>
      <c r="V112" s="155"/>
      <c r="W112" s="155"/>
      <c r="X112" s="155"/>
      <c r="Y112" s="192"/>
      <c r="Z112" s="192"/>
      <c r="AA112" s="154"/>
      <c r="AB112" s="155"/>
      <c r="AC112" s="155"/>
      <c r="AD112" s="155"/>
      <c r="AE112" s="156">
        <v>2</v>
      </c>
      <c r="AF112" s="192">
        <v>1</v>
      </c>
      <c r="AG112" s="155"/>
      <c r="AH112" s="192"/>
      <c r="AI112" s="155"/>
      <c r="AJ112" s="154"/>
      <c r="AK112" s="155"/>
      <c r="AL112" s="155"/>
      <c r="AM112" s="156"/>
    </row>
    <row r="113" spans="1:40" x14ac:dyDescent="0.3">
      <c r="A113" s="190">
        <v>102</v>
      </c>
      <c r="B113" s="189">
        <v>2006</v>
      </c>
      <c r="C113" s="189">
        <v>20</v>
      </c>
      <c r="D113" s="189">
        <v>4</v>
      </c>
      <c r="E113" s="190" t="s">
        <v>295</v>
      </c>
      <c r="F113" s="192">
        <v>1</v>
      </c>
      <c r="G113" s="200">
        <v>0</v>
      </c>
      <c r="H113" s="200">
        <v>0</v>
      </c>
      <c r="I113" s="16">
        <f t="shared" si="36"/>
        <v>0</v>
      </c>
      <c r="J113" s="1">
        <v>1</v>
      </c>
      <c r="K113" s="1">
        <f t="shared" si="30"/>
        <v>1</v>
      </c>
      <c r="L113" s="1">
        <f t="shared" si="31"/>
        <v>1.5</v>
      </c>
      <c r="M113" s="1">
        <f t="shared" si="32"/>
        <v>1.5</v>
      </c>
      <c r="N113" s="1">
        <f t="shared" si="33"/>
        <v>1.5</v>
      </c>
      <c r="O113" s="1">
        <f t="shared" si="34"/>
        <v>3</v>
      </c>
      <c r="P113" s="1">
        <f t="shared" si="35"/>
        <v>3</v>
      </c>
      <c r="Q113" s="154">
        <v>1</v>
      </c>
      <c r="R113" s="155">
        <v>1</v>
      </c>
      <c r="S113" s="155"/>
      <c r="T113" s="155"/>
      <c r="U113" s="156"/>
      <c r="V113" s="155">
        <v>1</v>
      </c>
      <c r="W113" s="155">
        <v>1</v>
      </c>
      <c r="X113" s="155"/>
      <c r="Y113" s="192"/>
      <c r="Z113" s="192"/>
      <c r="AA113" s="154">
        <v>1</v>
      </c>
      <c r="AB113" s="155">
        <v>1</v>
      </c>
      <c r="AC113" s="155"/>
      <c r="AD113" s="155"/>
      <c r="AE113" s="156"/>
      <c r="AF113" s="192"/>
      <c r="AG113" s="155"/>
      <c r="AH113" s="192">
        <v>1</v>
      </c>
      <c r="AI113" s="155"/>
      <c r="AJ113" s="154"/>
      <c r="AK113" s="155"/>
      <c r="AL113" s="155">
        <v>1</v>
      </c>
      <c r="AM113" s="156"/>
      <c r="AN113" s="17" t="s">
        <v>57</v>
      </c>
    </row>
    <row r="114" spans="1:40" x14ac:dyDescent="0.3">
      <c r="A114" s="190">
        <v>102</v>
      </c>
      <c r="B114" s="189">
        <v>2006</v>
      </c>
      <c r="C114" s="189">
        <v>12</v>
      </c>
      <c r="D114" s="189">
        <v>6</v>
      </c>
      <c r="E114" s="189" t="s">
        <v>296</v>
      </c>
      <c r="F114" s="192">
        <v>1</v>
      </c>
      <c r="G114" s="200">
        <v>0</v>
      </c>
      <c r="H114" s="200">
        <v>0</v>
      </c>
      <c r="I114" s="16">
        <f t="shared" si="36"/>
        <v>0</v>
      </c>
      <c r="J114" s="1">
        <v>-1</v>
      </c>
      <c r="K114" s="1">
        <f t="shared" si="30"/>
        <v>1</v>
      </c>
      <c r="L114" s="1" t="str">
        <f t="shared" si="31"/>
        <v/>
      </c>
      <c r="M114" s="1">
        <f t="shared" si="32"/>
        <v>3</v>
      </c>
      <c r="N114" s="1">
        <f t="shared" si="33"/>
        <v>3.6666666666666665</v>
      </c>
      <c r="O114" s="1">
        <f t="shared" si="34"/>
        <v>3</v>
      </c>
      <c r="P114" s="1" t="str">
        <f t="shared" si="35"/>
        <v/>
      </c>
      <c r="Q114" s="154"/>
      <c r="R114" s="155"/>
      <c r="S114" s="155"/>
      <c r="T114" s="155"/>
      <c r="U114" s="156"/>
      <c r="V114" s="155"/>
      <c r="W114" s="192">
        <v>0.5</v>
      </c>
      <c r="X114" s="155">
        <v>1</v>
      </c>
      <c r="Y114" s="155">
        <v>0.5</v>
      </c>
      <c r="Z114" s="155"/>
      <c r="AA114" s="154"/>
      <c r="AB114" s="155"/>
      <c r="AC114" s="155">
        <v>0.5</v>
      </c>
      <c r="AD114" s="155">
        <v>1</v>
      </c>
      <c r="AE114" s="156"/>
      <c r="AF114" s="192"/>
      <c r="AG114" s="155"/>
      <c r="AH114" s="155">
        <v>1</v>
      </c>
      <c r="AI114" s="155"/>
      <c r="AJ114" s="154"/>
      <c r="AK114" s="155"/>
      <c r="AL114" s="155"/>
      <c r="AM114" s="156"/>
    </row>
    <row r="115" spans="1:40" x14ac:dyDescent="0.3">
      <c r="A115" s="190">
        <v>102</v>
      </c>
      <c r="B115" s="189">
        <v>2006</v>
      </c>
      <c r="C115" s="189">
        <v>14</v>
      </c>
      <c r="D115" s="189">
        <v>9</v>
      </c>
      <c r="E115" s="189" t="s">
        <v>297</v>
      </c>
      <c r="F115" s="192">
        <v>1</v>
      </c>
      <c r="G115" s="200">
        <v>0</v>
      </c>
      <c r="H115" s="200">
        <v>0</v>
      </c>
      <c r="I115" s="16">
        <f t="shared" si="36"/>
        <v>0</v>
      </c>
      <c r="J115" s="1">
        <v>1</v>
      </c>
      <c r="K115" s="1">
        <f t="shared" si="30"/>
        <v>1</v>
      </c>
      <c r="L115" s="1" t="str">
        <f t="shared" si="31"/>
        <v/>
      </c>
      <c r="M115" s="1">
        <f t="shared" si="32"/>
        <v>1.5</v>
      </c>
      <c r="N115" s="1">
        <f t="shared" si="33"/>
        <v>1.5</v>
      </c>
      <c r="O115" s="1">
        <f t="shared" si="34"/>
        <v>4</v>
      </c>
      <c r="P115" s="1" t="str">
        <f t="shared" si="35"/>
        <v/>
      </c>
      <c r="Q115" s="154"/>
      <c r="R115" s="155"/>
      <c r="S115" s="155"/>
      <c r="T115" s="155"/>
      <c r="U115" s="156"/>
      <c r="V115" s="155">
        <v>1</v>
      </c>
      <c r="W115" s="155">
        <v>1</v>
      </c>
      <c r="X115" s="155"/>
      <c r="Y115" s="192"/>
      <c r="Z115" s="192"/>
      <c r="AA115" s="154">
        <v>1</v>
      </c>
      <c r="AB115" s="155">
        <v>1</v>
      </c>
      <c r="AC115" s="155"/>
      <c r="AD115" s="155"/>
      <c r="AE115" s="156"/>
      <c r="AF115" s="192"/>
      <c r="AG115" s="155"/>
      <c r="AH115" s="192"/>
      <c r="AI115" s="155">
        <v>1</v>
      </c>
      <c r="AJ115" s="154"/>
      <c r="AK115" s="155"/>
      <c r="AL115" s="155"/>
      <c r="AM115" s="156"/>
    </row>
    <row r="116" spans="1:40" x14ac:dyDescent="0.3">
      <c r="A116" s="190">
        <v>102</v>
      </c>
      <c r="B116" s="189">
        <v>2006</v>
      </c>
      <c r="C116" s="189">
        <v>20</v>
      </c>
      <c r="D116" s="189">
        <v>9</v>
      </c>
      <c r="E116" s="189" t="s">
        <v>298</v>
      </c>
      <c r="F116" s="192">
        <v>2</v>
      </c>
      <c r="G116" s="200">
        <v>0</v>
      </c>
      <c r="H116" s="200">
        <v>1</v>
      </c>
      <c r="I116" s="16">
        <f t="shared" si="36"/>
        <v>1</v>
      </c>
      <c r="J116" s="1">
        <v>1</v>
      </c>
      <c r="K116" s="1">
        <f t="shared" si="30"/>
        <v>-1</v>
      </c>
      <c r="L116" s="1" t="str">
        <f t="shared" si="31"/>
        <v/>
      </c>
      <c r="M116" s="1">
        <f t="shared" si="32"/>
        <v>5</v>
      </c>
      <c r="N116" s="1">
        <f t="shared" si="33"/>
        <v>5</v>
      </c>
      <c r="O116" s="1">
        <f t="shared" si="34"/>
        <v>1</v>
      </c>
      <c r="P116" s="1" t="str">
        <f t="shared" si="35"/>
        <v/>
      </c>
      <c r="Q116" s="154"/>
      <c r="R116" s="155"/>
      <c r="S116" s="155"/>
      <c r="T116" s="155"/>
      <c r="U116" s="156"/>
      <c r="V116" s="155"/>
      <c r="W116" s="155"/>
      <c r="X116" s="155"/>
      <c r="Y116" s="192"/>
      <c r="Z116" s="192">
        <v>2</v>
      </c>
      <c r="AA116" s="154"/>
      <c r="AB116" s="155"/>
      <c r="AC116" s="155"/>
      <c r="AD116" s="155"/>
      <c r="AE116" s="156">
        <v>2</v>
      </c>
      <c r="AF116" s="192">
        <v>1</v>
      </c>
      <c r="AG116" s="155"/>
      <c r="AH116" s="192"/>
      <c r="AI116" s="155"/>
      <c r="AJ116" s="154"/>
      <c r="AK116" s="155"/>
      <c r="AL116" s="155"/>
      <c r="AM116" s="156"/>
    </row>
    <row r="117" spans="1:40" x14ac:dyDescent="0.3">
      <c r="A117" s="190">
        <v>102</v>
      </c>
      <c r="B117" s="189">
        <v>2006</v>
      </c>
      <c r="C117" s="189">
        <v>11</v>
      </c>
      <c r="D117" s="189">
        <v>10</v>
      </c>
      <c r="E117" s="189" t="s">
        <v>299</v>
      </c>
      <c r="F117" s="200">
        <v>1</v>
      </c>
      <c r="G117" s="200">
        <v>0</v>
      </c>
      <c r="H117" s="200">
        <v>0</v>
      </c>
      <c r="I117" s="16">
        <f t="shared" si="36"/>
        <v>0</v>
      </c>
      <c r="J117" s="1">
        <v>-1</v>
      </c>
      <c r="K117" s="1">
        <f t="shared" si="30"/>
        <v>1</v>
      </c>
      <c r="L117" s="1">
        <f t="shared" si="31"/>
        <v>2</v>
      </c>
      <c r="M117" s="1" t="str">
        <f t="shared" si="32"/>
        <v/>
      </c>
      <c r="N117" s="1">
        <f t="shared" si="33"/>
        <v>4</v>
      </c>
      <c r="O117" s="1">
        <f t="shared" si="34"/>
        <v>1</v>
      </c>
      <c r="P117" s="1" t="str">
        <f t="shared" si="35"/>
        <v/>
      </c>
      <c r="Q117" s="154">
        <v>1</v>
      </c>
      <c r="R117" s="155">
        <v>1</v>
      </c>
      <c r="S117" s="155">
        <v>1</v>
      </c>
      <c r="T117" s="155"/>
      <c r="U117" s="156"/>
      <c r="V117" s="192"/>
      <c r="W117" s="192"/>
      <c r="X117" s="192"/>
      <c r="Y117" s="192"/>
      <c r="Z117" s="192"/>
      <c r="AA117" s="154"/>
      <c r="AB117" s="155"/>
      <c r="AC117" s="155">
        <v>1</v>
      </c>
      <c r="AD117" s="155">
        <v>1</v>
      </c>
      <c r="AE117" s="156">
        <v>1</v>
      </c>
      <c r="AF117" s="192">
        <v>1</v>
      </c>
      <c r="AG117" s="192"/>
      <c r="AH117" s="192"/>
      <c r="AI117" s="192"/>
      <c r="AJ117" s="154"/>
      <c r="AK117" s="155"/>
      <c r="AL117" s="155"/>
      <c r="AM117" s="156"/>
    </row>
    <row r="118" spans="1:40" x14ac:dyDescent="0.3">
      <c r="A118" s="190">
        <v>102</v>
      </c>
      <c r="B118" s="189">
        <v>2006</v>
      </c>
      <c r="C118" s="189">
        <v>11</v>
      </c>
      <c r="D118" s="189">
        <v>10</v>
      </c>
      <c r="E118" s="189" t="s">
        <v>300</v>
      </c>
      <c r="F118" s="192">
        <v>2</v>
      </c>
      <c r="G118" s="200">
        <v>0</v>
      </c>
      <c r="H118" s="200">
        <v>0</v>
      </c>
      <c r="I118" s="16">
        <f t="shared" si="36"/>
        <v>0</v>
      </c>
      <c r="J118" s="1">
        <v>-1</v>
      </c>
      <c r="K118" s="1">
        <f t="shared" si="30"/>
        <v>-1</v>
      </c>
      <c r="L118" s="1">
        <f t="shared" si="31"/>
        <v>1.8</v>
      </c>
      <c r="M118" s="1">
        <f t="shared" si="32"/>
        <v>4.666666666666667</v>
      </c>
      <c r="N118" s="1">
        <f t="shared" si="33"/>
        <v>1.8</v>
      </c>
      <c r="O118" s="1" t="str">
        <f t="shared" si="34"/>
        <v/>
      </c>
      <c r="P118" s="1" t="str">
        <f t="shared" si="35"/>
        <v/>
      </c>
      <c r="Q118" s="154">
        <v>1</v>
      </c>
      <c r="R118" s="155">
        <v>1</v>
      </c>
      <c r="S118" s="155">
        <v>0.5</v>
      </c>
      <c r="T118" s="155"/>
      <c r="U118" s="156"/>
      <c r="V118" s="155"/>
      <c r="W118" s="155"/>
      <c r="X118" s="155"/>
      <c r="Y118" s="192">
        <v>0.5</v>
      </c>
      <c r="Z118" s="192">
        <v>1</v>
      </c>
      <c r="AA118" s="154">
        <v>1</v>
      </c>
      <c r="AB118" s="155">
        <v>1</v>
      </c>
      <c r="AC118" s="155">
        <v>0.5</v>
      </c>
      <c r="AD118" s="155"/>
      <c r="AE118" s="156"/>
      <c r="AF118" s="192"/>
      <c r="AG118" s="155"/>
      <c r="AH118" s="192"/>
      <c r="AI118" s="155"/>
      <c r="AJ118" s="154"/>
      <c r="AK118" s="155"/>
      <c r="AL118" s="155"/>
      <c r="AM118" s="156"/>
    </row>
    <row r="119" spans="1:40" x14ac:dyDescent="0.3">
      <c r="A119" s="190">
        <v>102</v>
      </c>
      <c r="B119" s="189">
        <v>2006</v>
      </c>
      <c r="C119" s="189">
        <v>9</v>
      </c>
      <c r="D119" s="189">
        <v>11</v>
      </c>
      <c r="E119" s="189" t="s">
        <v>301</v>
      </c>
      <c r="F119" s="200">
        <v>1</v>
      </c>
      <c r="G119" s="200">
        <v>0</v>
      </c>
      <c r="H119" s="200">
        <v>0</v>
      </c>
      <c r="I119" s="16">
        <f t="shared" si="36"/>
        <v>0</v>
      </c>
      <c r="J119" s="1">
        <v>1</v>
      </c>
      <c r="K119" s="1">
        <f t="shared" si="30"/>
        <v>1</v>
      </c>
      <c r="L119" s="1" t="str">
        <f t="shared" si="31"/>
        <v/>
      </c>
      <c r="M119" s="1">
        <f t="shared" si="32"/>
        <v>2</v>
      </c>
      <c r="N119" s="1">
        <f t="shared" si="33"/>
        <v>1.8</v>
      </c>
      <c r="O119" s="1">
        <f t="shared" si="34"/>
        <v>4</v>
      </c>
      <c r="P119" s="1" t="str">
        <f t="shared" si="35"/>
        <v/>
      </c>
      <c r="Q119" s="154"/>
      <c r="R119" s="155"/>
      <c r="S119" s="155"/>
      <c r="T119" s="155"/>
      <c r="U119" s="156"/>
      <c r="V119" s="155">
        <v>1</v>
      </c>
      <c r="W119" s="155">
        <v>1</v>
      </c>
      <c r="X119" s="155">
        <v>1</v>
      </c>
      <c r="Y119" s="192"/>
      <c r="Z119" s="192"/>
      <c r="AA119" s="154">
        <v>1</v>
      </c>
      <c r="AB119" s="155">
        <v>1</v>
      </c>
      <c r="AC119" s="155">
        <v>0.5</v>
      </c>
      <c r="AD119" s="155"/>
      <c r="AE119" s="156"/>
      <c r="AF119" s="192"/>
      <c r="AG119" s="155"/>
      <c r="AH119" s="192"/>
      <c r="AI119" s="155">
        <v>1</v>
      </c>
      <c r="AJ119" s="154"/>
      <c r="AK119" s="155"/>
      <c r="AL119" s="155"/>
      <c r="AM119" s="156"/>
    </row>
    <row r="120" spans="1:40" x14ac:dyDescent="0.3">
      <c r="A120" s="190">
        <v>102</v>
      </c>
      <c r="B120" s="189">
        <v>2006</v>
      </c>
      <c r="C120" s="189">
        <v>9</v>
      </c>
      <c r="D120" s="189">
        <v>11</v>
      </c>
      <c r="E120" s="189" t="s">
        <v>302</v>
      </c>
      <c r="F120" s="200">
        <v>3</v>
      </c>
      <c r="G120" s="200">
        <v>0</v>
      </c>
      <c r="H120" s="200">
        <v>0</v>
      </c>
      <c r="I120" s="16">
        <f t="shared" si="36"/>
        <v>0</v>
      </c>
      <c r="J120" s="1">
        <v>-1</v>
      </c>
      <c r="K120" s="1">
        <f t="shared" si="30"/>
        <v>-1</v>
      </c>
      <c r="L120" s="1">
        <f t="shared" si="31"/>
        <v>2</v>
      </c>
      <c r="M120" s="1">
        <f t="shared" si="32"/>
        <v>1.8</v>
      </c>
      <c r="N120" s="1">
        <f t="shared" si="33"/>
        <v>4.666666666666667</v>
      </c>
      <c r="O120" s="1">
        <f t="shared" si="34"/>
        <v>2</v>
      </c>
      <c r="P120" s="1" t="str">
        <f t="shared" si="35"/>
        <v/>
      </c>
      <c r="Q120" s="154">
        <v>1</v>
      </c>
      <c r="R120" s="155">
        <v>1</v>
      </c>
      <c r="S120" s="155">
        <v>1</v>
      </c>
      <c r="T120" s="155"/>
      <c r="U120" s="156"/>
      <c r="V120" s="192">
        <v>1</v>
      </c>
      <c r="W120" s="192">
        <v>1</v>
      </c>
      <c r="X120" s="192">
        <v>0.5</v>
      </c>
      <c r="Y120" s="192"/>
      <c r="Z120" s="192"/>
      <c r="AA120" s="154"/>
      <c r="AB120" s="155"/>
      <c r="AC120" s="155"/>
      <c r="AD120" s="155">
        <v>0.5</v>
      </c>
      <c r="AE120" s="156">
        <v>1</v>
      </c>
      <c r="AF120" s="192"/>
      <c r="AG120" s="192">
        <v>1</v>
      </c>
      <c r="AH120" s="192"/>
      <c r="AI120" s="192"/>
      <c r="AJ120" s="154"/>
      <c r="AK120" s="155"/>
      <c r="AL120" s="155"/>
      <c r="AM120" s="156"/>
    </row>
    <row r="121" spans="1:40" x14ac:dyDescent="0.3">
      <c r="A121" s="190">
        <v>102</v>
      </c>
      <c r="B121" s="189">
        <v>2006</v>
      </c>
      <c r="C121" s="189">
        <v>23</v>
      </c>
      <c r="D121" s="189">
        <v>11</v>
      </c>
      <c r="E121" s="149" t="s">
        <v>303</v>
      </c>
      <c r="F121" s="192">
        <v>2</v>
      </c>
      <c r="G121" s="200">
        <v>0</v>
      </c>
      <c r="H121" s="200">
        <v>0</v>
      </c>
      <c r="I121" s="16">
        <f t="shared" si="36"/>
        <v>0</v>
      </c>
      <c r="J121" s="1">
        <v>1</v>
      </c>
      <c r="K121" s="1">
        <f t="shared" si="30"/>
        <v>-1</v>
      </c>
      <c r="L121" s="1" t="str">
        <f t="shared" si="31"/>
        <v/>
      </c>
      <c r="M121" s="1" t="str">
        <f t="shared" si="32"/>
        <v/>
      </c>
      <c r="N121" s="1">
        <f t="shared" si="33"/>
        <v>4.2</v>
      </c>
      <c r="O121" s="1">
        <f t="shared" si="34"/>
        <v>1</v>
      </c>
      <c r="P121" s="1" t="str">
        <f t="shared" si="35"/>
        <v/>
      </c>
      <c r="Q121" s="154"/>
      <c r="R121" s="155"/>
      <c r="S121" s="155"/>
      <c r="T121" s="155"/>
      <c r="U121" s="156"/>
      <c r="V121" s="155"/>
      <c r="W121" s="155"/>
      <c r="X121" s="155"/>
      <c r="Y121" s="192"/>
      <c r="Z121" s="192"/>
      <c r="AA121" s="154"/>
      <c r="AB121" s="155"/>
      <c r="AC121" s="155">
        <v>0.5</v>
      </c>
      <c r="AD121" s="155">
        <v>1</v>
      </c>
      <c r="AE121" s="156">
        <v>1</v>
      </c>
      <c r="AF121" s="192">
        <v>1</v>
      </c>
      <c r="AG121" s="155"/>
      <c r="AH121" s="192"/>
      <c r="AI121" s="155"/>
      <c r="AJ121" s="154"/>
      <c r="AK121" s="155"/>
      <c r="AL121" s="155"/>
      <c r="AM121" s="156"/>
      <c r="AN121" s="17" t="s">
        <v>311</v>
      </c>
    </row>
    <row r="122" spans="1:40" x14ac:dyDescent="0.3">
      <c r="A122" s="190">
        <v>102</v>
      </c>
      <c r="B122" s="189">
        <v>2006</v>
      </c>
      <c r="C122" s="189">
        <v>7</v>
      </c>
      <c r="D122" s="189">
        <v>12</v>
      </c>
      <c r="E122" s="189" t="s">
        <v>304</v>
      </c>
      <c r="F122" s="192">
        <v>1</v>
      </c>
      <c r="G122" s="200">
        <v>0</v>
      </c>
      <c r="H122" s="200">
        <v>0</v>
      </c>
      <c r="I122" s="16">
        <f t="shared" si="36"/>
        <v>0</v>
      </c>
      <c r="J122" s="1">
        <v>-1</v>
      </c>
      <c r="K122" s="1">
        <f t="shared" si="30"/>
        <v>1</v>
      </c>
      <c r="L122" s="1" t="str">
        <f t="shared" si="31"/>
        <v/>
      </c>
      <c r="M122" s="1">
        <f t="shared" si="32"/>
        <v>2</v>
      </c>
      <c r="N122" s="1">
        <f t="shared" si="33"/>
        <v>2</v>
      </c>
      <c r="O122" s="1">
        <f t="shared" si="34"/>
        <v>3</v>
      </c>
      <c r="P122" s="1">
        <f t="shared" si="35"/>
        <v>1</v>
      </c>
      <c r="Q122" s="154"/>
      <c r="R122" s="155"/>
      <c r="S122" s="155"/>
      <c r="T122" s="155"/>
      <c r="U122" s="156"/>
      <c r="V122" s="155">
        <v>1</v>
      </c>
      <c r="W122" s="155">
        <v>1</v>
      </c>
      <c r="X122" s="155">
        <v>1</v>
      </c>
      <c r="Y122" s="155"/>
      <c r="Z122" s="155"/>
      <c r="AA122" s="154">
        <v>1</v>
      </c>
      <c r="AB122" s="155">
        <v>1</v>
      </c>
      <c r="AC122" s="155">
        <v>1</v>
      </c>
      <c r="AD122" s="155"/>
      <c r="AE122" s="156"/>
      <c r="AF122" s="155"/>
      <c r="AG122" s="155"/>
      <c r="AH122" s="192">
        <v>1</v>
      </c>
      <c r="AI122" s="155"/>
      <c r="AJ122" s="154">
        <v>1</v>
      </c>
      <c r="AK122" s="155"/>
      <c r="AL122" s="155"/>
      <c r="AM122" s="156"/>
    </row>
    <row r="123" spans="1:40" x14ac:dyDescent="0.3">
      <c r="A123" s="190">
        <v>102</v>
      </c>
      <c r="B123" s="189">
        <v>2006</v>
      </c>
      <c r="C123" s="189">
        <v>7</v>
      </c>
      <c r="D123" s="189">
        <v>12</v>
      </c>
      <c r="E123" s="189" t="s">
        <v>305</v>
      </c>
      <c r="F123" s="200">
        <v>1</v>
      </c>
      <c r="G123" s="200">
        <v>0</v>
      </c>
      <c r="H123" s="200">
        <v>0</v>
      </c>
      <c r="I123" s="16">
        <f t="shared" si="36"/>
        <v>0</v>
      </c>
      <c r="J123" s="1">
        <v>1</v>
      </c>
      <c r="K123" s="1">
        <f t="shared" si="30"/>
        <v>1</v>
      </c>
      <c r="L123" s="1">
        <f t="shared" si="31"/>
        <v>3</v>
      </c>
      <c r="M123" s="1" t="str">
        <f t="shared" si="32"/>
        <v/>
      </c>
      <c r="N123" s="1">
        <f t="shared" si="33"/>
        <v>2.2000000000000002</v>
      </c>
      <c r="O123" s="1">
        <f t="shared" si="34"/>
        <v>4</v>
      </c>
      <c r="P123" s="1">
        <f t="shared" si="35"/>
        <v>1</v>
      </c>
      <c r="Q123" s="154"/>
      <c r="R123" s="155">
        <v>1</v>
      </c>
      <c r="S123" s="155">
        <v>1</v>
      </c>
      <c r="T123" s="155">
        <v>1</v>
      </c>
      <c r="U123" s="156"/>
      <c r="V123" s="155"/>
      <c r="W123" s="155"/>
      <c r="X123" s="155"/>
      <c r="Y123" s="192"/>
      <c r="Z123" s="192"/>
      <c r="AA123" s="154">
        <v>0.5</v>
      </c>
      <c r="AB123" s="155">
        <v>1</v>
      </c>
      <c r="AC123" s="155">
        <v>1</v>
      </c>
      <c r="AD123" s="155"/>
      <c r="AE123" s="156"/>
      <c r="AF123" s="192"/>
      <c r="AG123" s="155"/>
      <c r="AH123" s="192"/>
      <c r="AI123" s="155">
        <v>1</v>
      </c>
      <c r="AJ123" s="154">
        <v>1</v>
      </c>
      <c r="AK123" s="155"/>
      <c r="AL123" s="155"/>
      <c r="AM123" s="156"/>
      <c r="AN123" s="17" t="s">
        <v>57</v>
      </c>
    </row>
    <row r="124" spans="1:40" x14ac:dyDescent="0.3">
      <c r="A124" s="190">
        <v>102</v>
      </c>
      <c r="B124" s="189">
        <v>2006</v>
      </c>
      <c r="C124" s="189">
        <v>7</v>
      </c>
      <c r="D124" s="189">
        <v>12</v>
      </c>
      <c r="E124" s="189" t="s">
        <v>306</v>
      </c>
      <c r="F124" s="200">
        <v>1</v>
      </c>
      <c r="G124" s="200">
        <v>0</v>
      </c>
      <c r="H124" s="200">
        <v>0</v>
      </c>
      <c r="I124" s="16">
        <f t="shared" si="36"/>
        <v>0</v>
      </c>
      <c r="J124" s="1">
        <v>1</v>
      </c>
      <c r="K124" s="1">
        <f t="shared" si="30"/>
        <v>1</v>
      </c>
      <c r="L124" s="1" t="str">
        <f t="shared" si="31"/>
        <v/>
      </c>
      <c r="M124" s="1" t="str">
        <f t="shared" si="32"/>
        <v/>
      </c>
      <c r="N124" s="1">
        <f t="shared" si="33"/>
        <v>1.5</v>
      </c>
      <c r="O124" s="1">
        <f t="shared" si="34"/>
        <v>1</v>
      </c>
      <c r="P124" s="1">
        <f t="shared" si="35"/>
        <v>1</v>
      </c>
      <c r="Q124" s="154"/>
      <c r="R124" s="155"/>
      <c r="S124" s="155"/>
      <c r="T124" s="155"/>
      <c r="U124" s="156"/>
      <c r="V124" s="155"/>
      <c r="W124" s="155"/>
      <c r="X124" s="155"/>
      <c r="Y124" s="155"/>
      <c r="Z124" s="155"/>
      <c r="AA124" s="154">
        <v>1</v>
      </c>
      <c r="AB124" s="155">
        <v>1</v>
      </c>
      <c r="AC124" s="155"/>
      <c r="AD124" s="155"/>
      <c r="AE124" s="156"/>
      <c r="AF124" s="155">
        <v>1</v>
      </c>
      <c r="AG124" s="155"/>
      <c r="AH124" s="155"/>
      <c r="AI124" s="155"/>
      <c r="AJ124" s="154">
        <v>1</v>
      </c>
      <c r="AK124" s="155"/>
      <c r="AL124" s="155"/>
      <c r="AM124" s="156"/>
    </row>
    <row r="125" spans="1:40" x14ac:dyDescent="0.3">
      <c r="A125" s="190">
        <v>102</v>
      </c>
      <c r="B125" s="189">
        <v>2006</v>
      </c>
      <c r="C125" s="189">
        <v>14</v>
      </c>
      <c r="D125" s="189">
        <v>12</v>
      </c>
      <c r="E125" s="189" t="s">
        <v>307</v>
      </c>
      <c r="F125" s="200">
        <v>1</v>
      </c>
      <c r="G125" s="200">
        <v>0</v>
      </c>
      <c r="H125" s="200">
        <v>0</v>
      </c>
      <c r="I125" s="16">
        <f t="shared" si="36"/>
        <v>0</v>
      </c>
      <c r="J125" s="1">
        <v>-1</v>
      </c>
      <c r="K125" s="1">
        <f t="shared" si="30"/>
        <v>1</v>
      </c>
      <c r="L125" s="1" t="str">
        <f t="shared" si="31"/>
        <v/>
      </c>
      <c r="M125" s="1" t="str">
        <f t="shared" si="32"/>
        <v/>
      </c>
      <c r="N125" s="1">
        <f t="shared" si="33"/>
        <v>1.5</v>
      </c>
      <c r="O125" s="1">
        <f t="shared" si="34"/>
        <v>1</v>
      </c>
      <c r="P125" s="1">
        <f t="shared" si="35"/>
        <v>2</v>
      </c>
      <c r="Q125" s="154"/>
      <c r="R125" s="155"/>
      <c r="S125" s="155"/>
      <c r="T125" s="155"/>
      <c r="U125" s="156"/>
      <c r="V125" s="155"/>
      <c r="W125" s="155"/>
      <c r="X125" s="155"/>
      <c r="Y125" s="155"/>
      <c r="Z125" s="155"/>
      <c r="AA125" s="154">
        <v>1</v>
      </c>
      <c r="AB125" s="155">
        <v>1</v>
      </c>
      <c r="AC125" s="155"/>
      <c r="AD125" s="155"/>
      <c r="AE125" s="156"/>
      <c r="AF125" s="155">
        <v>1</v>
      </c>
      <c r="AG125" s="155"/>
      <c r="AH125" s="155"/>
      <c r="AI125" s="155"/>
      <c r="AJ125" s="154"/>
      <c r="AK125" s="155">
        <v>1</v>
      </c>
      <c r="AL125" s="155"/>
      <c r="AM125" s="156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L127" s="1"/>
      <c r="M127" s="1"/>
      <c r="N127" s="1"/>
      <c r="O127" s="1"/>
      <c r="P127" s="1"/>
      <c r="AJ127" s="10"/>
    </row>
    <row r="128" spans="1:40" x14ac:dyDescent="0.3">
      <c r="L128" s="1"/>
      <c r="M128" s="1"/>
      <c r="N128" s="1"/>
      <c r="O128" s="1"/>
      <c r="P128" s="1"/>
      <c r="AJ128" s="10"/>
    </row>
    <row r="129" spans="1:40" x14ac:dyDescent="0.3">
      <c r="L129" s="1"/>
      <c r="M129" s="1"/>
      <c r="N129" s="1"/>
      <c r="O129" s="1"/>
      <c r="P129" s="1"/>
      <c r="AJ129" s="10"/>
    </row>
    <row r="130" spans="1:40" ht="15" thickBot="1" x14ac:dyDescent="0.35">
      <c r="A130" s="23"/>
      <c r="B130" s="23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36"/>
      <c r="Q130" s="24"/>
      <c r="R130" s="24"/>
      <c r="S130" s="24"/>
      <c r="T130" s="24"/>
      <c r="U130" s="36"/>
      <c r="V130" s="24"/>
      <c r="W130" s="24"/>
      <c r="X130" s="24"/>
      <c r="Y130" s="24"/>
      <c r="Z130" s="36"/>
      <c r="AA130" s="24"/>
      <c r="AB130" s="24"/>
      <c r="AC130" s="24"/>
      <c r="AD130" s="24"/>
      <c r="AE130" s="36"/>
      <c r="AF130" s="24"/>
      <c r="AG130" s="24"/>
      <c r="AH130" s="24"/>
      <c r="AI130" s="36"/>
      <c r="AJ130" s="37"/>
      <c r="AK130" s="24"/>
      <c r="AL130" s="24"/>
      <c r="AM130" s="36"/>
      <c r="AN130" s="24"/>
    </row>
    <row r="131" spans="1:40" x14ac:dyDescent="0.3">
      <c r="B131" t="s">
        <v>74</v>
      </c>
      <c r="D131" s="97">
        <f>COUNT($F$18:$F$130)</f>
        <v>108</v>
      </c>
      <c r="E131" s="25" t="s">
        <v>132</v>
      </c>
      <c r="F131" s="97">
        <f>COUNTIF(F$18:F$130,1)+COUNTIF(F$18:F$130,2)+COUNTIF(F$18:F$130,3)</f>
        <v>102</v>
      </c>
      <c r="G131" s="1">
        <f>COUNTIF(G$18:G$130,1)</f>
        <v>1</v>
      </c>
      <c r="H131" s="1">
        <f>COUNTIF(H$18:H$130,1)</f>
        <v>5</v>
      </c>
      <c r="I131" s="1"/>
      <c r="J131" s="1"/>
      <c r="K131" s="97">
        <f>COUNTIF(K$18:K$130,-1)</f>
        <v>14</v>
      </c>
      <c r="L131" s="1">
        <f>COUNTIF(L$18:L$130,"&gt;0")</f>
        <v>38</v>
      </c>
      <c r="M131" s="1">
        <f>COUNTIF(M$18:M$130,"&gt;0")</f>
        <v>51</v>
      </c>
      <c r="N131" s="1">
        <f>COUNTIF(N$18:N$130,"&gt;0")</f>
        <v>102</v>
      </c>
      <c r="O131" s="1">
        <f>COUNTIF(O$18:O$130,"&gt;0")</f>
        <v>92</v>
      </c>
      <c r="P131" s="1">
        <f>COUNTIF(P$18:P$130,"&gt;0")</f>
        <v>63</v>
      </c>
      <c r="Q131" s="27">
        <f t="shared" ref="Q131:AM131" si="37">SUM(Q$18:Q$130)</f>
        <v>13</v>
      </c>
      <c r="R131" s="28">
        <f t="shared" si="37"/>
        <v>18.5</v>
      </c>
      <c r="S131" s="28">
        <f t="shared" si="37"/>
        <v>22.5</v>
      </c>
      <c r="T131" s="28">
        <f t="shared" si="37"/>
        <v>23.5</v>
      </c>
      <c r="U131" s="29">
        <f t="shared" si="37"/>
        <v>12</v>
      </c>
      <c r="V131" s="27">
        <f t="shared" si="37"/>
        <v>35</v>
      </c>
      <c r="W131" s="28">
        <f t="shared" si="37"/>
        <v>43</v>
      </c>
      <c r="X131" s="28">
        <f t="shared" si="37"/>
        <v>27.5</v>
      </c>
      <c r="Y131" s="28">
        <f t="shared" si="37"/>
        <v>9</v>
      </c>
      <c r="Z131" s="29">
        <f t="shared" si="37"/>
        <v>7</v>
      </c>
      <c r="AA131" s="27">
        <f t="shared" si="37"/>
        <v>58</v>
      </c>
      <c r="AB131" s="28">
        <f t="shared" si="37"/>
        <v>70.5</v>
      </c>
      <c r="AC131" s="28">
        <f t="shared" si="37"/>
        <v>53.5</v>
      </c>
      <c r="AD131" s="28">
        <f t="shared" si="37"/>
        <v>26</v>
      </c>
      <c r="AE131" s="29">
        <f t="shared" si="37"/>
        <v>27</v>
      </c>
      <c r="AF131" s="27">
        <f t="shared" si="37"/>
        <v>51</v>
      </c>
      <c r="AG131" s="28">
        <f t="shared" si="37"/>
        <v>16</v>
      </c>
      <c r="AH131" s="28">
        <f t="shared" si="37"/>
        <v>15</v>
      </c>
      <c r="AI131" s="28">
        <f t="shared" si="37"/>
        <v>10</v>
      </c>
      <c r="AJ131" s="27">
        <f t="shared" si="37"/>
        <v>35</v>
      </c>
      <c r="AK131" s="28">
        <f t="shared" si="37"/>
        <v>15</v>
      </c>
      <c r="AL131" s="28">
        <f t="shared" si="37"/>
        <v>4</v>
      </c>
      <c r="AM131" s="29">
        <f t="shared" si="37"/>
        <v>9</v>
      </c>
      <c r="AN131" s="17" t="s">
        <v>34</v>
      </c>
    </row>
    <row r="132" spans="1:40" x14ac:dyDescent="0.3">
      <c r="E132" s="25" t="s">
        <v>133</v>
      </c>
      <c r="F132" s="26"/>
      <c r="G132" s="26">
        <f>G131/$F$131*100</f>
        <v>0.98039215686274506</v>
      </c>
      <c r="H132" s="26">
        <f>H131/$F$131*100</f>
        <v>4.9019607843137258</v>
      </c>
      <c r="I132" s="26"/>
      <c r="J132" s="26"/>
      <c r="K132" s="72">
        <f>K131/$F$131*100</f>
        <v>13.725490196078432</v>
      </c>
      <c r="L132" s="26">
        <f>+L131/$F131*100</f>
        <v>37.254901960784316</v>
      </c>
      <c r="M132" s="26">
        <f>+M131/$F131*100</f>
        <v>50</v>
      </c>
      <c r="N132" s="26">
        <f>+N131/$F131*100</f>
        <v>100</v>
      </c>
      <c r="O132" s="26">
        <f>+O131/$F131*100</f>
        <v>90.196078431372555</v>
      </c>
      <c r="P132" s="26">
        <f>+P131/$F131*100</f>
        <v>61.764705882352942</v>
      </c>
      <c r="Q132" s="11">
        <f>+Q131/SUM($Q131:$U131)*100</f>
        <v>14.52513966480447</v>
      </c>
      <c r="R132" s="12">
        <f t="shared" ref="R132:U132" si="38">+R131/SUM($Q131:$U131)*100</f>
        <v>20.670391061452513</v>
      </c>
      <c r="S132" s="12">
        <f t="shared" si="38"/>
        <v>25.139664804469277</v>
      </c>
      <c r="T132" s="12">
        <f t="shared" si="38"/>
        <v>26.256983240223462</v>
      </c>
      <c r="U132" s="13">
        <f t="shared" si="38"/>
        <v>13.407821229050279</v>
      </c>
      <c r="V132" s="11">
        <f>+V131/SUM($V131:$Z131)*100</f>
        <v>28.806584362139919</v>
      </c>
      <c r="W132" s="12">
        <f t="shared" ref="W132:Z132" si="39">+W131/SUM($V131:$Z131)*100</f>
        <v>35.390946502057616</v>
      </c>
      <c r="X132" s="12">
        <f t="shared" si="39"/>
        <v>22.633744855967077</v>
      </c>
      <c r="Y132" s="12">
        <f t="shared" si="39"/>
        <v>7.4074074074074066</v>
      </c>
      <c r="Z132" s="13">
        <f t="shared" si="39"/>
        <v>5.761316872427984</v>
      </c>
      <c r="AA132" s="11">
        <f>+AA131/SUM($AA131:$AE131)*100</f>
        <v>24.680851063829788</v>
      </c>
      <c r="AB132" s="12">
        <f t="shared" ref="AB132:AE132" si="40">+AB131/SUM($AA131:$AE131)*100</f>
        <v>30</v>
      </c>
      <c r="AC132" s="12">
        <f t="shared" si="40"/>
        <v>22.76595744680851</v>
      </c>
      <c r="AD132" s="12">
        <f t="shared" si="40"/>
        <v>11.063829787234042</v>
      </c>
      <c r="AE132" s="13">
        <f t="shared" si="40"/>
        <v>11.48936170212766</v>
      </c>
      <c r="AF132" s="12">
        <f>+AF131/SUM($AF131:$AI131)*100</f>
        <v>55.434782608695656</v>
      </c>
      <c r="AG132" s="12">
        <f t="shared" ref="AG132:AI132" si="41">+AG131/SUM($AF131:$AI131)*100</f>
        <v>17.391304347826086</v>
      </c>
      <c r="AH132" s="12">
        <f t="shared" si="41"/>
        <v>16.304347826086957</v>
      </c>
      <c r="AI132" s="13">
        <f t="shared" si="41"/>
        <v>10.869565217391305</v>
      </c>
      <c r="AJ132" s="11">
        <f>+AJ131/SUM($AJ131:$AM131)*100</f>
        <v>55.555555555555557</v>
      </c>
      <c r="AK132" s="12">
        <f t="shared" ref="AK132:AM132" si="42">+AK131/SUM($AJ131:$AM131)*100</f>
        <v>23.809523809523807</v>
      </c>
      <c r="AL132" s="12">
        <f t="shared" si="42"/>
        <v>6.3492063492063489</v>
      </c>
      <c r="AM132" s="13">
        <f t="shared" si="42"/>
        <v>14.285714285714285</v>
      </c>
      <c r="AN132" s="17" t="s">
        <v>35</v>
      </c>
    </row>
    <row r="133" spans="1:40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"/>
      <c r="L133" s="26"/>
      <c r="M133" s="26"/>
      <c r="N133" s="26"/>
      <c r="O133" s="26"/>
      <c r="P133" s="32"/>
      <c r="Q133" s="39"/>
      <c r="R133" s="26"/>
      <c r="S133" s="61">
        <f>(Q131*1+R131*2+S131*3+T131*4+U131*5)/(SUM(Q131:U131))</f>
        <v>3.0335195530726256</v>
      </c>
      <c r="T133" s="61"/>
      <c r="U133" s="62"/>
      <c r="V133" s="61"/>
      <c r="W133" s="61"/>
      <c r="X133" s="61">
        <f>(V131*1+W131*2+X131*3+Y131*4+Z131*5)/(SUM(V131:Z131))</f>
        <v>2.2592592592592591</v>
      </c>
      <c r="Y133" s="61"/>
      <c r="Z133" s="62"/>
      <c r="AA133" s="63"/>
      <c r="AB133" s="61"/>
      <c r="AC133" s="61">
        <f>(AA131*1+AB131*2+AC131*3+AD131*4+AE131*5)/(SUM(AA131:AE131))</f>
        <v>2.5468085106382978</v>
      </c>
      <c r="AE133" s="13"/>
      <c r="AI133" s="12"/>
      <c r="AJ133" s="10"/>
      <c r="AM133" s="13"/>
      <c r="AN133" s="17" t="s">
        <v>26</v>
      </c>
    </row>
    <row r="134" spans="1:40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"/>
      <c r="L134" s="26"/>
      <c r="M134" s="26"/>
      <c r="N134" s="26"/>
      <c r="O134" s="26"/>
      <c r="S134" s="1">
        <v>5</v>
      </c>
      <c r="X134" s="1">
        <v>5</v>
      </c>
      <c r="AC134" s="1">
        <v>5</v>
      </c>
      <c r="AJ134" s="10"/>
      <c r="AN134" s="17" t="s">
        <v>36</v>
      </c>
    </row>
    <row r="135" spans="1:40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"/>
      <c r="L135" s="26"/>
      <c r="M135" s="26"/>
      <c r="N135" s="26"/>
      <c r="O135" s="26"/>
      <c r="AJ135" s="10"/>
    </row>
    <row r="136" spans="1:40" x14ac:dyDescent="0.3">
      <c r="E136" s="25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119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5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5"/>
      <c r="F143" s="1"/>
      <c r="AJ143" s="10"/>
    </row>
    <row r="144" spans="1:40" x14ac:dyDescent="0.3">
      <c r="E144" s="25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7" t="s">
        <v>123</v>
      </c>
      <c r="J147" s="16">
        <f>COUNTIFS($J$18:$J$130,1,$F$18:$F$130,1)+COUNTIFS($J$18:$J$130,1,$F$18:$F$130,2)+COUNTIFS($J$18:$J$130,1,$F$18:$F$130,3)</f>
        <v>47</v>
      </c>
      <c r="L147" s="16">
        <f>COUNTIFS($J$18:$J$130,1,L18:L130,"&gt;0")</f>
        <v>16</v>
      </c>
      <c r="M147" s="16">
        <f>COUNTIFS($J$18:$J$130,1,M18:M130,"&gt;0")</f>
        <v>28</v>
      </c>
      <c r="N147" s="16">
        <f>COUNTIFS($J$18:$J$130,1,N18:N130,"&gt;0")</f>
        <v>47</v>
      </c>
      <c r="O147" s="16">
        <f>COUNTIFS($J$18:$J$130,1,O18:O130,"&gt;0")</f>
        <v>43</v>
      </c>
      <c r="P147" s="16">
        <f>COUNTIFS($J$18:$J$130,1,P18:P130,"&gt;0")</f>
        <v>31</v>
      </c>
      <c r="Q147" s="10">
        <f t="shared" ref="Q147:AM147" si="43">SUMIF($J$18:$J$130,1,Q18:Q130)</f>
        <v>4</v>
      </c>
      <c r="R147" s="1">
        <f t="shared" si="43"/>
        <v>7.5</v>
      </c>
      <c r="S147" s="1">
        <f t="shared" si="43"/>
        <v>7.5</v>
      </c>
      <c r="T147" s="1">
        <f t="shared" si="43"/>
        <v>11</v>
      </c>
      <c r="U147" s="9">
        <f t="shared" si="43"/>
        <v>5</v>
      </c>
      <c r="V147" s="10">
        <f t="shared" si="43"/>
        <v>20</v>
      </c>
      <c r="W147" s="1">
        <f t="shared" si="43"/>
        <v>24.5</v>
      </c>
      <c r="X147" s="1">
        <f t="shared" si="43"/>
        <v>12</v>
      </c>
      <c r="Y147" s="1">
        <f t="shared" si="43"/>
        <v>2.5</v>
      </c>
      <c r="Z147" s="9">
        <f t="shared" si="43"/>
        <v>4</v>
      </c>
      <c r="AA147" s="10">
        <f t="shared" si="43"/>
        <v>28</v>
      </c>
      <c r="AB147" s="1">
        <f t="shared" si="43"/>
        <v>36</v>
      </c>
      <c r="AC147" s="1">
        <f t="shared" si="43"/>
        <v>24.5</v>
      </c>
      <c r="AD147" s="1">
        <f t="shared" si="43"/>
        <v>7</v>
      </c>
      <c r="AE147" s="9">
        <f t="shared" si="43"/>
        <v>10</v>
      </c>
      <c r="AF147" s="10">
        <f t="shared" si="43"/>
        <v>21</v>
      </c>
      <c r="AG147" s="1">
        <f t="shared" si="43"/>
        <v>7</v>
      </c>
      <c r="AH147" s="1">
        <f t="shared" si="43"/>
        <v>6</v>
      </c>
      <c r="AI147" s="1">
        <f t="shared" si="43"/>
        <v>9</v>
      </c>
      <c r="AJ147" s="10">
        <f t="shared" si="43"/>
        <v>20</v>
      </c>
      <c r="AK147" s="1">
        <f t="shared" si="43"/>
        <v>7</v>
      </c>
      <c r="AL147" s="1">
        <f t="shared" si="43"/>
        <v>1</v>
      </c>
      <c r="AM147" s="9">
        <f t="shared" si="43"/>
        <v>3</v>
      </c>
    </row>
    <row r="148" spans="5:39" x14ac:dyDescent="0.3">
      <c r="L148" s="26"/>
      <c r="M148" s="26"/>
      <c r="N148" s="26"/>
      <c r="O148" s="26"/>
      <c r="P148" s="26"/>
      <c r="Q148" s="11">
        <f>+Q147/SUM($Q147:$U147)*100</f>
        <v>11.428571428571429</v>
      </c>
      <c r="R148" s="12">
        <f t="shared" ref="R148:U148" si="44">+R147/SUM($Q147:$U147)*100</f>
        <v>21.428571428571427</v>
      </c>
      <c r="S148" s="12">
        <f t="shared" si="44"/>
        <v>21.428571428571427</v>
      </c>
      <c r="T148" s="12">
        <f t="shared" si="44"/>
        <v>31.428571428571427</v>
      </c>
      <c r="U148" s="13">
        <f t="shared" si="44"/>
        <v>14.285714285714285</v>
      </c>
      <c r="V148" s="11">
        <f>+V147/SUM($V147:$Z147)*100</f>
        <v>31.746031746031743</v>
      </c>
      <c r="W148" s="12">
        <f t="shared" ref="W148:Z148" si="45">+W147/SUM($V147:$Z147)*100</f>
        <v>38.888888888888893</v>
      </c>
      <c r="X148" s="12">
        <f t="shared" si="45"/>
        <v>19.047619047619047</v>
      </c>
      <c r="Y148" s="12">
        <f t="shared" si="45"/>
        <v>3.9682539682539679</v>
      </c>
      <c r="Z148" s="13">
        <f t="shared" si="45"/>
        <v>6.3492063492063489</v>
      </c>
      <c r="AA148" s="11">
        <f>+AA147/SUM($AA147:$AE147)*100</f>
        <v>26.540284360189574</v>
      </c>
      <c r="AB148" s="12">
        <f t="shared" ref="AB148:AE148" si="46">+AB147/SUM($AA147:$AE147)*100</f>
        <v>34.123222748815166</v>
      </c>
      <c r="AC148" s="12">
        <f t="shared" si="46"/>
        <v>23.222748815165879</v>
      </c>
      <c r="AD148" s="12">
        <f t="shared" si="46"/>
        <v>6.6350710900473935</v>
      </c>
      <c r="AE148" s="13">
        <f t="shared" si="46"/>
        <v>9.4786729857819907</v>
      </c>
      <c r="AF148" s="12">
        <f>+AF147/SUM($AF147:$AI147)*100</f>
        <v>48.837209302325576</v>
      </c>
      <c r="AG148" s="12">
        <f t="shared" ref="AG148:AI148" si="47">+AG147/SUM($AF147:$AI147)*100</f>
        <v>16.279069767441861</v>
      </c>
      <c r="AH148" s="12">
        <f t="shared" si="47"/>
        <v>13.953488372093023</v>
      </c>
      <c r="AI148" s="13">
        <f t="shared" si="47"/>
        <v>20.930232558139537</v>
      </c>
      <c r="AJ148" s="11">
        <f>+AJ147/SUM($AJ147:$AM147)*100</f>
        <v>64.516129032258064</v>
      </c>
      <c r="AK148" s="12">
        <f t="shared" ref="AK148:AM148" si="48">+AK147/SUM($AJ147:$AM147)*100</f>
        <v>22.58064516129032</v>
      </c>
      <c r="AL148" s="12">
        <f t="shared" si="48"/>
        <v>3.225806451612903</v>
      </c>
      <c r="AM148" s="13">
        <f t="shared" si="48"/>
        <v>9.67741935483871</v>
      </c>
    </row>
    <row r="149" spans="5:39" x14ac:dyDescent="0.3">
      <c r="L149" s="26"/>
      <c r="M149" s="26"/>
      <c r="N149" s="26"/>
      <c r="Q149" s="39"/>
      <c r="R149" s="26"/>
      <c r="S149" s="61">
        <f>(Q147*1+R147*2+S147*3+T147*4+U147*5)/(SUM(Q147:U147))</f>
        <v>3.157142857142857</v>
      </c>
      <c r="T149" s="61"/>
      <c r="U149" s="62"/>
      <c r="V149" s="61"/>
      <c r="W149" s="61"/>
      <c r="X149" s="61">
        <f>(V147*1+W147*2+X147*3+Y147*4+Z147*5)/(SUM(V147:Z147))</f>
        <v>2.1428571428571428</v>
      </c>
      <c r="Y149" s="61"/>
      <c r="Z149" s="62"/>
      <c r="AA149" s="63"/>
      <c r="AB149" s="61"/>
      <c r="AC149" s="61">
        <f>(AA147*1+AB147*2+AC147*3+AD147*4+AE147*5)/(SUM(AA147:AE147))</f>
        <v>2.3838862559241707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7" t="s">
        <v>120</v>
      </c>
      <c r="J151" s="16">
        <f>COUNTIFS($J$17:$J$129,-1,$F$17:$F$129,1)+COUNTIFS($J$17:$J$129,-1,$F$17:$F$129,2)+COUNTIFS($J$17:$J$129,-1,$F$17:$F$129,3)</f>
        <v>55</v>
      </c>
      <c r="L151" s="16">
        <f>COUNTIFS($J$17:$J$129,-1,L$17:L$129,"&gt;0")</f>
        <v>22</v>
      </c>
      <c r="M151" s="16">
        <f>COUNTIFS($J$17:$J$129,-1,M$17:M$129,"&gt;0")</f>
        <v>23</v>
      </c>
      <c r="N151" s="16">
        <f>COUNTIFS($J$17:$J$129,-1,N$17:N$129,"&gt;0")</f>
        <v>55</v>
      </c>
      <c r="O151" s="16">
        <f>COUNTIFS($J$17:$J$129,-1,O$17:O$129,"&gt;0")</f>
        <v>49</v>
      </c>
      <c r="P151" s="16">
        <f>COUNTIFS($J$17:$J$129,-1,P$17:P$129,"&gt;0")</f>
        <v>32</v>
      </c>
      <c r="Q151" s="10">
        <f t="shared" ref="Q151:AM151" si="49">SUMIF($J$18:$J$130,-1,Q18:Q130)</f>
        <v>9</v>
      </c>
      <c r="R151" s="1">
        <f t="shared" si="49"/>
        <v>11</v>
      </c>
      <c r="S151" s="1">
        <f t="shared" si="49"/>
        <v>15</v>
      </c>
      <c r="T151" s="1">
        <f t="shared" si="49"/>
        <v>12.5</v>
      </c>
      <c r="U151" s="9">
        <f t="shared" si="49"/>
        <v>7</v>
      </c>
      <c r="V151" s="10">
        <f t="shared" si="49"/>
        <v>15</v>
      </c>
      <c r="W151" s="1">
        <f t="shared" si="49"/>
        <v>18.5</v>
      </c>
      <c r="X151" s="1">
        <f t="shared" si="49"/>
        <v>15.5</v>
      </c>
      <c r="Y151" s="1">
        <f t="shared" si="49"/>
        <v>6.5</v>
      </c>
      <c r="Z151" s="9">
        <f t="shared" si="49"/>
        <v>3</v>
      </c>
      <c r="AA151" s="10">
        <f t="shared" si="49"/>
        <v>30</v>
      </c>
      <c r="AB151" s="1">
        <f t="shared" si="49"/>
        <v>34.5</v>
      </c>
      <c r="AC151" s="1">
        <f t="shared" si="49"/>
        <v>29</v>
      </c>
      <c r="AD151" s="1">
        <f t="shared" si="49"/>
        <v>19</v>
      </c>
      <c r="AE151" s="9">
        <f t="shared" si="49"/>
        <v>17</v>
      </c>
      <c r="AF151" s="10">
        <f t="shared" si="49"/>
        <v>30</v>
      </c>
      <c r="AG151" s="1">
        <f t="shared" si="49"/>
        <v>9</v>
      </c>
      <c r="AH151" s="1">
        <f t="shared" si="49"/>
        <v>9</v>
      </c>
      <c r="AI151" s="1">
        <f t="shared" si="49"/>
        <v>1</v>
      </c>
      <c r="AJ151" s="10">
        <f t="shared" si="49"/>
        <v>15</v>
      </c>
      <c r="AK151" s="1">
        <f t="shared" si="49"/>
        <v>8</v>
      </c>
      <c r="AL151" s="1">
        <f t="shared" si="49"/>
        <v>3</v>
      </c>
      <c r="AM151" s="9">
        <f t="shared" si="49"/>
        <v>6</v>
      </c>
    </row>
    <row r="152" spans="5:39" x14ac:dyDescent="0.3">
      <c r="E152" s="17" t="s">
        <v>121</v>
      </c>
      <c r="L152" s="12"/>
      <c r="M152" s="12"/>
      <c r="N152" s="12"/>
      <c r="O152" s="12"/>
      <c r="P152" s="12">
        <f t="shared" ref="P152" si="50">P131-P147-P151</f>
        <v>0</v>
      </c>
      <c r="Q152" s="11">
        <f>+Q151/SUM($Q151:$U151)*100</f>
        <v>16.513761467889911</v>
      </c>
      <c r="R152" s="12">
        <f t="shared" ref="R152:U152" si="51">+R151/SUM($Q151:$U151)*100</f>
        <v>20.183486238532112</v>
      </c>
      <c r="S152" s="12">
        <f t="shared" si="51"/>
        <v>27.522935779816514</v>
      </c>
      <c r="T152" s="12">
        <f t="shared" si="51"/>
        <v>22.935779816513762</v>
      </c>
      <c r="U152" s="13">
        <f t="shared" si="51"/>
        <v>12.844036697247708</v>
      </c>
      <c r="V152" s="11">
        <f>+V151/SUM($V151:$Z151)*100</f>
        <v>25.641025641025639</v>
      </c>
      <c r="W152" s="12">
        <f t="shared" ref="W152:Z152" si="52">+W151/SUM($V151:$Z151)*100</f>
        <v>31.623931623931622</v>
      </c>
      <c r="X152" s="12">
        <f t="shared" si="52"/>
        <v>26.495726495726498</v>
      </c>
      <c r="Y152" s="12">
        <f t="shared" si="52"/>
        <v>11.111111111111111</v>
      </c>
      <c r="Z152" s="13">
        <f t="shared" si="52"/>
        <v>5.1282051282051277</v>
      </c>
      <c r="AA152" s="11">
        <f>+AA151/SUM($AA151:$AE151)*100</f>
        <v>23.166023166023166</v>
      </c>
      <c r="AB152" s="12">
        <f t="shared" ref="AB152:AE152" si="53">+AB151/SUM($AA151:$AE151)*100</f>
        <v>26.640926640926644</v>
      </c>
      <c r="AC152" s="12">
        <f t="shared" si="53"/>
        <v>22.393822393822393</v>
      </c>
      <c r="AD152" s="12">
        <f t="shared" si="53"/>
        <v>14.671814671814673</v>
      </c>
      <c r="AE152" s="13">
        <f t="shared" si="53"/>
        <v>13.127413127413126</v>
      </c>
      <c r="AF152" s="12">
        <f>+AF151/SUM($AF151:$AI151)*100</f>
        <v>61.224489795918366</v>
      </c>
      <c r="AG152" s="12">
        <f t="shared" ref="AG152:AI152" si="54">+AG151/SUM($AF151:$AI151)*100</f>
        <v>18.367346938775512</v>
      </c>
      <c r="AH152" s="12">
        <f t="shared" si="54"/>
        <v>18.367346938775512</v>
      </c>
      <c r="AI152" s="13">
        <f t="shared" si="54"/>
        <v>2.0408163265306123</v>
      </c>
      <c r="AJ152" s="11">
        <f>+AJ151/SUM($AJ151:$AM151)*100</f>
        <v>46.875</v>
      </c>
      <c r="AK152" s="12">
        <f t="shared" ref="AK152:AM152" si="55">+AK151/SUM($AJ151:$AM151)*100</f>
        <v>25</v>
      </c>
      <c r="AL152" s="12">
        <f t="shared" si="55"/>
        <v>9.375</v>
      </c>
      <c r="AM152" s="13">
        <f t="shared" si="55"/>
        <v>18.75</v>
      </c>
    </row>
    <row r="153" spans="5:39" x14ac:dyDescent="0.3">
      <c r="E153" s="17" t="s">
        <v>122</v>
      </c>
      <c r="L153" s="26"/>
      <c r="M153" s="26"/>
      <c r="N153" s="26"/>
      <c r="Q153" s="39"/>
      <c r="R153" s="26"/>
      <c r="S153" s="61">
        <f>(Q151*1+R151*2+S151*3+T151*4+U151*5)/(SUM(Q151:U151))</f>
        <v>2.9541284403669725</v>
      </c>
      <c r="T153" s="61"/>
      <c r="U153" s="62"/>
      <c r="V153" s="61"/>
      <c r="W153" s="61"/>
      <c r="X153" s="61">
        <f>(V151*1+W151*2+X151*3+Y151*4+Z151*5)/(SUM(V151:Z151))</f>
        <v>2.3846153846153846</v>
      </c>
      <c r="Y153" s="61"/>
      <c r="Z153" s="62"/>
      <c r="AA153" s="63"/>
      <c r="AB153" s="61"/>
      <c r="AC153" s="61">
        <f>(AA151*1+AB151*2+AC151*3+AD151*4+AE151*5)/(SUM(AA151:AE151))</f>
        <v>2.6795366795366795</v>
      </c>
      <c r="AE153" s="13"/>
      <c r="AJ153" s="10"/>
    </row>
    <row r="154" spans="5:39" x14ac:dyDescent="0.3">
      <c r="L154" s="26"/>
      <c r="M154" s="26"/>
      <c r="N154" s="26"/>
      <c r="Q154" s="39"/>
      <c r="R154" s="26"/>
      <c r="S154" s="61"/>
      <c r="T154" s="61"/>
      <c r="U154" s="62"/>
      <c r="V154" s="61"/>
      <c r="W154" s="61"/>
      <c r="X154" s="61"/>
      <c r="Y154" s="61"/>
      <c r="Z154" s="61"/>
      <c r="AA154" s="63"/>
      <c r="AB154" s="61"/>
      <c r="AC154" s="61"/>
      <c r="AE154" s="13"/>
      <c r="AJ154" s="10"/>
    </row>
    <row r="155" spans="5:39" x14ac:dyDescent="0.3">
      <c r="E155" s="17" t="s">
        <v>134</v>
      </c>
      <c r="K155" s="16">
        <f>K131</f>
        <v>14</v>
      </c>
      <c r="L155" s="16">
        <f>COUNTIFS($K$18:$K$130,-1,L$18:L$130,"&gt;0")</f>
        <v>8</v>
      </c>
      <c r="M155" s="16">
        <f>COUNTIFS($K$18:$K$130,-1,M$18:M$130,"&gt;0")</f>
        <v>8</v>
      </c>
      <c r="N155" s="16">
        <f>COUNTIFS($K$18:$K$130,-1,N$18:N$130,"&gt;0")</f>
        <v>14</v>
      </c>
      <c r="O155" s="16">
        <f>COUNTIFS($K$18:$K$130,-1,O$18:O$130,"&gt;0")</f>
        <v>10</v>
      </c>
      <c r="P155" s="16">
        <f>COUNTIFS($K$18:$K$130,-1,P$18:P$130,"&gt;0")</f>
        <v>3</v>
      </c>
      <c r="Q155" s="10">
        <f t="shared" ref="Q155:AM155" si="56">SUMIF($K$18:$K$130,-1,Q18:Q130)</f>
        <v>2</v>
      </c>
      <c r="R155" s="1">
        <f t="shared" si="56"/>
        <v>2.5</v>
      </c>
      <c r="S155" s="1">
        <f t="shared" si="56"/>
        <v>5</v>
      </c>
      <c r="T155" s="1">
        <f t="shared" si="56"/>
        <v>7</v>
      </c>
      <c r="U155" s="9">
        <f t="shared" si="56"/>
        <v>1</v>
      </c>
      <c r="V155" s="1">
        <f t="shared" si="56"/>
        <v>2</v>
      </c>
      <c r="W155" s="1">
        <f t="shared" si="56"/>
        <v>4</v>
      </c>
      <c r="X155" s="1">
        <f t="shared" si="56"/>
        <v>2.5</v>
      </c>
      <c r="Y155" s="1">
        <f t="shared" si="56"/>
        <v>3</v>
      </c>
      <c r="Z155" s="1">
        <f t="shared" si="56"/>
        <v>4</v>
      </c>
      <c r="AA155" s="10">
        <f t="shared" si="56"/>
        <v>3</v>
      </c>
      <c r="AB155" s="1">
        <f t="shared" si="56"/>
        <v>3.5</v>
      </c>
      <c r="AC155" s="1">
        <f t="shared" si="56"/>
        <v>7.5</v>
      </c>
      <c r="AD155" s="1">
        <f t="shared" si="56"/>
        <v>3.5</v>
      </c>
      <c r="AE155" s="9">
        <f t="shared" si="56"/>
        <v>12</v>
      </c>
      <c r="AF155" s="1">
        <f t="shared" si="56"/>
        <v>7</v>
      </c>
      <c r="AG155" s="1">
        <f t="shared" si="56"/>
        <v>3</v>
      </c>
      <c r="AH155" s="1">
        <f t="shared" si="56"/>
        <v>0</v>
      </c>
      <c r="AI155" s="1">
        <f t="shared" si="56"/>
        <v>0</v>
      </c>
      <c r="AJ155" s="10">
        <f t="shared" si="56"/>
        <v>3</v>
      </c>
      <c r="AK155" s="1">
        <f t="shared" si="56"/>
        <v>0</v>
      </c>
      <c r="AL155" s="1">
        <f t="shared" si="56"/>
        <v>0</v>
      </c>
      <c r="AM155" s="9">
        <f t="shared" si="56"/>
        <v>0</v>
      </c>
    </row>
    <row r="156" spans="5:39" x14ac:dyDescent="0.3">
      <c r="E156" s="17" t="s">
        <v>135</v>
      </c>
      <c r="Q156" s="11">
        <f>+Q155/SUM($Q155:$U155)*100</f>
        <v>11.428571428571429</v>
      </c>
      <c r="R156" s="12">
        <f t="shared" ref="R156:U156" si="57">+R155/SUM($Q155:$U155)*100</f>
        <v>14.285714285714285</v>
      </c>
      <c r="S156" s="12">
        <f t="shared" si="57"/>
        <v>28.571428571428569</v>
      </c>
      <c r="T156" s="12">
        <f t="shared" si="57"/>
        <v>40</v>
      </c>
      <c r="U156" s="13">
        <f t="shared" si="57"/>
        <v>5.7142857142857144</v>
      </c>
      <c r="V156" s="11">
        <f>+V155/SUM($V155:$Z155)*100</f>
        <v>12.903225806451612</v>
      </c>
      <c r="W156" s="12">
        <f t="shared" ref="W156:Z156" si="58">+W155/SUM($V155:$Z155)*100</f>
        <v>25.806451612903224</v>
      </c>
      <c r="X156" s="12">
        <f t="shared" si="58"/>
        <v>16.129032258064516</v>
      </c>
      <c r="Y156" s="12">
        <f t="shared" si="58"/>
        <v>19.35483870967742</v>
      </c>
      <c r="Z156" s="13">
        <f t="shared" si="58"/>
        <v>25.806451612903224</v>
      </c>
      <c r="AA156" s="11">
        <f>+AA155/SUM($AA155:$AE155)*100</f>
        <v>10.16949152542373</v>
      </c>
      <c r="AB156" s="12">
        <f t="shared" ref="AB156:AE156" si="59">+AB155/SUM($AA155:$AE155)*100</f>
        <v>11.864406779661017</v>
      </c>
      <c r="AC156" s="12">
        <f t="shared" si="59"/>
        <v>25.423728813559322</v>
      </c>
      <c r="AD156" s="12">
        <f t="shared" si="59"/>
        <v>11.864406779661017</v>
      </c>
      <c r="AE156" s="13">
        <f t="shared" si="59"/>
        <v>40.677966101694921</v>
      </c>
      <c r="AF156" s="12">
        <f>+AF155/SUM($AF155:$AI155)*100</f>
        <v>70</v>
      </c>
      <c r="AG156" s="12">
        <f t="shared" ref="AG156:AI156" si="60">+AG155/SUM($AF155:$AI155)*100</f>
        <v>30</v>
      </c>
      <c r="AH156" s="12">
        <f t="shared" si="60"/>
        <v>0</v>
      </c>
      <c r="AI156" s="13">
        <f t="shared" si="60"/>
        <v>0</v>
      </c>
      <c r="AJ156" s="11">
        <f>+AJ155/SUM($AJ155:$AM155)*100</f>
        <v>100</v>
      </c>
      <c r="AK156" s="12">
        <f t="shared" ref="AK156:AM156" si="61">+AK155/SUM($AJ155:$AM155)*100</f>
        <v>0</v>
      </c>
      <c r="AL156" s="12">
        <f t="shared" si="61"/>
        <v>0</v>
      </c>
      <c r="AM156" s="13">
        <f t="shared" si="61"/>
        <v>0</v>
      </c>
    </row>
    <row r="157" spans="5:39" x14ac:dyDescent="0.3">
      <c r="L157" s="26"/>
      <c r="M157" s="26"/>
      <c r="N157" s="26"/>
      <c r="Q157" s="39"/>
      <c r="R157" s="26"/>
      <c r="S157" s="61">
        <f>(Q155*1+R155*2+S155*3+T155*4+U155*5)/(SUM(Q155:U155))</f>
        <v>3.1428571428571428</v>
      </c>
      <c r="T157" s="61"/>
      <c r="U157" s="62"/>
      <c r="V157" s="61"/>
      <c r="W157" s="61"/>
      <c r="X157" s="61">
        <f>(V155*1+W155*2+X155*3+Y155*4+Z155*5)/(SUM(V155:Z155))</f>
        <v>3.193548387096774</v>
      </c>
      <c r="Y157" s="61"/>
      <c r="Z157" s="62"/>
      <c r="AA157" s="63"/>
      <c r="AB157" s="61"/>
      <c r="AC157" s="61">
        <f>(AA155*1+AB155*2+AC155*3+AD155*4+AE155*5)/(SUM(AA155:AE155))</f>
        <v>3.6101694915254239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0"/>
      <c r="N160" s="30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7" t="s">
        <v>136</v>
      </c>
      <c r="H170" s="16">
        <f>COUNTIF(H18:H130,1)</f>
        <v>5</v>
      </c>
      <c r="L170" s="16">
        <f>COUNTIFS($H$18:$H$130,1,L18:L130,"&gt;0")</f>
        <v>2</v>
      </c>
      <c r="M170" s="16">
        <f>COUNTIFS($H$18:$H$130,1,M18:M130,"&gt;0")</f>
        <v>3</v>
      </c>
      <c r="N170" s="16">
        <f>COUNTIFS($H$18:$H$130,1,N18:N130,"&gt;0")</f>
        <v>5</v>
      </c>
      <c r="O170" s="16">
        <f>COUNTIFS($H$18:$H$130,1,O18:O130,"&gt;0")</f>
        <v>5</v>
      </c>
      <c r="P170" s="16">
        <f>COUNTIFS($I$18:$I$130,1,P18:P130,"&gt;0")</f>
        <v>1</v>
      </c>
      <c r="Q170" s="10">
        <f t="shared" ref="Q170:AM170" si="62">SUMIF($H$18:$H$130,1,Q18:Q130)</f>
        <v>0</v>
      </c>
      <c r="R170" s="1">
        <f t="shared" si="62"/>
        <v>0</v>
      </c>
      <c r="S170" s="1">
        <f t="shared" si="62"/>
        <v>2</v>
      </c>
      <c r="T170" s="1">
        <f t="shared" si="62"/>
        <v>2</v>
      </c>
      <c r="U170" s="9">
        <f t="shared" si="62"/>
        <v>0</v>
      </c>
      <c r="V170" s="1">
        <f t="shared" si="62"/>
        <v>0</v>
      </c>
      <c r="W170" s="1">
        <f t="shared" si="62"/>
        <v>2</v>
      </c>
      <c r="X170" s="1">
        <f t="shared" si="62"/>
        <v>0</v>
      </c>
      <c r="Y170" s="1">
        <f t="shared" si="62"/>
        <v>2</v>
      </c>
      <c r="Z170" s="1">
        <f t="shared" si="62"/>
        <v>2</v>
      </c>
      <c r="AA170" s="10">
        <f t="shared" si="62"/>
        <v>0</v>
      </c>
      <c r="AB170" s="1">
        <f t="shared" si="62"/>
        <v>0</v>
      </c>
      <c r="AC170" s="1">
        <f t="shared" si="62"/>
        <v>2</v>
      </c>
      <c r="AD170" s="1">
        <f t="shared" si="62"/>
        <v>0</v>
      </c>
      <c r="AE170" s="9">
        <f t="shared" si="62"/>
        <v>8</v>
      </c>
      <c r="AF170" s="1">
        <f t="shared" si="62"/>
        <v>4</v>
      </c>
      <c r="AG170" s="1">
        <f t="shared" si="62"/>
        <v>1</v>
      </c>
      <c r="AH170" s="1">
        <f t="shared" si="62"/>
        <v>0</v>
      </c>
      <c r="AI170" s="1">
        <f t="shared" si="62"/>
        <v>0</v>
      </c>
      <c r="AJ170" s="10">
        <f t="shared" si="62"/>
        <v>1</v>
      </c>
      <c r="AK170" s="1">
        <f t="shared" si="62"/>
        <v>0</v>
      </c>
      <c r="AL170" s="1">
        <f t="shared" si="62"/>
        <v>0</v>
      </c>
      <c r="AM170" s="9">
        <f t="shared" si="62"/>
        <v>0</v>
      </c>
    </row>
    <row r="171" spans="5:39" x14ac:dyDescent="0.3">
      <c r="Q171" s="11">
        <f>+Q170/SUM($AA170:$AE170)*100</f>
        <v>0</v>
      </c>
      <c r="R171" s="12">
        <f t="shared" ref="R171:U171" si="63">+R170/SUM($AA170:$AE170)*100</f>
        <v>0</v>
      </c>
      <c r="S171" s="12">
        <f t="shared" si="63"/>
        <v>20</v>
      </c>
      <c r="T171" s="12">
        <f t="shared" si="63"/>
        <v>20</v>
      </c>
      <c r="U171" s="13">
        <f t="shared" si="63"/>
        <v>0</v>
      </c>
      <c r="V171" s="11">
        <f>+V170/SUM($AA170:$AE170)*100</f>
        <v>0</v>
      </c>
      <c r="W171" s="12">
        <f t="shared" ref="W171:Z171" si="64">+W170/SUM($AA170:$AE170)*100</f>
        <v>20</v>
      </c>
      <c r="X171" s="12">
        <f t="shared" si="64"/>
        <v>0</v>
      </c>
      <c r="Y171" s="12">
        <f t="shared" si="64"/>
        <v>20</v>
      </c>
      <c r="Z171" s="13">
        <f t="shared" si="64"/>
        <v>20</v>
      </c>
      <c r="AA171" s="11">
        <f>+AA170/SUM($AA170:$AE170)*100</f>
        <v>0</v>
      </c>
      <c r="AB171" s="12">
        <f t="shared" ref="AB171:AE171" si="65">+AB170/SUM($AA170:$AE170)*100</f>
        <v>0</v>
      </c>
      <c r="AC171" s="12">
        <f t="shared" si="65"/>
        <v>20</v>
      </c>
      <c r="AD171" s="12">
        <f t="shared" si="65"/>
        <v>0</v>
      </c>
      <c r="AE171" s="13">
        <f t="shared" si="65"/>
        <v>80</v>
      </c>
      <c r="AF171" s="12">
        <f>+AF170/SUM($AF170:$AI170)*100</f>
        <v>80</v>
      </c>
      <c r="AG171" s="12">
        <f t="shared" ref="AG171:AI171" si="66">+AG170/SUM($AF170:$AI170)*100</f>
        <v>20</v>
      </c>
      <c r="AH171" s="12">
        <f t="shared" si="66"/>
        <v>0</v>
      </c>
      <c r="AI171" s="13">
        <f t="shared" si="66"/>
        <v>0</v>
      </c>
      <c r="AJ171" s="11">
        <f>+AJ170/SUM($AJ170:$AM170)*100</f>
        <v>100</v>
      </c>
      <c r="AK171" s="12">
        <f t="shared" ref="AK171:AM171" si="67">+AK170/SUM($AJ170:$AM170)*100</f>
        <v>0</v>
      </c>
      <c r="AL171" s="12">
        <f t="shared" si="67"/>
        <v>0</v>
      </c>
      <c r="AM171" s="13">
        <f t="shared" si="67"/>
        <v>0</v>
      </c>
    </row>
    <row r="172" spans="5:39" x14ac:dyDescent="0.3">
      <c r="L172" s="26"/>
      <c r="M172" s="26"/>
      <c r="N172" s="26"/>
      <c r="S172" s="1">
        <f>(Q170*1+R170*2+S170*3+T170*4+U170*5)/SUM(Q170:U170)</f>
        <v>3.5</v>
      </c>
      <c r="U172" s="13"/>
      <c r="V172" s="10"/>
      <c r="X172" s="1">
        <f>(V170*1+W170*2+X170*3+Y170*4+Z170*5)/SUM(V170:Z170)</f>
        <v>3.6666666666666665</v>
      </c>
      <c r="Z172" s="13"/>
      <c r="AC172" s="1">
        <f>(AA170*1+AB170*2+AC170*3+AD170*4+AE170*5)/SUM(AA170:AE170)</f>
        <v>4.5999999999999996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0"/>
      <c r="N175" s="30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E184" s="83"/>
      <c r="F184" s="211"/>
      <c r="G184" s="211"/>
      <c r="H184" s="226"/>
      <c r="I184" s="211"/>
      <c r="J184" s="211"/>
      <c r="K184" s="211"/>
      <c r="L184" s="226"/>
      <c r="M184" s="211"/>
      <c r="N184" s="211"/>
      <c r="O184" s="211"/>
      <c r="AJ184" s="10"/>
    </row>
    <row r="185" spans="5:36" x14ac:dyDescent="0.3">
      <c r="E185" s="83" t="s">
        <v>324</v>
      </c>
      <c r="F185" s="211"/>
      <c r="G185" s="211"/>
      <c r="H185" s="226"/>
      <c r="I185" s="211"/>
      <c r="J185" s="211"/>
      <c r="K185" s="211"/>
      <c r="L185" s="226"/>
      <c r="M185" s="211"/>
      <c r="N185" s="211"/>
      <c r="O185" s="211"/>
      <c r="AJ185" s="10"/>
    </row>
    <row r="186" spans="5:36" x14ac:dyDescent="0.3">
      <c r="E186" s="83"/>
      <c r="F186" s="226" t="s">
        <v>325</v>
      </c>
      <c r="G186" s="211"/>
      <c r="H186" s="226"/>
      <c r="I186" s="211"/>
      <c r="J186" s="211"/>
      <c r="K186" s="211"/>
      <c r="L186" s="226"/>
      <c r="M186" s="211"/>
      <c r="N186" s="211"/>
      <c r="O186" s="211"/>
      <c r="Q186" s="10">
        <f>SUMIFS(Q$18:Q$130,$O$18:$O$130,"&gt;2",$K$18:$K$130,1)</f>
        <v>2</v>
      </c>
      <c r="R186" s="1">
        <f t="shared" ref="R186:AE186" si="68">SUMIFS(R$18:R$130,$O$18:$O$130,"&gt;2",$K$18:$K$130,1)</f>
        <v>2.5</v>
      </c>
      <c r="S186" s="1">
        <f t="shared" si="68"/>
        <v>2.5</v>
      </c>
      <c r="T186" s="1">
        <f t="shared" si="68"/>
        <v>3</v>
      </c>
      <c r="U186" s="9">
        <f t="shared" si="68"/>
        <v>2</v>
      </c>
      <c r="V186" s="1">
        <f t="shared" si="68"/>
        <v>12</v>
      </c>
      <c r="W186" s="1">
        <f t="shared" si="68"/>
        <v>13</v>
      </c>
      <c r="X186" s="1">
        <f t="shared" si="68"/>
        <v>9.5</v>
      </c>
      <c r="Y186" s="1">
        <f t="shared" si="68"/>
        <v>3</v>
      </c>
      <c r="Z186" s="1">
        <f t="shared" si="68"/>
        <v>2</v>
      </c>
      <c r="AA186" s="10">
        <f t="shared" si="68"/>
        <v>18.5</v>
      </c>
      <c r="AB186" s="1">
        <f t="shared" si="68"/>
        <v>22.5</v>
      </c>
      <c r="AC186" s="1">
        <f t="shared" si="68"/>
        <v>14.5</v>
      </c>
      <c r="AD186" s="1">
        <f t="shared" si="68"/>
        <v>3.5</v>
      </c>
      <c r="AE186" s="9">
        <f t="shared" si="68"/>
        <v>1</v>
      </c>
      <c r="AJ186" s="10"/>
    </row>
    <row r="187" spans="5:36" x14ac:dyDescent="0.3">
      <c r="E187" s="83"/>
      <c r="F187" s="226" t="s">
        <v>26</v>
      </c>
      <c r="G187" s="211"/>
      <c r="H187" s="226" t="s">
        <v>326</v>
      </c>
      <c r="I187" s="211"/>
      <c r="J187" s="211"/>
      <c r="K187" s="211"/>
      <c r="L187" s="226"/>
      <c r="M187" s="211"/>
      <c r="N187" s="211"/>
      <c r="O187" s="211"/>
      <c r="Q187" s="171"/>
      <c r="R187" s="31"/>
      <c r="S187" s="31">
        <f>(Q186*1+R186*2+S186*3+T186*4+U186*5)/SUM(Q186:U186)</f>
        <v>3.0416666666666665</v>
      </c>
      <c r="T187" s="31"/>
      <c r="U187" s="173">
        <f>(U186*1.5+T186-R186-Q186*1.5)/SUM(Q186:U186)</f>
        <v>4.1666666666666664E-2</v>
      </c>
      <c r="V187" s="31"/>
      <c r="W187" s="31"/>
      <c r="X187" s="31">
        <f>(V186*1+W186*2+X186*3+Y186*4+Z186*5)/SUM(V186:Z186)</f>
        <v>2.240506329113924</v>
      </c>
      <c r="Y187" s="31"/>
      <c r="Z187" s="173">
        <f>(Z186*1.5+Y186-W186-V186*1.5)/SUM(V186:Z186)</f>
        <v>-0.63291139240506333</v>
      </c>
      <c r="AA187" s="171"/>
      <c r="AB187" s="31"/>
      <c r="AC187" s="31">
        <f>(AA186*1+AB186*2+AC186*3+AD186*4+AE186*5)/SUM(AA186:AE186)</f>
        <v>2.1</v>
      </c>
      <c r="AD187" s="31"/>
      <c r="AE187" s="173">
        <f>(AE186*1.5+AD186-AB186-AA186*1.5)/SUM(AA186:AE186)</f>
        <v>-0.75416666666666665</v>
      </c>
      <c r="AJ187" s="10"/>
    </row>
    <row r="188" spans="5:36" x14ac:dyDescent="0.3">
      <c r="E188" s="83"/>
      <c r="F188" s="226" t="s">
        <v>327</v>
      </c>
      <c r="G188" s="211"/>
      <c r="H188" s="226"/>
      <c r="I188" s="211"/>
      <c r="J188" s="211"/>
      <c r="K188" s="211"/>
      <c r="L188" s="226"/>
      <c r="M188" s="211"/>
      <c r="N188" s="211"/>
      <c r="O188" s="211"/>
      <c r="Q188" s="10">
        <f>SUMIFS(Q$18:Q$130,$O$18:$O$130,1,$K$18:$K$130,1)</f>
        <v>7</v>
      </c>
      <c r="R188" s="1">
        <f t="shared" ref="R188:AE188" si="69">SUMIFS(R$18:R$130,$O$18:$O$130,1,$K$18:$K$130,1)</f>
        <v>11</v>
      </c>
      <c r="S188" s="1">
        <f t="shared" si="69"/>
        <v>14</v>
      </c>
      <c r="T188" s="1">
        <f t="shared" si="69"/>
        <v>10.5</v>
      </c>
      <c r="U188" s="9">
        <f t="shared" si="69"/>
        <v>7</v>
      </c>
      <c r="V188" s="1">
        <f t="shared" si="69"/>
        <v>16.5</v>
      </c>
      <c r="W188" s="1">
        <f t="shared" si="69"/>
        <v>19</v>
      </c>
      <c r="X188" s="1">
        <f t="shared" si="69"/>
        <v>10.5</v>
      </c>
      <c r="Y188" s="1">
        <f t="shared" si="69"/>
        <v>2</v>
      </c>
      <c r="Z188" s="1">
        <f t="shared" si="69"/>
        <v>1</v>
      </c>
      <c r="AA188" s="10">
        <f t="shared" si="69"/>
        <v>28.5</v>
      </c>
      <c r="AB188" s="1">
        <f t="shared" si="69"/>
        <v>32</v>
      </c>
      <c r="AC188" s="1">
        <f t="shared" si="69"/>
        <v>20.5</v>
      </c>
      <c r="AD188" s="1">
        <f t="shared" si="69"/>
        <v>12</v>
      </c>
      <c r="AE188" s="9">
        <f t="shared" si="69"/>
        <v>9</v>
      </c>
      <c r="AJ188" s="10"/>
    </row>
    <row r="189" spans="5:36" x14ac:dyDescent="0.3">
      <c r="E189" s="83"/>
      <c r="F189" s="140" t="s">
        <v>26</v>
      </c>
      <c r="G189" s="141"/>
      <c r="H189" s="140" t="s">
        <v>326</v>
      </c>
      <c r="I189" s="141"/>
      <c r="J189" s="141"/>
      <c r="K189" s="141"/>
      <c r="L189" s="140"/>
      <c r="M189" s="141"/>
      <c r="N189" s="141"/>
      <c r="O189" s="141"/>
      <c r="P189" s="130"/>
      <c r="Q189" s="172"/>
      <c r="R189" s="169"/>
      <c r="S189" s="169">
        <f>(Q188*1+R188*2+S188*3+T188*4+U188*5)/SUM(Q188:U188)</f>
        <v>2.9898989898989901</v>
      </c>
      <c r="T189" s="169"/>
      <c r="U189" s="174">
        <f>(U188*1.5+T188-R188-Q188*1.5)/SUM(Q188:U188)</f>
        <v>-1.0101010101010102E-2</v>
      </c>
      <c r="V189" s="169"/>
      <c r="W189" s="169"/>
      <c r="X189" s="169">
        <f>(V188*1+W188*2+X188*3+Y188*4+Z188*5)/SUM(V188:Z188)</f>
        <v>2.0204081632653059</v>
      </c>
      <c r="Y189" s="169"/>
      <c r="Z189" s="174">
        <f>(Z188*1.5+Y188-W188-V188*1.5)/SUM(V188:Z188)</f>
        <v>-0.8214285714285714</v>
      </c>
      <c r="AA189" s="172"/>
      <c r="AB189" s="169"/>
      <c r="AC189" s="169">
        <f>(AA188*1+AB188*2+AC188*3+AD188*4+AE188*5)/SUM(AA188:AE188)</f>
        <v>2.4215686274509802</v>
      </c>
      <c r="AD189" s="169"/>
      <c r="AE189" s="174">
        <f>(AE188*1.5+AD188-AB188-AA188*1.5)/SUM(AA188:AE188)</f>
        <v>-0.48284313725490197</v>
      </c>
      <c r="AJ189" s="10"/>
    </row>
    <row r="190" spans="5:36" x14ac:dyDescent="0.3">
      <c r="E190" s="83"/>
      <c r="F190" s="226" t="s">
        <v>328</v>
      </c>
      <c r="G190" s="211"/>
      <c r="H190" s="226"/>
      <c r="I190" s="211"/>
      <c r="J190" s="211"/>
      <c r="K190" s="211"/>
      <c r="L190" s="226"/>
      <c r="M190" s="211"/>
      <c r="N190" s="211"/>
      <c r="O190" s="211"/>
      <c r="Q190" s="10">
        <f>SUMIFS(Q$18:Q$130,$O$18:$O$130,"&gt;2",$K$18:$K$130,-1)</f>
        <v>0</v>
      </c>
      <c r="R190" s="1">
        <f t="shared" ref="R190:AE190" si="70">SUMIFS(R$18:R$130,$O$18:$O$130,"&gt;2",$K$18:$K$130,-1)</f>
        <v>0</v>
      </c>
      <c r="S190" s="1">
        <f t="shared" si="70"/>
        <v>0</v>
      </c>
      <c r="T190" s="1">
        <f t="shared" si="70"/>
        <v>0</v>
      </c>
      <c r="U190" s="9">
        <f t="shared" si="70"/>
        <v>0</v>
      </c>
      <c r="V190" s="1">
        <f t="shared" si="70"/>
        <v>0</v>
      </c>
      <c r="W190" s="1">
        <f t="shared" si="70"/>
        <v>0</v>
      </c>
      <c r="X190" s="1">
        <f t="shared" si="70"/>
        <v>0</v>
      </c>
      <c r="Y190" s="1">
        <f t="shared" si="70"/>
        <v>0</v>
      </c>
      <c r="Z190" s="1">
        <f t="shared" si="70"/>
        <v>0</v>
      </c>
      <c r="AA190" s="10">
        <f t="shared" si="70"/>
        <v>0</v>
      </c>
      <c r="AB190" s="1">
        <f t="shared" si="70"/>
        <v>0</v>
      </c>
      <c r="AC190" s="1">
        <f t="shared" si="70"/>
        <v>0</v>
      </c>
      <c r="AD190" s="1">
        <f t="shared" si="70"/>
        <v>0</v>
      </c>
      <c r="AE190" s="9">
        <f t="shared" si="70"/>
        <v>0</v>
      </c>
      <c r="AJ190" s="10"/>
    </row>
    <row r="191" spans="5:36" x14ac:dyDescent="0.3">
      <c r="E191" s="83"/>
      <c r="F191" s="226" t="s">
        <v>26</v>
      </c>
      <c r="G191" s="211"/>
      <c r="H191" s="226" t="s">
        <v>326</v>
      </c>
      <c r="I191" s="211"/>
      <c r="J191" s="211"/>
      <c r="K191" s="211"/>
      <c r="L191" s="226"/>
      <c r="M191" s="211"/>
      <c r="N191" s="211"/>
      <c r="O191" s="211"/>
      <c r="Q191" s="171"/>
      <c r="R191" s="31"/>
      <c r="S191" s="31" t="e">
        <f>(Q190*1+R190*2+S190*3+T190*4+U190*5)/SUM(Q190:U190)</f>
        <v>#DIV/0!</v>
      </c>
      <c r="T191" s="31"/>
      <c r="U191" s="173" t="e">
        <f>(U190*1.5+T190-R190-Q190*1.5)/SUM(Q190:U190)</f>
        <v>#DIV/0!</v>
      </c>
      <c r="V191" s="31"/>
      <c r="W191" s="31"/>
      <c r="X191" s="31" t="e">
        <f>(V190*1+W190*2+X190*3+Y190*4+Z190*5)/SUM(V190:Z190)</f>
        <v>#DIV/0!</v>
      </c>
      <c r="Y191" s="31"/>
      <c r="Z191" s="173" t="e">
        <f>(Z190*1.5+Y190-W190-V190*1.5)/SUM(V190:Z190)</f>
        <v>#DIV/0!</v>
      </c>
      <c r="AA191" s="171"/>
      <c r="AB191" s="31"/>
      <c r="AC191" s="31" t="e">
        <f>(AA190*1+AB190*2+AC190*3+AD190*4+AE190*5)/SUM(AA190:AE190)</f>
        <v>#DIV/0!</v>
      </c>
      <c r="AD191" s="31"/>
      <c r="AE191" s="173" t="e">
        <f>(AE190*1.5+AD190-AB190-AA190*1.5)/SUM(AA190:AE190)</f>
        <v>#DIV/0!</v>
      </c>
      <c r="AJ191" s="10"/>
    </row>
    <row r="192" spans="5:36" x14ac:dyDescent="0.3">
      <c r="E192" s="83"/>
      <c r="F192" s="226" t="s">
        <v>327</v>
      </c>
      <c r="G192" s="211"/>
      <c r="H192" s="226"/>
      <c r="I192" s="211"/>
      <c r="J192" s="211"/>
      <c r="K192" s="211"/>
      <c r="L192" s="226"/>
      <c r="M192" s="211"/>
      <c r="N192" s="211"/>
      <c r="O192" s="211"/>
      <c r="Q192" s="10">
        <f>SUMIFS(Q$18:Q$130,$O$18:$O$130,1,$K$18:$K$130,-1)</f>
        <v>0</v>
      </c>
      <c r="R192" s="1">
        <f t="shared" ref="R192:AE192" si="71">SUMIFS(R$18:R$130,$O$18:$O$130,1,$K$18:$K$130,-1)</f>
        <v>0.5</v>
      </c>
      <c r="S192" s="1">
        <f t="shared" si="71"/>
        <v>3</v>
      </c>
      <c r="T192" s="1">
        <f t="shared" si="71"/>
        <v>5</v>
      </c>
      <c r="U192" s="9">
        <f t="shared" si="71"/>
        <v>0</v>
      </c>
      <c r="V192" s="1">
        <f t="shared" si="71"/>
        <v>1</v>
      </c>
      <c r="W192" s="1">
        <f t="shared" si="71"/>
        <v>3</v>
      </c>
      <c r="X192" s="1">
        <f t="shared" si="71"/>
        <v>1</v>
      </c>
      <c r="Y192" s="1">
        <f t="shared" si="71"/>
        <v>2</v>
      </c>
      <c r="Z192" s="1">
        <f t="shared" si="71"/>
        <v>2</v>
      </c>
      <c r="AA192" s="10">
        <f t="shared" si="71"/>
        <v>1</v>
      </c>
      <c r="AB192" s="1">
        <f t="shared" si="71"/>
        <v>1</v>
      </c>
      <c r="AC192" s="1">
        <f t="shared" si="71"/>
        <v>5.5</v>
      </c>
      <c r="AD192" s="1">
        <f t="shared" si="71"/>
        <v>1</v>
      </c>
      <c r="AE192" s="9">
        <f t="shared" si="71"/>
        <v>7</v>
      </c>
      <c r="AJ192" s="10"/>
    </row>
    <row r="193" spans="5:39" x14ac:dyDescent="0.3">
      <c r="E193" s="83"/>
      <c r="F193" s="140" t="s">
        <v>26</v>
      </c>
      <c r="G193" s="141"/>
      <c r="H193" s="140" t="s">
        <v>326</v>
      </c>
      <c r="I193" s="141"/>
      <c r="J193" s="141"/>
      <c r="K193" s="141"/>
      <c r="L193" s="140"/>
      <c r="M193" s="141"/>
      <c r="N193" s="141"/>
      <c r="O193" s="141"/>
      <c r="P193" s="130"/>
      <c r="Q193" s="172"/>
      <c r="R193" s="169"/>
      <c r="S193" s="169">
        <f>(Q192*1+R192*2+S192*3+T192*4+U192*5)/SUM(Q192:U192)</f>
        <v>3.5294117647058822</v>
      </c>
      <c r="T193" s="169"/>
      <c r="U193" s="174">
        <f>(U192*1.5+T192-R192-Q192*1.5)/SUM(Q192:U192)</f>
        <v>0.52941176470588236</v>
      </c>
      <c r="V193" s="169"/>
      <c r="W193" s="169"/>
      <c r="X193" s="169">
        <f>(V192*1+W192*2+X192*3+Y192*4+Z192*5)/SUM(V192:Z192)</f>
        <v>3.1111111111111112</v>
      </c>
      <c r="Y193" s="169"/>
      <c r="Z193" s="174">
        <f>(Z192*1.5+Y192-W192-V192*1.5)/SUM(V192:Z192)</f>
        <v>5.5555555555555552E-2</v>
      </c>
      <c r="AA193" s="172"/>
      <c r="AB193" s="169"/>
      <c r="AC193" s="169">
        <f>(AA192*1+AB192*2+AC192*3+AD192*4+AE192*5)/SUM(AA192:AE192)</f>
        <v>3.774193548387097</v>
      </c>
      <c r="AD193" s="169"/>
      <c r="AE193" s="174">
        <f>(AE192*1.5+AD192-AB192-AA192*1.5)/SUM(AA192:AE192)</f>
        <v>0.58064516129032262</v>
      </c>
      <c r="AJ193" s="10"/>
    </row>
    <row r="194" spans="5:39" x14ac:dyDescent="0.3">
      <c r="E194" s="83"/>
      <c r="F194" s="226"/>
      <c r="G194" s="211"/>
      <c r="H194" s="226"/>
      <c r="I194" s="211"/>
      <c r="J194" s="211"/>
      <c r="K194" s="211"/>
      <c r="L194" s="226"/>
      <c r="M194" s="211"/>
      <c r="N194" s="211"/>
      <c r="O194" s="211"/>
      <c r="AJ194" s="10"/>
    </row>
    <row r="195" spans="5:39" x14ac:dyDescent="0.3">
      <c r="E195" s="83" t="s">
        <v>329</v>
      </c>
      <c r="F195" s="210"/>
      <c r="G195" s="211"/>
      <c r="H195" s="227"/>
      <c r="I195" s="227"/>
      <c r="J195" s="227"/>
      <c r="K195" s="211"/>
      <c r="L195" s="227"/>
      <c r="M195" s="227"/>
      <c r="N195" s="227"/>
      <c r="O195" s="211"/>
      <c r="AJ195" s="10"/>
    </row>
    <row r="196" spans="5:39" x14ac:dyDescent="0.3">
      <c r="E196" s="83"/>
      <c r="F196" s="210" t="s">
        <v>330</v>
      </c>
      <c r="G196" s="211"/>
      <c r="H196" s="227"/>
      <c r="I196" s="227"/>
      <c r="J196" s="227"/>
      <c r="K196" s="211"/>
      <c r="L196" s="227"/>
      <c r="M196" s="227"/>
      <c r="N196" s="227"/>
      <c r="O196" s="211"/>
      <c r="Q196" s="10">
        <f>SUMIFS(Q$18:Q$130,$P$18:$P$130,1,$K$18:$K$130,1)</f>
        <v>3</v>
      </c>
      <c r="R196" s="1">
        <f t="shared" ref="R196:AE196" si="72">SUMIFS(R$18:R$130,$P$18:$P$130,1,$K$18:$K$130,1)</f>
        <v>5.5</v>
      </c>
      <c r="S196" s="1">
        <f t="shared" si="72"/>
        <v>8</v>
      </c>
      <c r="T196" s="1">
        <f t="shared" si="72"/>
        <v>9.5</v>
      </c>
      <c r="U196" s="9">
        <f t="shared" si="72"/>
        <v>7</v>
      </c>
      <c r="V196" s="1">
        <f t="shared" si="72"/>
        <v>12.5</v>
      </c>
      <c r="W196" s="1">
        <f t="shared" si="72"/>
        <v>14.5</v>
      </c>
      <c r="X196" s="1">
        <f t="shared" si="72"/>
        <v>8</v>
      </c>
      <c r="Y196" s="1">
        <f t="shared" si="72"/>
        <v>2</v>
      </c>
      <c r="Z196" s="1">
        <f t="shared" si="72"/>
        <v>1</v>
      </c>
      <c r="AA196" s="10">
        <f t="shared" si="72"/>
        <v>24.5</v>
      </c>
      <c r="AB196" s="1">
        <f t="shared" si="72"/>
        <v>30</v>
      </c>
      <c r="AC196" s="1">
        <f t="shared" si="72"/>
        <v>20</v>
      </c>
      <c r="AD196" s="1">
        <f t="shared" si="72"/>
        <v>2.5</v>
      </c>
      <c r="AE196" s="9">
        <f t="shared" si="72"/>
        <v>0</v>
      </c>
      <c r="AJ196" s="10"/>
    </row>
    <row r="197" spans="5:39" x14ac:dyDescent="0.3">
      <c r="E197" s="83"/>
      <c r="F197" s="226" t="s">
        <v>26</v>
      </c>
      <c r="G197" s="211"/>
      <c r="H197" s="226" t="s">
        <v>326</v>
      </c>
      <c r="I197" s="228"/>
      <c r="J197" s="228"/>
      <c r="K197" s="211"/>
      <c r="L197" s="228"/>
      <c r="M197" s="228"/>
      <c r="N197" s="228"/>
      <c r="O197" s="211"/>
      <c r="Q197" s="171"/>
      <c r="R197" s="31"/>
      <c r="S197" s="31">
        <f>(Q196*1+R196*2+S196*3+T196*4+U196*5)/SUM(Q196:U196)</f>
        <v>3.3636363636363638</v>
      </c>
      <c r="T197" s="31"/>
      <c r="U197" s="173">
        <f>(U196*1.5+T196-R196-Q196*1.5)/SUM(Q196:U196)</f>
        <v>0.30303030303030304</v>
      </c>
      <c r="V197" s="31"/>
      <c r="W197" s="31"/>
      <c r="X197" s="31">
        <f>(V196*1+W196*2+X196*3+Y196*4+Z196*5)/SUM(V196:Z196)</f>
        <v>2.0657894736842106</v>
      </c>
      <c r="Y197" s="31"/>
      <c r="Z197" s="173">
        <f>(Z196*1.5+Y196-W196-V196*1.5)/SUM(V196:Z196)</f>
        <v>-0.78289473684210531</v>
      </c>
      <c r="AA197" s="171"/>
      <c r="AB197" s="31"/>
      <c r="AC197" s="31">
        <f>(AA196*1+AB196*2+AC196*3+AD196*4+AE196*5)/SUM(AA196:AE196)</f>
        <v>2.0064935064935066</v>
      </c>
      <c r="AD197" s="31"/>
      <c r="AE197" s="173">
        <f>(AE196*1.5+AD196-AB196-AA196*1.5)/SUM(AA196:AE196)</f>
        <v>-0.83441558441558439</v>
      </c>
      <c r="AJ197" s="10"/>
    </row>
    <row r="198" spans="5:39" x14ac:dyDescent="0.3">
      <c r="E198" s="83"/>
      <c r="F198" s="210" t="s">
        <v>331</v>
      </c>
      <c r="G198" s="211"/>
      <c r="H198" s="228"/>
      <c r="I198" s="228"/>
      <c r="J198" s="228"/>
      <c r="K198" s="211"/>
      <c r="L198" s="228"/>
      <c r="M198" s="228"/>
      <c r="N198" s="228"/>
      <c r="O198" s="211"/>
      <c r="Q198" s="10">
        <f>SUMIFS(Q$18:Q$130,$P$18:$P$130,"&gt;2",$K$18:$K$130,1)</f>
        <v>2</v>
      </c>
      <c r="R198" s="1">
        <f t="shared" ref="R198:AE198" si="73">SUMIFS(R$18:R$130,$P$18:$P$130,"&gt;2",$K$18:$K$130,1)</f>
        <v>3</v>
      </c>
      <c r="S198" s="1">
        <f t="shared" si="73"/>
        <v>2</v>
      </c>
      <c r="T198" s="1">
        <f t="shared" si="73"/>
        <v>0.5</v>
      </c>
      <c r="U198" s="9">
        <f t="shared" si="73"/>
        <v>0</v>
      </c>
      <c r="V198" s="1">
        <f t="shared" si="73"/>
        <v>5</v>
      </c>
      <c r="W198" s="1">
        <f t="shared" si="73"/>
        <v>5</v>
      </c>
      <c r="X198" s="1">
        <f t="shared" si="73"/>
        <v>4</v>
      </c>
      <c r="Y198" s="1">
        <f t="shared" si="73"/>
        <v>1</v>
      </c>
      <c r="Z198" s="1">
        <f t="shared" si="73"/>
        <v>1</v>
      </c>
      <c r="AA198" s="10">
        <f t="shared" si="73"/>
        <v>4</v>
      </c>
      <c r="AB198" s="1">
        <f t="shared" si="73"/>
        <v>4</v>
      </c>
      <c r="AC198" s="1">
        <f t="shared" si="73"/>
        <v>3.5</v>
      </c>
      <c r="AD198" s="1">
        <f t="shared" si="73"/>
        <v>9</v>
      </c>
      <c r="AE198" s="9">
        <f t="shared" si="73"/>
        <v>9</v>
      </c>
      <c r="AJ198" s="10"/>
    </row>
    <row r="199" spans="5:39" x14ac:dyDescent="0.3">
      <c r="E199" s="83"/>
      <c r="F199" s="140" t="s">
        <v>26</v>
      </c>
      <c r="G199" s="141"/>
      <c r="H199" s="140" t="s">
        <v>326</v>
      </c>
      <c r="I199" s="229"/>
      <c r="J199" s="229"/>
      <c r="K199" s="229"/>
      <c r="L199" s="141"/>
      <c r="M199" s="141"/>
      <c r="N199" s="141"/>
      <c r="O199" s="141"/>
      <c r="P199" s="130"/>
      <c r="Q199" s="172"/>
      <c r="R199" s="169"/>
      <c r="S199" s="169">
        <f>(Q198*1+R198*2+S198*3+T198*4+U198*5)/SUM(Q198:U198)</f>
        <v>2.1333333333333333</v>
      </c>
      <c r="T199" s="169"/>
      <c r="U199" s="174">
        <f>(U198*1.5+T198-R198-Q198*1.5)/SUM(Q198:U198)</f>
        <v>-0.73333333333333328</v>
      </c>
      <c r="V199" s="169"/>
      <c r="W199" s="169"/>
      <c r="X199" s="169">
        <f>(V198*1+W198*2+X198*3+Y198*4+Z198*5)/SUM(V198:Z198)</f>
        <v>2.25</v>
      </c>
      <c r="Y199" s="169"/>
      <c r="Z199" s="174">
        <f>(Z198*1.5+Y198-W198-V198*1.5)/SUM(V198:Z198)</f>
        <v>-0.625</v>
      </c>
      <c r="AA199" s="172"/>
      <c r="AB199" s="169"/>
      <c r="AC199" s="169">
        <f>(AA198*1+AB198*2+AC198*3+AD198*4+AE198*5)/SUM(AA198:AE198)</f>
        <v>3.5084745762711864</v>
      </c>
      <c r="AD199" s="169"/>
      <c r="AE199" s="174">
        <f>(AE198*1.5+AD198-AB198-AA198*1.5)/SUM(AA198:AE198)</f>
        <v>0.42372881355932202</v>
      </c>
      <c r="AJ199" s="10"/>
    </row>
    <row r="200" spans="5:39" x14ac:dyDescent="0.3">
      <c r="E200" s="83"/>
      <c r="F200" s="210" t="s">
        <v>332</v>
      </c>
      <c r="G200" s="71"/>
      <c r="H200" s="226"/>
      <c r="I200" s="211"/>
      <c r="J200" s="211"/>
      <c r="K200" s="211"/>
      <c r="L200" s="226"/>
      <c r="M200" s="211"/>
      <c r="N200" s="211"/>
      <c r="O200" s="211"/>
      <c r="Q200" s="10">
        <f>SUMIFS(Q$18:Q$130,$P$18:$P$130,1,$K$18:$K$130,-1)</f>
        <v>0</v>
      </c>
      <c r="R200" s="1">
        <f t="shared" ref="R200:AE200" si="74">SUMIFS(R$18:R$130,$P$18:$P$130,1,$K$18:$K$130,-1)</f>
        <v>0.5</v>
      </c>
      <c r="S200" s="1">
        <f t="shared" si="74"/>
        <v>1</v>
      </c>
      <c r="T200" s="1">
        <f t="shared" si="74"/>
        <v>4</v>
      </c>
      <c r="U200" s="9">
        <f t="shared" si="74"/>
        <v>0</v>
      </c>
      <c r="V200" s="1">
        <f t="shared" si="74"/>
        <v>1</v>
      </c>
      <c r="W200" s="1">
        <f t="shared" si="74"/>
        <v>3</v>
      </c>
      <c r="X200" s="1">
        <f t="shared" si="74"/>
        <v>2</v>
      </c>
      <c r="Y200" s="1">
        <f t="shared" si="74"/>
        <v>0</v>
      </c>
      <c r="Z200" s="1">
        <f t="shared" si="74"/>
        <v>0</v>
      </c>
      <c r="AA200" s="10">
        <f t="shared" si="74"/>
        <v>2</v>
      </c>
      <c r="AB200" s="1">
        <f t="shared" si="74"/>
        <v>2</v>
      </c>
      <c r="AC200" s="1">
        <f t="shared" si="74"/>
        <v>3.5</v>
      </c>
      <c r="AD200" s="1">
        <f t="shared" si="74"/>
        <v>0</v>
      </c>
      <c r="AE200" s="9">
        <f t="shared" si="74"/>
        <v>0</v>
      </c>
      <c r="AJ200" s="10"/>
    </row>
    <row r="201" spans="5:39" x14ac:dyDescent="0.3">
      <c r="E201" s="83"/>
      <c r="F201" s="226" t="s">
        <v>26</v>
      </c>
      <c r="G201" s="211"/>
      <c r="H201" s="226" t="s">
        <v>326</v>
      </c>
      <c r="I201" s="227"/>
      <c r="J201" s="227"/>
      <c r="K201" s="227"/>
      <c r="L201" s="227"/>
      <c r="M201" s="227"/>
      <c r="N201" s="227"/>
      <c r="O201" s="211"/>
      <c r="Q201" s="171"/>
      <c r="R201" s="31"/>
      <c r="S201" s="31">
        <f>(Q200*1+R200*2+S200*3+T200*4+U200*5)/SUM(Q200:U200)</f>
        <v>3.6363636363636362</v>
      </c>
      <c r="T201" s="31"/>
      <c r="U201" s="173">
        <f>(U200*1.5+T200-R200-Q200*1.5)/SUM(Q200:U200)</f>
        <v>0.63636363636363635</v>
      </c>
      <c r="V201" s="31"/>
      <c r="W201" s="31"/>
      <c r="X201" s="31">
        <f>(V200*1+W200*2+X200*3+Y200*4+Z200*5)/SUM(V200:Z200)</f>
        <v>2.1666666666666665</v>
      </c>
      <c r="Y201" s="31"/>
      <c r="Z201" s="173">
        <f>(Z200*1.5+Y200-W200-V200*1.5)/SUM(V200:Z200)</f>
        <v>-0.75</v>
      </c>
      <c r="AA201" s="171"/>
      <c r="AB201" s="31"/>
      <c r="AC201" s="31">
        <f>(AA200*1+AB200*2+AC200*3+AD200*4+AE200*5)/SUM(AA200:AE200)</f>
        <v>2.2000000000000002</v>
      </c>
      <c r="AD201" s="31"/>
      <c r="AE201" s="173">
        <f>(AE200*1.5+AD200-AB200-AA200*1.5)/SUM(AA200:AE200)</f>
        <v>-0.66666666666666663</v>
      </c>
      <c r="AJ201" s="10"/>
    </row>
    <row r="202" spans="5:39" x14ac:dyDescent="0.3">
      <c r="E202" s="83"/>
      <c r="F202" s="210" t="s">
        <v>333</v>
      </c>
      <c r="G202" s="227"/>
      <c r="H202" s="227"/>
      <c r="I202" s="227"/>
      <c r="J202" s="227"/>
      <c r="K202" s="227"/>
      <c r="L202" s="227"/>
      <c r="M202" s="227"/>
      <c r="N202" s="227"/>
      <c r="O202" s="211"/>
      <c r="Q202" s="10">
        <f>SUMIFS(Q$18:Q$130,$P$18:$P$130,"&gt;2",$K$18:$K$130,-1)</f>
        <v>0</v>
      </c>
      <c r="R202" s="1">
        <f t="shared" ref="R202:AE202" si="75">SUMIFS(R$18:R$130,$P$18:$P$130,"&gt;2",$K$18:$K$130,-1)</f>
        <v>0</v>
      </c>
      <c r="S202" s="1">
        <f t="shared" si="75"/>
        <v>0</v>
      </c>
      <c r="T202" s="1">
        <f t="shared" si="75"/>
        <v>0</v>
      </c>
      <c r="U202" s="9">
        <f t="shared" si="75"/>
        <v>0</v>
      </c>
      <c r="V202" s="1">
        <f t="shared" si="75"/>
        <v>0</v>
      </c>
      <c r="W202" s="1">
        <f t="shared" si="75"/>
        <v>0</v>
      </c>
      <c r="X202" s="1">
        <f t="shared" si="75"/>
        <v>0</v>
      </c>
      <c r="Y202" s="1">
        <f t="shared" si="75"/>
        <v>0</v>
      </c>
      <c r="Z202" s="1">
        <f t="shared" si="75"/>
        <v>0</v>
      </c>
      <c r="AA202" s="10">
        <f t="shared" si="75"/>
        <v>0</v>
      </c>
      <c r="AB202" s="1">
        <f t="shared" si="75"/>
        <v>0</v>
      </c>
      <c r="AC202" s="1">
        <f t="shared" si="75"/>
        <v>0</v>
      </c>
      <c r="AD202" s="1">
        <f t="shared" si="75"/>
        <v>0</v>
      </c>
      <c r="AE202" s="9">
        <f t="shared" si="75"/>
        <v>0</v>
      </c>
      <c r="AJ202" s="10"/>
    </row>
    <row r="203" spans="5:39" x14ac:dyDescent="0.3">
      <c r="E203" s="83"/>
      <c r="F203" s="140" t="s">
        <v>26</v>
      </c>
      <c r="G203" s="141"/>
      <c r="H203" s="140" t="s">
        <v>326</v>
      </c>
      <c r="I203" s="230"/>
      <c r="J203" s="230"/>
      <c r="K203" s="230"/>
      <c r="L203" s="230"/>
      <c r="M203" s="230"/>
      <c r="N203" s="230"/>
      <c r="O203" s="141"/>
      <c r="P203" s="130"/>
      <c r="Q203" s="172"/>
      <c r="R203" s="169"/>
      <c r="S203" s="169" t="e">
        <f>(Q202*1+R202*2+S202*3+T202*4+U202*5)/SUM(Q202:U202)</f>
        <v>#DIV/0!</v>
      </c>
      <c r="T203" s="169"/>
      <c r="U203" s="174" t="e">
        <f>(U202*1.5+T202-R202-Q202*1.5)/SUM(Q202:U202)</f>
        <v>#DIV/0!</v>
      </c>
      <c r="V203" s="169"/>
      <c r="W203" s="169"/>
      <c r="X203" s="169" t="e">
        <f>(V202*1+W202*2+X202*3+Y202*4+Z202*5)/SUM(V202:Z202)</f>
        <v>#DIV/0!</v>
      </c>
      <c r="Y203" s="169"/>
      <c r="Z203" s="174" t="e">
        <f>(Z202*1.5+Y202-W202-V202*1.5)/SUM(V202:Z202)</f>
        <v>#DIV/0!</v>
      </c>
      <c r="AA203" s="172"/>
      <c r="AB203" s="169"/>
      <c r="AC203" s="169" t="e">
        <f>(AA202*1+AB202*2+AC202*3+AD202*4+AE202*5)/SUM(AA202:AE202)</f>
        <v>#DIV/0!</v>
      </c>
      <c r="AD203" s="169"/>
      <c r="AE203" s="174" t="e">
        <f>(AE202*1.5+AD202-AB202-AA202*1.5)/SUM(AA202:AE202)</f>
        <v>#DIV/0!</v>
      </c>
      <c r="AJ203" s="10"/>
    </row>
    <row r="204" spans="5:39" x14ac:dyDescent="0.3">
      <c r="E204" s="83"/>
      <c r="F204" s="210"/>
      <c r="G204" s="228"/>
      <c r="H204" s="228"/>
      <c r="I204" s="228"/>
      <c r="J204" s="228"/>
      <c r="K204" s="228"/>
      <c r="L204" s="228"/>
      <c r="M204" s="228"/>
      <c r="N204" s="228"/>
      <c r="O204" s="211"/>
      <c r="AJ204" s="10"/>
    </row>
    <row r="205" spans="5:39" x14ac:dyDescent="0.3">
      <c r="F205" s="30"/>
      <c r="AJ205" s="10"/>
    </row>
    <row r="206" spans="5:39" x14ac:dyDescent="0.3">
      <c r="E206" t="s">
        <v>137</v>
      </c>
      <c r="F206" s="69"/>
      <c r="G206" s="60"/>
      <c r="H206" s="210" t="s">
        <v>334</v>
      </c>
      <c r="I206" s="69"/>
      <c r="J206" s="60"/>
      <c r="K206" s="60"/>
      <c r="L206" s="127"/>
      <c r="AF206" s="73">
        <f t="shared" ref="AF206:AM206" si="76">SUMIF($K$18:$K$145,1,AF$18:AF$145)</f>
        <v>44</v>
      </c>
      <c r="AG206" s="73">
        <f t="shared" si="76"/>
        <v>13</v>
      </c>
      <c r="AH206" s="73">
        <f t="shared" si="76"/>
        <v>15</v>
      </c>
      <c r="AI206" s="73">
        <f t="shared" si="76"/>
        <v>10</v>
      </c>
      <c r="AJ206" s="93">
        <f t="shared" si="76"/>
        <v>32</v>
      </c>
      <c r="AK206" s="73">
        <f t="shared" si="76"/>
        <v>15</v>
      </c>
      <c r="AL206" s="73">
        <f t="shared" si="76"/>
        <v>4</v>
      </c>
      <c r="AM206" s="132">
        <f t="shared" si="76"/>
        <v>9</v>
      </c>
    </row>
    <row r="207" spans="5:39" x14ac:dyDescent="0.3">
      <c r="F207" s="69"/>
      <c r="G207" s="60"/>
      <c r="H207" s="210" t="s">
        <v>315</v>
      </c>
      <c r="I207" s="60"/>
      <c r="J207" s="60"/>
      <c r="K207" s="60"/>
      <c r="L207" s="127"/>
      <c r="AF207" s="73">
        <f t="shared" ref="AF207:AM207" si="77">SUMIF($K$18:$K$145,-1,AF$18:AF$145)</f>
        <v>7</v>
      </c>
      <c r="AG207" s="73">
        <f t="shared" si="77"/>
        <v>3</v>
      </c>
      <c r="AH207" s="73">
        <f t="shared" si="77"/>
        <v>0</v>
      </c>
      <c r="AI207" s="73">
        <f t="shared" si="77"/>
        <v>0</v>
      </c>
      <c r="AJ207" s="93">
        <f t="shared" si="77"/>
        <v>3</v>
      </c>
      <c r="AK207" s="73">
        <f t="shared" si="77"/>
        <v>0</v>
      </c>
      <c r="AL207" s="73">
        <f t="shared" si="77"/>
        <v>0</v>
      </c>
      <c r="AM207" s="132">
        <f t="shared" si="77"/>
        <v>0</v>
      </c>
    </row>
    <row r="208" spans="5:39" x14ac:dyDescent="0.3">
      <c r="F208" s="67"/>
      <c r="G208" s="60"/>
      <c r="H208" s="128" t="s">
        <v>138</v>
      </c>
      <c r="I208" s="114"/>
      <c r="J208" s="114"/>
      <c r="K208" s="114"/>
      <c r="L208" s="129"/>
      <c r="M208" s="129"/>
      <c r="N208" s="129"/>
      <c r="O208" s="129"/>
      <c r="P208" s="129"/>
      <c r="Q208" s="231"/>
      <c r="R208" s="114"/>
      <c r="S208" s="114"/>
      <c r="T208" s="114"/>
      <c r="U208" s="116"/>
      <c r="V208" s="114"/>
      <c r="W208" s="114"/>
      <c r="X208" s="114"/>
      <c r="Y208" s="114"/>
      <c r="Z208" s="114"/>
      <c r="AA208" s="231"/>
      <c r="AB208" s="114"/>
      <c r="AC208" s="114"/>
      <c r="AD208" s="114"/>
      <c r="AE208" s="116"/>
      <c r="AF208" s="143">
        <f>AF207/(AF207+AF206)*100</f>
        <v>13.725490196078432</v>
      </c>
      <c r="AG208" s="143">
        <f t="shared" ref="AG208:AM208" si="78">AG207/(AG207+AG206)*100</f>
        <v>18.75</v>
      </c>
      <c r="AH208" s="143">
        <f t="shared" si="78"/>
        <v>0</v>
      </c>
      <c r="AI208" s="143">
        <f t="shared" si="78"/>
        <v>0</v>
      </c>
      <c r="AJ208" s="144">
        <f t="shared" si="78"/>
        <v>8.5714285714285712</v>
      </c>
      <c r="AK208" s="143">
        <f t="shared" si="78"/>
        <v>0</v>
      </c>
      <c r="AL208" s="143">
        <f t="shared" si="78"/>
        <v>0</v>
      </c>
      <c r="AM208" s="145">
        <f t="shared" si="78"/>
        <v>0</v>
      </c>
    </row>
    <row r="209" spans="6:39" x14ac:dyDescent="0.3">
      <c r="F209" s="67"/>
      <c r="G209" s="60"/>
      <c r="H209" s="69" t="s">
        <v>33</v>
      </c>
      <c r="I209" s="60"/>
      <c r="J209" s="60"/>
      <c r="K209" s="60"/>
      <c r="L209" s="127"/>
      <c r="AF209" s="73">
        <f t="shared" ref="AF209:AM209" si="79">AF131-AF206-AF207</f>
        <v>0</v>
      </c>
      <c r="AG209" s="73">
        <f t="shared" si="79"/>
        <v>0</v>
      </c>
      <c r="AH209" s="73">
        <f t="shared" si="79"/>
        <v>0</v>
      </c>
      <c r="AI209" s="73">
        <f t="shared" si="79"/>
        <v>0</v>
      </c>
      <c r="AJ209" s="93">
        <f t="shared" si="79"/>
        <v>0</v>
      </c>
      <c r="AK209" s="73">
        <f t="shared" si="79"/>
        <v>0</v>
      </c>
      <c r="AL209" s="73">
        <f t="shared" si="79"/>
        <v>0</v>
      </c>
      <c r="AM209" s="132">
        <f t="shared" si="79"/>
        <v>0</v>
      </c>
    </row>
    <row r="210" spans="6:39" x14ac:dyDescent="0.3">
      <c r="AF210" s="73"/>
      <c r="AG210" s="73"/>
      <c r="AH210" s="73"/>
      <c r="AI210" s="73"/>
      <c r="AJ210" s="93"/>
      <c r="AK210" s="73"/>
      <c r="AL210" s="73"/>
      <c r="AM210" s="132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4" activePane="bottomLeft" state="frozen"/>
      <selection pane="bottomLeft" activeCell="E197" sqref="E197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" bestFit="1" customWidth="1"/>
    <col min="5" max="5" width="25.77734375" customWidth="1"/>
    <col min="6" max="13" width="4.33203125" style="16" customWidth="1"/>
    <col min="14" max="14" width="5.21875" style="16" customWidth="1"/>
    <col min="15" max="16" width="4.33203125" style="16" customWidth="1"/>
    <col min="17" max="17" width="4.6640625" style="10" customWidth="1"/>
    <col min="18" max="18" width="4.6640625" style="1"/>
    <col min="19" max="19" width="5.33203125" style="1" customWidth="1"/>
    <col min="20" max="20" width="4.6640625" style="1"/>
    <col min="21" max="21" width="5.33203125" style="9" customWidth="1"/>
    <col min="22" max="23" width="4.6640625" style="1"/>
    <col min="24" max="24" width="5.33203125" style="1" customWidth="1"/>
    <col min="25" max="25" width="4.6640625" style="1"/>
    <col min="26" max="26" width="5.109375" style="1" customWidth="1"/>
    <col min="27" max="27" width="4.6640625" style="10"/>
    <col min="28" max="28" width="4.6640625" style="1"/>
    <col min="29" max="29" width="5.5546875" style="1" customWidth="1"/>
    <col min="30" max="30" width="4.6640625" style="1"/>
    <col min="31" max="31" width="5.33203125" style="9" customWidth="1"/>
    <col min="32" max="35" width="4.6640625" style="1"/>
    <col min="36" max="36" width="4.6640625" style="14" customWidth="1"/>
    <col min="37" max="37" width="4.6640625" style="1" customWidth="1"/>
    <col min="38" max="38" width="4.6640625" style="1"/>
    <col min="39" max="39" width="4.6640625" style="9"/>
    <col min="40" max="40" width="9.33203125" style="17" customWidth="1"/>
    <col min="41" max="72" width="4.6640625" style="1"/>
  </cols>
  <sheetData>
    <row r="1" spans="1:80" hidden="1" x14ac:dyDescent="0.3">
      <c r="A1" s="64"/>
      <c r="B1" s="64"/>
      <c r="C1" s="64"/>
      <c r="D1" s="64"/>
      <c r="E1" s="149" t="s">
        <v>62</v>
      </c>
      <c r="F1" s="149"/>
      <c r="G1" s="155"/>
      <c r="H1" s="155"/>
      <c r="I1" s="155"/>
      <c r="J1" s="155"/>
      <c r="K1" s="155"/>
      <c r="L1" s="155"/>
      <c r="M1" s="155"/>
      <c r="N1" s="149"/>
      <c r="O1" s="149"/>
      <c r="P1" s="149"/>
      <c r="Q1" s="151">
        <f>Q$131*1.5</f>
        <v>19.5</v>
      </c>
      <c r="R1" s="152">
        <f>R$131</f>
        <v>20.5</v>
      </c>
      <c r="S1" s="152">
        <f t="shared" ref="S1:T1" si="0">S$131</f>
        <v>23</v>
      </c>
      <c r="T1" s="152">
        <f t="shared" si="0"/>
        <v>19.5</v>
      </c>
      <c r="U1" s="153">
        <f>U$131*1.5</f>
        <v>18</v>
      </c>
      <c r="V1" s="151">
        <f>V$131*1.5</f>
        <v>53.25</v>
      </c>
      <c r="W1" s="152">
        <f>W$131</f>
        <v>41</v>
      </c>
      <c r="X1" s="152">
        <f t="shared" ref="X1:Y1" si="1">X$131</f>
        <v>31.5</v>
      </c>
      <c r="Y1" s="152">
        <f t="shared" si="1"/>
        <v>8</v>
      </c>
      <c r="Z1" s="153">
        <f>Z$131*1.5</f>
        <v>7.5</v>
      </c>
      <c r="AA1" s="151">
        <f>AA$131*1.5</f>
        <v>90.75</v>
      </c>
      <c r="AB1" s="152">
        <f>AB$131</f>
        <v>74.5</v>
      </c>
      <c r="AC1" s="152">
        <f t="shared" ref="AC1:AD1" si="2">AC$131</f>
        <v>51.5</v>
      </c>
      <c r="AD1" s="152">
        <f t="shared" si="2"/>
        <v>22.5</v>
      </c>
      <c r="AE1" s="153">
        <f>AE$131*1.5</f>
        <v>27</v>
      </c>
      <c r="AJ1" s="10"/>
    </row>
    <row r="2" spans="1:80" x14ac:dyDescent="0.3">
      <c r="A2" s="64"/>
      <c r="B2" s="64"/>
      <c r="C2" s="64"/>
      <c r="D2" s="64"/>
      <c r="E2" s="149" t="s">
        <v>153</v>
      </c>
      <c r="F2" s="149"/>
      <c r="G2" s="155"/>
      <c r="H2" s="161"/>
      <c r="I2" s="161"/>
      <c r="J2" s="155"/>
      <c r="K2" s="155"/>
      <c r="L2" s="155">
        <f>L11</f>
        <v>37</v>
      </c>
      <c r="M2" s="155">
        <f>M11</f>
        <v>48</v>
      </c>
      <c r="N2" s="155">
        <f>N11</f>
        <v>98</v>
      </c>
      <c r="O2" s="149"/>
      <c r="P2" s="149"/>
      <c r="Q2" s="154"/>
      <c r="R2" s="155"/>
      <c r="S2" s="161">
        <f>(T1+U1+-R1-Q1)/SUM(Q1:U1)</f>
        <v>-2.4875621890547265E-2</v>
      </c>
      <c r="T2" s="155"/>
      <c r="U2" s="156"/>
      <c r="V2" s="154"/>
      <c r="W2" s="155"/>
      <c r="X2" s="161">
        <f>(Y1+Z1+-W1-V1)/SUM(V1:Z1)</f>
        <v>-0.55752212389380529</v>
      </c>
      <c r="Y2" s="155"/>
      <c r="Z2" s="156"/>
      <c r="AA2" s="154"/>
      <c r="AB2" s="155"/>
      <c r="AC2" s="161">
        <f>(AD1+AE1+-AB1-AA1)/SUM(AA1:AE1)</f>
        <v>-0.4347417840375587</v>
      </c>
      <c r="AD2" s="155"/>
      <c r="AE2" s="156"/>
      <c r="AJ2" s="10"/>
    </row>
    <row r="3" spans="1:80" hidden="1" x14ac:dyDescent="0.3">
      <c r="A3" s="64"/>
      <c r="B3" s="64"/>
      <c r="C3" s="64"/>
      <c r="D3" s="64"/>
      <c r="E3" s="149" t="s">
        <v>65</v>
      </c>
      <c r="F3" s="149"/>
      <c r="G3" s="155"/>
      <c r="H3" s="161"/>
      <c r="I3" s="161"/>
      <c r="J3" s="155"/>
      <c r="K3" s="155"/>
      <c r="L3" s="155"/>
      <c r="M3" s="155"/>
      <c r="N3" s="149"/>
      <c r="O3" s="149"/>
      <c r="P3" s="149"/>
      <c r="Q3" s="154">
        <f>Q147*1.5</f>
        <v>7.5</v>
      </c>
      <c r="R3" s="155">
        <f>R147</f>
        <v>9.5</v>
      </c>
      <c r="S3" s="155">
        <f t="shared" ref="S3:T3" si="3">S147</f>
        <v>9.5</v>
      </c>
      <c r="T3" s="155">
        <f t="shared" si="3"/>
        <v>8.5</v>
      </c>
      <c r="U3" s="156">
        <f>U147*1.5</f>
        <v>7.5</v>
      </c>
      <c r="V3" s="154">
        <f>V147*1.5</f>
        <v>32.25</v>
      </c>
      <c r="W3" s="155">
        <f>W147</f>
        <v>22</v>
      </c>
      <c r="X3" s="155">
        <f t="shared" ref="X3:Y3" si="4">X147</f>
        <v>14</v>
      </c>
      <c r="Y3" s="155">
        <f t="shared" si="4"/>
        <v>3</v>
      </c>
      <c r="Z3" s="156">
        <f>Z147*1.5</f>
        <v>4.5</v>
      </c>
      <c r="AA3" s="154">
        <f>AA147*1.5</f>
        <v>49.5</v>
      </c>
      <c r="AB3" s="155">
        <f>AB147</f>
        <v>37</v>
      </c>
      <c r="AC3" s="155">
        <f t="shared" ref="AC3:AD3" si="5">AC147</f>
        <v>20</v>
      </c>
      <c r="AD3" s="155">
        <f t="shared" si="5"/>
        <v>7.5</v>
      </c>
      <c r="AE3" s="156">
        <f>AE147*1.5</f>
        <v>10.5</v>
      </c>
      <c r="AJ3" s="10"/>
    </row>
    <row r="4" spans="1:80" x14ac:dyDescent="0.3">
      <c r="A4" s="64"/>
      <c r="B4" s="64"/>
      <c r="C4" s="64"/>
      <c r="D4" s="64"/>
      <c r="E4" s="149" t="s">
        <v>156</v>
      </c>
      <c r="F4" s="149"/>
      <c r="G4" s="155"/>
      <c r="H4" s="161"/>
      <c r="I4" s="161"/>
      <c r="J4" s="155"/>
      <c r="K4" s="155"/>
      <c r="L4" s="155">
        <f>L12</f>
        <v>16</v>
      </c>
      <c r="M4" s="155">
        <f t="shared" ref="M4:N4" si="6">M12</f>
        <v>26</v>
      </c>
      <c r="N4" s="155">
        <f t="shared" si="6"/>
        <v>46</v>
      </c>
      <c r="O4" s="149"/>
      <c r="P4" s="149"/>
      <c r="Q4" s="154"/>
      <c r="R4" s="155"/>
      <c r="S4" s="161">
        <f>(T3+U3+-R3-Q3)/SUM(Q3:U3)</f>
        <v>-2.3529411764705882E-2</v>
      </c>
      <c r="T4" s="155"/>
      <c r="U4" s="156"/>
      <c r="V4" s="154"/>
      <c r="W4" s="155"/>
      <c r="X4" s="161">
        <f>(Y3+Z3+-W3-V3)/SUM(V3:Z3)</f>
        <v>-0.61716171617161719</v>
      </c>
      <c r="Y4" s="155"/>
      <c r="Z4" s="156"/>
      <c r="AA4" s="154"/>
      <c r="AB4" s="155"/>
      <c r="AC4" s="161">
        <f>(AD3+AE3+-AB3-AA3)/SUM(AA3:AE3)</f>
        <v>-0.55020080321285136</v>
      </c>
      <c r="AD4" s="155"/>
      <c r="AE4" s="156"/>
      <c r="AJ4" s="10"/>
    </row>
    <row r="5" spans="1:80" hidden="1" x14ac:dyDescent="0.3">
      <c r="A5" s="64"/>
      <c r="B5" s="64"/>
      <c r="C5" s="64"/>
      <c r="D5" s="64"/>
      <c r="E5" s="149" t="s">
        <v>63</v>
      </c>
      <c r="F5" s="149"/>
      <c r="G5" s="155"/>
      <c r="H5" s="161"/>
      <c r="I5" s="155"/>
      <c r="J5" s="155"/>
      <c r="K5" s="155"/>
      <c r="L5" s="162"/>
      <c r="M5" s="162"/>
      <c r="N5" s="162"/>
      <c r="O5" s="162"/>
      <c r="P5" s="162"/>
      <c r="Q5" s="151">
        <f>Q151*1.5</f>
        <v>12</v>
      </c>
      <c r="R5" s="152">
        <f>R151</f>
        <v>11</v>
      </c>
      <c r="S5" s="152">
        <f t="shared" ref="S5:T5" si="7">S151</f>
        <v>13.5</v>
      </c>
      <c r="T5" s="152">
        <f t="shared" si="7"/>
        <v>11</v>
      </c>
      <c r="U5" s="153">
        <f>U151*1.5</f>
        <v>10.5</v>
      </c>
      <c r="V5" s="151">
        <f>V151*1.5</f>
        <v>21</v>
      </c>
      <c r="W5" s="152">
        <f>W151</f>
        <v>19</v>
      </c>
      <c r="X5" s="152">
        <f t="shared" ref="X5:Y5" si="8">X151</f>
        <v>17.5</v>
      </c>
      <c r="Y5" s="152">
        <f t="shared" si="8"/>
        <v>5</v>
      </c>
      <c r="Z5" s="153">
        <f>Z151*1.5</f>
        <v>3</v>
      </c>
      <c r="AA5" s="151">
        <f>AA151*1.5</f>
        <v>41.25</v>
      </c>
      <c r="AB5" s="152">
        <f>AB151</f>
        <v>37.5</v>
      </c>
      <c r="AC5" s="152">
        <f t="shared" ref="AC5:AD5" si="9">AC151</f>
        <v>31.5</v>
      </c>
      <c r="AD5" s="152">
        <f t="shared" si="9"/>
        <v>15</v>
      </c>
      <c r="AE5" s="153">
        <f>AE151*1.5</f>
        <v>16.5</v>
      </c>
      <c r="AJ5" s="10"/>
    </row>
    <row r="6" spans="1:80" x14ac:dyDescent="0.3">
      <c r="A6" s="64"/>
      <c r="B6" s="64"/>
      <c r="C6" s="64"/>
      <c r="D6" s="64"/>
      <c r="E6" s="149" t="s">
        <v>155</v>
      </c>
      <c r="F6" s="149"/>
      <c r="G6" s="155"/>
      <c r="H6" s="161"/>
      <c r="I6" s="155"/>
      <c r="J6" s="155"/>
      <c r="K6" s="155"/>
      <c r="L6" s="162">
        <f>L13</f>
        <v>21</v>
      </c>
      <c r="M6" s="162">
        <f t="shared" ref="M6:N6" si="10">M13</f>
        <v>22</v>
      </c>
      <c r="N6" s="162">
        <f t="shared" si="10"/>
        <v>52</v>
      </c>
      <c r="O6" s="163"/>
      <c r="P6" s="164"/>
      <c r="Q6" s="154"/>
      <c r="R6" s="155"/>
      <c r="S6" s="161">
        <f>(T5+U5+-R5-Q5)/SUM(Q5:U5)</f>
        <v>-2.5862068965517241E-2</v>
      </c>
      <c r="T6" s="155"/>
      <c r="U6" s="156"/>
      <c r="V6" s="154"/>
      <c r="W6" s="155"/>
      <c r="X6" s="161">
        <f>(Y5+Z5+-W5-V5)/SUM(V5:Z5)</f>
        <v>-0.48854961832061067</v>
      </c>
      <c r="Y6" s="155"/>
      <c r="Z6" s="156"/>
      <c r="AA6" s="154"/>
      <c r="AB6" s="155"/>
      <c r="AC6" s="161">
        <f>(AD5+AE5+-AB5-AA5)/SUM(AA5:AE5)</f>
        <v>-0.33333333333333331</v>
      </c>
      <c r="AD6" s="155"/>
      <c r="AE6" s="156"/>
      <c r="AJ6" s="10"/>
    </row>
    <row r="7" spans="1:80" hidden="1" x14ac:dyDescent="0.3">
      <c r="A7" s="64"/>
      <c r="B7" s="64"/>
      <c r="C7" s="64"/>
      <c r="D7" s="64"/>
      <c r="E7" s="149" t="s">
        <v>68</v>
      </c>
      <c r="F7" s="149"/>
      <c r="G7" s="155"/>
      <c r="H7" s="161"/>
      <c r="I7" s="161"/>
      <c r="J7" s="155"/>
      <c r="K7" s="155"/>
      <c r="L7" s="155"/>
      <c r="M7" s="155"/>
      <c r="N7" s="149"/>
      <c r="O7" s="149"/>
      <c r="P7" s="149"/>
      <c r="Q7" s="151">
        <f>Q155*1.5</f>
        <v>4.5</v>
      </c>
      <c r="R7" s="152">
        <f>R155</f>
        <v>4</v>
      </c>
      <c r="S7" s="152">
        <f t="shared" ref="S7:T7" si="11">S155</f>
        <v>4</v>
      </c>
      <c r="T7" s="152">
        <f t="shared" si="11"/>
        <v>1</v>
      </c>
      <c r="U7" s="153">
        <f>U155*1.5</f>
        <v>0</v>
      </c>
      <c r="V7" s="151">
        <f>V155*1.5</f>
        <v>4.5</v>
      </c>
      <c r="W7" s="152">
        <f>W155</f>
        <v>1.5</v>
      </c>
      <c r="X7" s="152">
        <f t="shared" ref="X7:Y7" si="12">X155</f>
        <v>1.5</v>
      </c>
      <c r="Y7" s="152">
        <f t="shared" si="12"/>
        <v>0.5</v>
      </c>
      <c r="Z7" s="153">
        <f>Z155*1.5</f>
        <v>3</v>
      </c>
      <c r="AA7" s="151">
        <f>AA155*1.5</f>
        <v>12</v>
      </c>
      <c r="AB7" s="152">
        <f>AB155</f>
        <v>11</v>
      </c>
      <c r="AC7" s="152">
        <f t="shared" ref="AC7:AD7" si="13">AC155</f>
        <v>6</v>
      </c>
      <c r="AD7" s="152">
        <f t="shared" si="13"/>
        <v>3</v>
      </c>
      <c r="AE7" s="153">
        <f>AE155*1.5</f>
        <v>9</v>
      </c>
      <c r="AJ7" s="10"/>
    </row>
    <row r="8" spans="1:80" x14ac:dyDescent="0.3">
      <c r="A8" s="64"/>
      <c r="B8" s="64"/>
      <c r="C8" s="64"/>
      <c r="D8" s="64"/>
      <c r="E8" s="149" t="s">
        <v>157</v>
      </c>
      <c r="F8" s="149"/>
      <c r="G8" s="155"/>
      <c r="H8" s="161"/>
      <c r="I8" s="161"/>
      <c r="J8" s="155"/>
      <c r="K8" s="155"/>
      <c r="L8" s="155">
        <f>L14</f>
        <v>5</v>
      </c>
      <c r="M8" s="155">
        <f t="shared" ref="M8:N8" si="14">M14</f>
        <v>4</v>
      </c>
      <c r="N8" s="155">
        <f t="shared" si="14"/>
        <v>17</v>
      </c>
      <c r="O8" s="149"/>
      <c r="P8" s="149"/>
      <c r="Q8" s="154"/>
      <c r="R8" s="155"/>
      <c r="S8" s="161">
        <f>(T7+U7+-R7-Q7)/SUM(Q7:U7)</f>
        <v>-0.55555555555555558</v>
      </c>
      <c r="T8" s="155"/>
      <c r="U8" s="156"/>
      <c r="V8" s="154"/>
      <c r="W8" s="155"/>
      <c r="X8" s="161">
        <f>(Y7+Z7+-W7-V7)/SUM(V7:Z7)</f>
        <v>-0.22727272727272727</v>
      </c>
      <c r="Y8" s="155"/>
      <c r="Z8" s="156"/>
      <c r="AA8" s="154"/>
      <c r="AB8" s="155"/>
      <c r="AC8" s="161">
        <f>(AD7+AE7+-AB7-AA7)/SUM(AA7:AE7)</f>
        <v>-0.26829268292682928</v>
      </c>
      <c r="AD8" s="155"/>
      <c r="AE8" s="156"/>
      <c r="AJ8" s="10"/>
    </row>
    <row r="9" spans="1:80" hidden="1" x14ac:dyDescent="0.3">
      <c r="A9" s="64"/>
      <c r="B9" s="64"/>
      <c r="C9" s="64"/>
      <c r="D9" s="64"/>
      <c r="E9" s="149" t="s">
        <v>139</v>
      </c>
      <c r="F9" s="149"/>
      <c r="G9" s="155"/>
      <c r="H9" s="161"/>
      <c r="I9" s="161"/>
      <c r="J9" s="155"/>
      <c r="K9" s="155"/>
      <c r="L9" s="155"/>
      <c r="M9" s="155"/>
      <c r="N9" s="149"/>
      <c r="O9" s="149"/>
      <c r="P9" s="149"/>
      <c r="Q9" s="151">
        <f>Q170*1.5</f>
        <v>0</v>
      </c>
      <c r="R9" s="152">
        <f>R170</f>
        <v>1</v>
      </c>
      <c r="S9" s="152">
        <f t="shared" ref="S9:T9" si="15">S170</f>
        <v>1</v>
      </c>
      <c r="T9" s="152">
        <f t="shared" si="15"/>
        <v>1</v>
      </c>
      <c r="U9" s="153">
        <f>U170*1.5</f>
        <v>0</v>
      </c>
      <c r="V9" s="151">
        <f>V170*1.5</f>
        <v>0</v>
      </c>
      <c r="W9" s="152">
        <f>W170</f>
        <v>0</v>
      </c>
      <c r="X9" s="152">
        <f t="shared" ref="X9:Y9" si="16">X170</f>
        <v>0</v>
      </c>
      <c r="Y9" s="152">
        <f t="shared" si="16"/>
        <v>0</v>
      </c>
      <c r="Z9" s="153">
        <f>Z170*1.5</f>
        <v>3</v>
      </c>
      <c r="AA9" s="151">
        <f>AA170*1.5</f>
        <v>6</v>
      </c>
      <c r="AB9" s="152">
        <f>AB170</f>
        <v>2</v>
      </c>
      <c r="AC9" s="152">
        <f t="shared" ref="AC9:AD9" si="17">AC170</f>
        <v>2</v>
      </c>
      <c r="AD9" s="152">
        <f t="shared" si="17"/>
        <v>2</v>
      </c>
      <c r="AE9" s="153">
        <f>AE170*1.5</f>
        <v>6</v>
      </c>
      <c r="AJ9" s="10"/>
    </row>
    <row r="10" spans="1:80" ht="15" thickBot="1" x14ac:dyDescent="0.35">
      <c r="A10" s="64"/>
      <c r="B10" s="64"/>
      <c r="C10" s="64"/>
      <c r="D10" s="64"/>
      <c r="E10" s="150" t="s">
        <v>158</v>
      </c>
      <c r="F10" s="150"/>
      <c r="G10" s="157"/>
      <c r="H10" s="158"/>
      <c r="I10" s="158"/>
      <c r="J10" s="157"/>
      <c r="K10" s="157"/>
      <c r="L10" s="157">
        <f>L15</f>
        <v>1</v>
      </c>
      <c r="M10" s="157">
        <f t="shared" ref="M10:N10" si="18">M15</f>
        <v>1</v>
      </c>
      <c r="N10" s="157">
        <f t="shared" si="18"/>
        <v>7</v>
      </c>
      <c r="O10" s="150"/>
      <c r="P10" s="150"/>
      <c r="Q10" s="159"/>
      <c r="R10" s="157"/>
      <c r="S10" s="158">
        <f>(T9+U9+-R9-Q9)/SUM(Q9:U9)</f>
        <v>0</v>
      </c>
      <c r="T10" s="157"/>
      <c r="U10" s="160"/>
      <c r="V10" s="159"/>
      <c r="W10" s="157"/>
      <c r="X10" s="158"/>
      <c r="Y10" s="157"/>
      <c r="Z10" s="160"/>
      <c r="AA10" s="159"/>
      <c r="AB10" s="157"/>
      <c r="AC10" s="165">
        <f>(AD9+AE9+-AB9-AA9)/SUM(AA9:AE9)</f>
        <v>0</v>
      </c>
      <c r="AD10" s="157"/>
      <c r="AE10" s="160"/>
      <c r="AJ10" s="10"/>
    </row>
    <row r="11" spans="1:80" x14ac:dyDescent="0.3">
      <c r="A11" s="64"/>
      <c r="B11" s="64"/>
      <c r="C11" s="64"/>
      <c r="D11" s="64"/>
      <c r="E11" s="67" t="s">
        <v>26</v>
      </c>
      <c r="F11" s="83"/>
      <c r="G11" s="71"/>
      <c r="H11" s="88"/>
      <c r="I11" s="88"/>
      <c r="J11" s="71"/>
      <c r="K11" s="71"/>
      <c r="L11" s="71">
        <f>L131</f>
        <v>37</v>
      </c>
      <c r="M11" s="71">
        <f t="shared" ref="M11:N11" si="19">M131</f>
        <v>48</v>
      </c>
      <c r="N11" s="71">
        <f t="shared" si="19"/>
        <v>98</v>
      </c>
      <c r="O11" s="83"/>
      <c r="P11" s="83"/>
      <c r="Q11" s="93"/>
      <c r="R11" s="71"/>
      <c r="S11" s="88">
        <f>S133</f>
        <v>2.9659090909090908</v>
      </c>
      <c r="T11" s="71"/>
      <c r="U11" s="132"/>
      <c r="V11" s="93"/>
      <c r="W11" s="71"/>
      <c r="X11" s="88">
        <f>X133</f>
        <v>2.2231404958677685</v>
      </c>
      <c r="Y11" s="71"/>
      <c r="Z11" s="132"/>
      <c r="AA11" s="93"/>
      <c r="AB11" s="71"/>
      <c r="AC11" s="88">
        <f>AC133</f>
        <v>2.3964757709251101</v>
      </c>
      <c r="AD11" s="71"/>
      <c r="AE11" s="132"/>
      <c r="AF11" s="60"/>
      <c r="AG11" s="60"/>
      <c r="AH11" s="60"/>
      <c r="AI11" s="60"/>
      <c r="AJ11" s="10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64"/>
      <c r="B12" s="64"/>
      <c r="C12" s="64"/>
      <c r="D12" s="64"/>
      <c r="E12" s="67" t="s">
        <v>67</v>
      </c>
      <c r="F12" s="83"/>
      <c r="G12" s="71"/>
      <c r="H12" s="88"/>
      <c r="I12" s="88"/>
      <c r="J12" s="71"/>
      <c r="K12" s="71"/>
      <c r="L12" s="71">
        <f>L147</f>
        <v>16</v>
      </c>
      <c r="M12" s="71">
        <f t="shared" ref="M12:N12" si="20">M147</f>
        <v>26</v>
      </c>
      <c r="N12" s="71">
        <f t="shared" si="20"/>
        <v>46</v>
      </c>
      <c r="O12" s="83"/>
      <c r="P12" s="83"/>
      <c r="Q12" s="93"/>
      <c r="R12" s="71"/>
      <c r="S12" s="88">
        <f>S149</f>
        <v>2.9733333333333332</v>
      </c>
      <c r="T12" s="71"/>
      <c r="U12" s="132"/>
      <c r="V12" s="93"/>
      <c r="W12" s="71"/>
      <c r="X12" s="124">
        <f>X149</f>
        <v>2.1181102362204722</v>
      </c>
      <c r="Y12" s="71"/>
      <c r="Z12" s="132"/>
      <c r="AA12" s="93"/>
      <c r="AB12" s="71"/>
      <c r="AC12" s="124">
        <f>AC149</f>
        <v>2.2200956937799043</v>
      </c>
      <c r="AD12" s="71"/>
      <c r="AE12" s="132"/>
      <c r="AF12" s="60"/>
      <c r="AG12" s="60"/>
      <c r="AH12" s="60"/>
      <c r="AI12" s="60"/>
      <c r="AJ12" s="10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64"/>
      <c r="B13" s="64"/>
      <c r="C13" s="64"/>
      <c r="D13" s="64"/>
      <c r="E13" s="67" t="s">
        <v>66</v>
      </c>
      <c r="F13" s="83"/>
      <c r="G13" s="71"/>
      <c r="H13" s="88"/>
      <c r="I13" s="88"/>
      <c r="J13" s="71"/>
      <c r="K13" s="71"/>
      <c r="L13" s="71">
        <f>L151</f>
        <v>21</v>
      </c>
      <c r="M13" s="71">
        <f t="shared" ref="M13:N13" si="21">M151</f>
        <v>22</v>
      </c>
      <c r="N13" s="71">
        <f t="shared" si="21"/>
        <v>52</v>
      </c>
      <c r="O13" s="83"/>
      <c r="P13" s="83"/>
      <c r="Q13" s="93"/>
      <c r="R13" s="71"/>
      <c r="S13" s="88">
        <f>S153</f>
        <v>2.9603960396039604</v>
      </c>
      <c r="T13" s="71"/>
      <c r="U13" s="132"/>
      <c r="V13" s="93"/>
      <c r="W13" s="71"/>
      <c r="X13" s="124">
        <f>X153</f>
        <v>2.3391304347826085</v>
      </c>
      <c r="Y13" s="71"/>
      <c r="Z13" s="132"/>
      <c r="AA13" s="93"/>
      <c r="AB13" s="71"/>
      <c r="AC13" s="124">
        <f>AC153</f>
        <v>2.546938775510204</v>
      </c>
      <c r="AD13" s="71"/>
      <c r="AE13" s="132"/>
      <c r="AF13" s="60"/>
      <c r="AG13" s="60"/>
      <c r="AH13" s="60"/>
      <c r="AI13" s="60"/>
      <c r="AJ13" s="10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64"/>
      <c r="B14" s="64"/>
      <c r="C14" s="64"/>
      <c r="D14" s="64"/>
      <c r="E14" s="83" t="s">
        <v>70</v>
      </c>
      <c r="F14" s="83"/>
      <c r="G14" s="71"/>
      <c r="H14" s="88"/>
      <c r="I14" s="88"/>
      <c r="J14" s="71"/>
      <c r="K14" s="71"/>
      <c r="L14" s="71">
        <f>+L155</f>
        <v>5</v>
      </c>
      <c r="M14" s="71">
        <f t="shared" ref="M14:N14" si="22">+M155</f>
        <v>4</v>
      </c>
      <c r="N14" s="71">
        <f t="shared" si="22"/>
        <v>17</v>
      </c>
      <c r="O14" s="83"/>
      <c r="P14" s="83"/>
      <c r="Q14" s="93"/>
      <c r="R14" s="71"/>
      <c r="S14" s="88">
        <f>S157</f>
        <v>2.25</v>
      </c>
      <c r="T14" s="71"/>
      <c r="U14" s="132"/>
      <c r="V14" s="93"/>
      <c r="W14" s="71"/>
      <c r="X14" s="124">
        <f>X157</f>
        <v>2.6470588235294117</v>
      </c>
      <c r="Y14" s="71"/>
      <c r="Z14" s="132"/>
      <c r="AA14" s="93"/>
      <c r="AB14" s="71"/>
      <c r="AC14" s="124">
        <f>AC157</f>
        <v>2.6470588235294117</v>
      </c>
      <c r="AD14" s="71"/>
      <c r="AE14" s="132"/>
      <c r="AF14" s="60"/>
      <c r="AG14" s="60"/>
      <c r="AH14" s="60"/>
      <c r="AI14" s="60"/>
      <c r="AJ14" s="10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91"/>
      <c r="B15" s="91"/>
      <c r="C15" s="91"/>
      <c r="D15" s="91"/>
      <c r="E15" s="91" t="s">
        <v>159</v>
      </c>
      <c r="F15" s="91"/>
      <c r="G15" s="134"/>
      <c r="H15" s="135"/>
      <c r="I15" s="135"/>
      <c r="J15" s="134"/>
      <c r="K15" s="134"/>
      <c r="L15" s="134">
        <f>L170</f>
        <v>1</v>
      </c>
      <c r="M15" s="134">
        <f>M170</f>
        <v>1</v>
      </c>
      <c r="N15" s="134">
        <f>N170</f>
        <v>7</v>
      </c>
      <c r="O15" s="91"/>
      <c r="P15" s="91"/>
      <c r="Q15" s="136"/>
      <c r="R15" s="134"/>
      <c r="S15" s="135">
        <f>S172</f>
        <v>3</v>
      </c>
      <c r="T15" s="135"/>
      <c r="U15" s="138"/>
      <c r="V15" s="139"/>
      <c r="W15" s="135"/>
      <c r="X15" s="125">
        <f>X172</f>
        <v>5</v>
      </c>
      <c r="Y15" s="135"/>
      <c r="Z15" s="138"/>
      <c r="AA15" s="139"/>
      <c r="AB15" s="135"/>
      <c r="AC15" s="125">
        <f>AC172</f>
        <v>3</v>
      </c>
      <c r="AD15" s="134"/>
      <c r="AE15" s="137"/>
      <c r="AF15" s="24"/>
      <c r="AG15" s="24"/>
      <c r="AH15" s="24"/>
      <c r="AI15" s="24"/>
      <c r="AJ15" s="37"/>
      <c r="AK15" s="24"/>
      <c r="AL15" s="24"/>
      <c r="AM15" s="36"/>
      <c r="AN15" s="24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32" t="s">
        <v>3</v>
      </c>
      <c r="R16" s="232"/>
      <c r="S16" s="232"/>
      <c r="T16" s="232"/>
      <c r="U16" s="232"/>
      <c r="V16" s="232" t="s">
        <v>4</v>
      </c>
      <c r="W16" s="232"/>
      <c r="X16" s="232"/>
      <c r="Y16" s="232"/>
      <c r="Z16" s="232"/>
      <c r="AA16" s="232" t="s">
        <v>5</v>
      </c>
      <c r="AB16" s="232"/>
      <c r="AC16" s="232"/>
      <c r="AD16" s="232"/>
      <c r="AE16" s="232"/>
      <c r="AF16" s="233" t="s">
        <v>6</v>
      </c>
      <c r="AG16" s="234"/>
      <c r="AH16" s="234"/>
      <c r="AI16" s="235"/>
      <c r="AJ16" s="233" t="s">
        <v>7</v>
      </c>
      <c r="AK16" s="234"/>
      <c r="AL16" s="234"/>
      <c r="AM16" s="23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28</v>
      </c>
      <c r="B17" s="2" t="s">
        <v>0</v>
      </c>
      <c r="C17" s="5" t="s">
        <v>23</v>
      </c>
      <c r="D17" s="5" t="s">
        <v>24</v>
      </c>
      <c r="E17" s="2" t="s">
        <v>1</v>
      </c>
      <c r="F17" s="33" t="s">
        <v>2</v>
      </c>
      <c r="G17" s="33" t="s">
        <v>10</v>
      </c>
      <c r="H17" s="33" t="s">
        <v>11</v>
      </c>
      <c r="I17" s="87" t="s">
        <v>31</v>
      </c>
      <c r="J17" s="77" t="s">
        <v>61</v>
      </c>
      <c r="K17" s="77" t="s">
        <v>69</v>
      </c>
      <c r="L17" s="22" t="s">
        <v>17</v>
      </c>
      <c r="M17" s="22" t="s">
        <v>20</v>
      </c>
      <c r="N17" s="22" t="s">
        <v>21</v>
      </c>
      <c r="O17" s="22" t="s">
        <v>22</v>
      </c>
      <c r="P17" s="22" t="s">
        <v>19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18"/>
    </row>
    <row r="18" spans="1:40" ht="14.4" customHeight="1" x14ac:dyDescent="0.3">
      <c r="A18" s="190">
        <v>92</v>
      </c>
      <c r="B18" s="189">
        <v>2001</v>
      </c>
      <c r="C18" s="189">
        <v>28</v>
      </c>
      <c r="D18" s="189">
        <v>6</v>
      </c>
      <c r="E18" s="189" t="s">
        <v>200</v>
      </c>
      <c r="F18" s="200">
        <v>0</v>
      </c>
      <c r="G18" s="201"/>
      <c r="H18" s="201"/>
      <c r="I18" s="16">
        <f>IF(G18=1,1,IF(H18=1,1,0))</f>
        <v>0</v>
      </c>
      <c r="J18" s="1">
        <v>-1</v>
      </c>
      <c r="K18" s="1">
        <f t="shared" ref="K18:K81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 t="str">
        <f t="shared" ref="N18:N81" si="26">IF(SUM(AA18:AE18)=0,"",(AA18*1+AB18*2+AC18*3+AD18*4+AE18*5)/SUM(AA18:AE18))</f>
        <v/>
      </c>
      <c r="O18" s="1" t="str">
        <f t="shared" ref="O18:O81" si="27">IF(AF18=1,1,(IF(AG18=1,2,(IF(AH18=1,3,(IF(AI18=1,4,"")))))))</f>
        <v/>
      </c>
      <c r="P18" s="1" t="str">
        <f t="shared" ref="P18:P81" si="28">IF(AJ18=1,1,(IF(AK18=1,2,(IF(AL18=1,3,(IF(AM18=1,4,"")))))))</f>
        <v/>
      </c>
      <c r="Q18" s="154"/>
      <c r="R18" s="155"/>
      <c r="S18" s="155"/>
      <c r="T18" s="155"/>
      <c r="U18" s="156"/>
      <c r="V18" s="192"/>
      <c r="W18" s="192"/>
      <c r="X18" s="192"/>
      <c r="Y18" s="192"/>
      <c r="Z18" s="192"/>
      <c r="AA18" s="154"/>
      <c r="AB18" s="155"/>
      <c r="AC18" s="155"/>
      <c r="AD18" s="155"/>
      <c r="AE18" s="156"/>
      <c r="AF18" s="192"/>
      <c r="AG18" s="192"/>
      <c r="AH18" s="192"/>
      <c r="AI18" s="192"/>
      <c r="AJ18" s="204"/>
      <c r="AK18" s="205"/>
      <c r="AL18" s="205"/>
      <c r="AM18" s="156"/>
    </row>
    <row r="19" spans="1:40" ht="14.4" customHeight="1" x14ac:dyDescent="0.3">
      <c r="A19" s="190">
        <v>92</v>
      </c>
      <c r="B19" s="189">
        <v>2002</v>
      </c>
      <c r="C19" s="189">
        <v>10</v>
      </c>
      <c r="D19" s="189">
        <v>1</v>
      </c>
      <c r="E19" s="189" t="s">
        <v>201</v>
      </c>
      <c r="F19" s="200">
        <v>1</v>
      </c>
      <c r="G19" s="200">
        <v>0</v>
      </c>
      <c r="H19" s="200">
        <v>0</v>
      </c>
      <c r="I19" s="16">
        <f t="shared" ref="I19:I82" si="29">IF(G19=1,1,IF(H19=1,1,0))</f>
        <v>0</v>
      </c>
      <c r="J19" s="1">
        <v>-1</v>
      </c>
      <c r="K19" s="1">
        <f t="shared" si="23"/>
        <v>1</v>
      </c>
      <c r="L19" s="1" t="str">
        <f t="shared" si="24"/>
        <v/>
      </c>
      <c r="M19" s="1" t="str">
        <f t="shared" si="25"/>
        <v/>
      </c>
      <c r="N19" s="1">
        <f t="shared" si="26"/>
        <v>2.8</v>
      </c>
      <c r="O19" s="1">
        <f t="shared" si="27"/>
        <v>1</v>
      </c>
      <c r="P19" s="1">
        <f t="shared" si="28"/>
        <v>1</v>
      </c>
      <c r="Q19" s="154"/>
      <c r="R19" s="155"/>
      <c r="S19" s="155"/>
      <c r="T19" s="155"/>
      <c r="U19" s="156"/>
      <c r="V19" s="192"/>
      <c r="W19" s="192"/>
      <c r="X19" s="192"/>
      <c r="Y19" s="192"/>
      <c r="Z19" s="192"/>
      <c r="AA19" s="154"/>
      <c r="AB19" s="155">
        <v>1</v>
      </c>
      <c r="AC19" s="155">
        <v>1</v>
      </c>
      <c r="AD19" s="155">
        <v>0.5</v>
      </c>
      <c r="AE19" s="156"/>
      <c r="AF19" s="192">
        <v>1</v>
      </c>
      <c r="AG19" s="192"/>
      <c r="AH19" s="192"/>
      <c r="AI19" s="192"/>
      <c r="AJ19" s="154">
        <v>1</v>
      </c>
      <c r="AK19" s="155"/>
      <c r="AL19" s="155"/>
      <c r="AM19" s="156"/>
      <c r="AN19" s="60"/>
    </row>
    <row r="20" spans="1:40" x14ac:dyDescent="0.3">
      <c r="A20" s="190">
        <v>92</v>
      </c>
      <c r="B20" s="189">
        <v>2002</v>
      </c>
      <c r="C20" s="189">
        <v>14</v>
      </c>
      <c r="D20" s="189">
        <v>2</v>
      </c>
      <c r="E20" s="189" t="s">
        <v>202</v>
      </c>
      <c r="F20" s="200">
        <v>1</v>
      </c>
      <c r="G20" s="200">
        <v>0</v>
      </c>
      <c r="H20" s="200">
        <v>0</v>
      </c>
      <c r="I20" s="16">
        <f t="shared" si="29"/>
        <v>0</v>
      </c>
      <c r="J20" s="1">
        <v>-1</v>
      </c>
      <c r="K20" s="1">
        <f t="shared" si="23"/>
        <v>1</v>
      </c>
      <c r="L20" s="1">
        <f t="shared" si="24"/>
        <v>3.2</v>
      </c>
      <c r="M20" s="1" t="str">
        <f t="shared" si="25"/>
        <v/>
      </c>
      <c r="N20" s="1">
        <f t="shared" si="26"/>
        <v>1.8</v>
      </c>
      <c r="O20" s="1">
        <f t="shared" si="27"/>
        <v>1</v>
      </c>
      <c r="P20" s="1">
        <f t="shared" si="28"/>
        <v>2</v>
      </c>
      <c r="Q20" s="154"/>
      <c r="R20" s="155">
        <v>0.5</v>
      </c>
      <c r="S20" s="155">
        <v>1</v>
      </c>
      <c r="T20" s="155">
        <v>1</v>
      </c>
      <c r="U20" s="156"/>
      <c r="V20" s="192"/>
      <c r="W20" s="192"/>
      <c r="X20" s="192"/>
      <c r="Y20" s="192"/>
      <c r="Z20" s="192"/>
      <c r="AA20" s="154">
        <v>1</v>
      </c>
      <c r="AB20" s="155">
        <v>1</v>
      </c>
      <c r="AC20" s="155">
        <v>0.5</v>
      </c>
      <c r="AD20" s="155"/>
      <c r="AE20" s="156"/>
      <c r="AF20" s="192">
        <v>1</v>
      </c>
      <c r="AG20" s="192"/>
      <c r="AH20" s="192"/>
      <c r="AI20" s="192"/>
      <c r="AJ20" s="154"/>
      <c r="AK20" s="155">
        <v>1</v>
      </c>
      <c r="AL20" s="155"/>
      <c r="AM20" s="156"/>
      <c r="AN20" s="17" t="s">
        <v>57</v>
      </c>
    </row>
    <row r="21" spans="1:40" x14ac:dyDescent="0.3">
      <c r="A21" s="190">
        <v>92</v>
      </c>
      <c r="B21" s="189">
        <v>2002</v>
      </c>
      <c r="C21" s="189">
        <v>28</v>
      </c>
      <c r="D21" s="189">
        <v>2</v>
      </c>
      <c r="E21" s="189" t="s">
        <v>203</v>
      </c>
      <c r="F21" s="200">
        <v>2</v>
      </c>
      <c r="G21" s="200">
        <v>0</v>
      </c>
      <c r="H21" s="200">
        <v>1</v>
      </c>
      <c r="I21" s="16">
        <f t="shared" si="29"/>
        <v>1</v>
      </c>
      <c r="J21" s="1">
        <v>1</v>
      </c>
      <c r="K21" s="1">
        <f t="shared" si="23"/>
        <v>-1</v>
      </c>
      <c r="L21" s="1" t="str">
        <f t="shared" si="24"/>
        <v/>
      </c>
      <c r="M21" s="1" t="str">
        <f t="shared" si="25"/>
        <v/>
      </c>
      <c r="N21" s="1">
        <f t="shared" si="26"/>
        <v>1</v>
      </c>
      <c r="O21" s="1">
        <f t="shared" si="27"/>
        <v>1</v>
      </c>
      <c r="P21" s="1">
        <f t="shared" si="28"/>
        <v>1</v>
      </c>
      <c r="Q21" s="154"/>
      <c r="R21" s="155"/>
      <c r="S21" s="155"/>
      <c r="T21" s="155"/>
      <c r="U21" s="156"/>
      <c r="V21" s="155"/>
      <c r="W21" s="155"/>
      <c r="X21" s="155"/>
      <c r="Y21" s="192"/>
      <c r="Z21" s="192"/>
      <c r="AA21" s="154">
        <v>2</v>
      </c>
      <c r="AB21" s="155"/>
      <c r="AC21" s="155"/>
      <c r="AD21" s="155"/>
      <c r="AE21" s="156"/>
      <c r="AF21" s="192">
        <v>1</v>
      </c>
      <c r="AG21" s="155"/>
      <c r="AH21" s="192"/>
      <c r="AI21" s="155"/>
      <c r="AJ21" s="154">
        <v>1</v>
      </c>
      <c r="AK21" s="155"/>
      <c r="AL21" s="155"/>
      <c r="AM21" s="156"/>
      <c r="AN21" s="17" t="s">
        <v>57</v>
      </c>
    </row>
    <row r="22" spans="1:40" x14ac:dyDescent="0.3">
      <c r="A22" s="190">
        <v>92</v>
      </c>
      <c r="B22" s="189">
        <v>2002</v>
      </c>
      <c r="C22" s="189">
        <v>28</v>
      </c>
      <c r="D22" s="189">
        <v>2</v>
      </c>
      <c r="E22" s="189" t="s">
        <v>204</v>
      </c>
      <c r="F22" s="200">
        <v>1</v>
      </c>
      <c r="G22" s="200">
        <v>0</v>
      </c>
      <c r="H22" s="200">
        <v>0</v>
      </c>
      <c r="I22" s="16">
        <f t="shared" si="29"/>
        <v>0</v>
      </c>
      <c r="J22" s="1">
        <v>-1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3.2</v>
      </c>
      <c r="O22" s="1">
        <f t="shared" si="27"/>
        <v>1</v>
      </c>
      <c r="P22" s="1">
        <f t="shared" si="28"/>
        <v>3</v>
      </c>
      <c r="Q22" s="154"/>
      <c r="R22" s="155"/>
      <c r="S22" s="155"/>
      <c r="T22" s="155"/>
      <c r="U22" s="156"/>
      <c r="V22" s="155"/>
      <c r="W22" s="155"/>
      <c r="X22" s="155"/>
      <c r="Y22" s="192"/>
      <c r="Z22" s="192"/>
      <c r="AA22" s="154"/>
      <c r="AB22" s="155">
        <v>0.5</v>
      </c>
      <c r="AC22" s="155">
        <v>1</v>
      </c>
      <c r="AD22" s="155">
        <v>1</v>
      </c>
      <c r="AE22" s="156"/>
      <c r="AF22" s="192">
        <v>1</v>
      </c>
      <c r="AG22" s="155"/>
      <c r="AH22" s="192"/>
      <c r="AI22" s="155"/>
      <c r="AJ22" s="154"/>
      <c r="AK22" s="155"/>
      <c r="AL22" s="155">
        <v>1</v>
      </c>
      <c r="AM22" s="156"/>
      <c r="AN22" s="17" t="s">
        <v>57</v>
      </c>
    </row>
    <row r="23" spans="1:40" x14ac:dyDescent="0.3">
      <c r="A23" s="190">
        <v>92</v>
      </c>
      <c r="B23" s="189">
        <v>2002</v>
      </c>
      <c r="C23" s="189">
        <v>28</v>
      </c>
      <c r="D23" s="189">
        <v>2</v>
      </c>
      <c r="E23" s="189" t="s">
        <v>205</v>
      </c>
      <c r="F23" s="200">
        <v>1</v>
      </c>
      <c r="G23" s="200">
        <v>0</v>
      </c>
      <c r="H23" s="200">
        <v>0</v>
      </c>
      <c r="I23" s="16">
        <f t="shared" si="29"/>
        <v>0</v>
      </c>
      <c r="J23" s="1">
        <v>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>
        <f t="shared" si="26"/>
        <v>2</v>
      </c>
      <c r="O23" s="1">
        <f t="shared" si="27"/>
        <v>1</v>
      </c>
      <c r="P23" s="1">
        <f t="shared" si="28"/>
        <v>1</v>
      </c>
      <c r="Q23" s="154"/>
      <c r="R23" s="155"/>
      <c r="S23" s="155"/>
      <c r="T23" s="155"/>
      <c r="U23" s="156"/>
      <c r="V23" s="155"/>
      <c r="W23" s="155"/>
      <c r="X23" s="155"/>
      <c r="Y23" s="192"/>
      <c r="Z23" s="192"/>
      <c r="AA23" s="154">
        <v>1</v>
      </c>
      <c r="AB23" s="155">
        <v>1</v>
      </c>
      <c r="AC23" s="155">
        <v>1</v>
      </c>
      <c r="AD23" s="155"/>
      <c r="AE23" s="156"/>
      <c r="AF23" s="192">
        <v>1</v>
      </c>
      <c r="AG23" s="155"/>
      <c r="AH23" s="192"/>
      <c r="AI23" s="155"/>
      <c r="AJ23" s="154">
        <v>1</v>
      </c>
      <c r="AK23" s="155"/>
      <c r="AL23" s="155"/>
      <c r="AM23" s="156"/>
      <c r="AN23" s="17" t="s">
        <v>57</v>
      </c>
    </row>
    <row r="24" spans="1:40" x14ac:dyDescent="0.3">
      <c r="A24" s="190">
        <v>92</v>
      </c>
      <c r="B24" s="189">
        <v>2002</v>
      </c>
      <c r="C24" s="189">
        <v>11</v>
      </c>
      <c r="D24" s="189">
        <v>3</v>
      </c>
      <c r="E24" s="189" t="s">
        <v>206</v>
      </c>
      <c r="F24" s="200">
        <v>1</v>
      </c>
      <c r="G24" s="200">
        <v>0</v>
      </c>
      <c r="H24" s="200">
        <v>0</v>
      </c>
      <c r="I24" s="16">
        <f t="shared" si="29"/>
        <v>0</v>
      </c>
      <c r="J24" s="1">
        <v>1</v>
      </c>
      <c r="K24" s="1">
        <f t="shared" si="23"/>
        <v>1</v>
      </c>
      <c r="L24" s="1">
        <f t="shared" si="24"/>
        <v>3.5</v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Q24" s="154"/>
      <c r="R24" s="155"/>
      <c r="S24" s="155">
        <v>1</v>
      </c>
      <c r="T24" s="155">
        <v>1</v>
      </c>
      <c r="U24" s="156"/>
      <c r="V24" s="192"/>
      <c r="W24" s="192"/>
      <c r="X24" s="192"/>
      <c r="Y24" s="192"/>
      <c r="Z24" s="192"/>
      <c r="AA24" s="154"/>
      <c r="AB24" s="155">
        <v>1</v>
      </c>
      <c r="AC24" s="155">
        <v>1</v>
      </c>
      <c r="AD24" s="155">
        <v>0.5</v>
      </c>
      <c r="AE24" s="156"/>
      <c r="AF24" s="192">
        <v>1</v>
      </c>
      <c r="AG24" s="192"/>
      <c r="AH24" s="192"/>
      <c r="AI24" s="192"/>
      <c r="AJ24" s="154">
        <v>1</v>
      </c>
      <c r="AK24" s="155"/>
      <c r="AL24" s="155"/>
      <c r="AM24" s="156"/>
      <c r="AN24" s="17" t="s">
        <v>57</v>
      </c>
    </row>
    <row r="25" spans="1:40" x14ac:dyDescent="0.3">
      <c r="A25" s="190">
        <v>92</v>
      </c>
      <c r="B25" s="189">
        <v>2002</v>
      </c>
      <c r="C25" s="189">
        <v>14</v>
      </c>
      <c r="D25" s="189">
        <v>3</v>
      </c>
      <c r="E25" s="189" t="s">
        <v>207</v>
      </c>
      <c r="F25" s="200">
        <v>1</v>
      </c>
      <c r="G25" s="200">
        <v>0</v>
      </c>
      <c r="H25" s="200">
        <v>0</v>
      </c>
      <c r="I25" s="16">
        <f t="shared" si="29"/>
        <v>0</v>
      </c>
      <c r="J25" s="1">
        <v>-1</v>
      </c>
      <c r="K25" s="1">
        <f t="shared" si="23"/>
        <v>1</v>
      </c>
      <c r="L25" s="1" t="str">
        <f t="shared" si="24"/>
        <v/>
      </c>
      <c r="M25" s="1" t="str">
        <f t="shared" si="25"/>
        <v/>
      </c>
      <c r="N25" s="1">
        <f t="shared" si="26"/>
        <v>1.3333333333333333</v>
      </c>
      <c r="O25" s="1">
        <f t="shared" si="27"/>
        <v>2</v>
      </c>
      <c r="P25" s="1" t="str">
        <f t="shared" si="28"/>
        <v/>
      </c>
      <c r="Q25" s="154"/>
      <c r="R25" s="155"/>
      <c r="S25" s="155"/>
      <c r="T25" s="155"/>
      <c r="U25" s="156"/>
      <c r="V25" s="192"/>
      <c r="W25" s="192"/>
      <c r="X25" s="192"/>
      <c r="Y25" s="192"/>
      <c r="Z25" s="192"/>
      <c r="AA25" s="154">
        <v>1</v>
      </c>
      <c r="AB25" s="155">
        <v>0.5</v>
      </c>
      <c r="AC25" s="155"/>
      <c r="AD25" s="155"/>
      <c r="AE25" s="156"/>
      <c r="AF25" s="192"/>
      <c r="AG25" s="192">
        <v>1</v>
      </c>
      <c r="AH25" s="192"/>
      <c r="AI25" s="192"/>
      <c r="AJ25" s="154"/>
      <c r="AK25" s="155"/>
      <c r="AL25" s="155"/>
      <c r="AM25" s="156"/>
    </row>
    <row r="26" spans="1:40" x14ac:dyDescent="0.3">
      <c r="A26" s="190">
        <v>92</v>
      </c>
      <c r="B26" s="189">
        <v>2002</v>
      </c>
      <c r="C26" s="189">
        <v>21</v>
      </c>
      <c r="D26" s="189">
        <v>3</v>
      </c>
      <c r="E26" s="189" t="s">
        <v>208</v>
      </c>
      <c r="F26" s="200">
        <v>1</v>
      </c>
      <c r="G26" s="200">
        <v>0</v>
      </c>
      <c r="H26" s="200">
        <v>0</v>
      </c>
      <c r="I26" s="16">
        <f t="shared" si="29"/>
        <v>0</v>
      </c>
      <c r="J26" s="1">
        <v>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2</v>
      </c>
      <c r="O26" s="1">
        <f t="shared" si="27"/>
        <v>2</v>
      </c>
      <c r="P26" s="1">
        <f t="shared" si="28"/>
        <v>1</v>
      </c>
      <c r="Q26" s="154"/>
      <c r="R26" s="155"/>
      <c r="S26" s="155"/>
      <c r="T26" s="155"/>
      <c r="U26" s="156"/>
      <c r="V26" s="155"/>
      <c r="W26" s="155"/>
      <c r="X26" s="155"/>
      <c r="Y26" s="192"/>
      <c r="Z26" s="192"/>
      <c r="AA26" s="154">
        <v>1</v>
      </c>
      <c r="AB26" s="155">
        <v>1</v>
      </c>
      <c r="AC26" s="155">
        <v>1</v>
      </c>
      <c r="AD26" s="155"/>
      <c r="AE26" s="156"/>
      <c r="AF26" s="192"/>
      <c r="AG26" s="155">
        <v>1</v>
      </c>
      <c r="AH26" s="192"/>
      <c r="AI26" s="155"/>
      <c r="AJ26" s="154">
        <v>1</v>
      </c>
      <c r="AK26" s="155"/>
      <c r="AL26" s="155"/>
      <c r="AM26" s="156"/>
      <c r="AN26" s="17" t="s">
        <v>57</v>
      </c>
    </row>
    <row r="27" spans="1:40" x14ac:dyDescent="0.3">
      <c r="A27" s="190">
        <v>92</v>
      </c>
      <c r="B27" s="189">
        <v>2002</v>
      </c>
      <c r="C27" s="189">
        <v>9</v>
      </c>
      <c r="D27" s="189">
        <v>5</v>
      </c>
      <c r="E27" s="189" t="s">
        <v>209</v>
      </c>
      <c r="F27" s="200">
        <v>1</v>
      </c>
      <c r="G27" s="200">
        <v>0</v>
      </c>
      <c r="H27" s="200">
        <v>0</v>
      </c>
      <c r="I27" s="16">
        <f t="shared" si="29"/>
        <v>0</v>
      </c>
      <c r="J27" s="1">
        <v>-1</v>
      </c>
      <c r="K27" s="1">
        <f t="shared" si="23"/>
        <v>1</v>
      </c>
      <c r="L27" s="1" t="str">
        <f t="shared" si="24"/>
        <v/>
      </c>
      <c r="M27" s="1">
        <f t="shared" si="25"/>
        <v>1.5</v>
      </c>
      <c r="N27" s="1">
        <f t="shared" si="26"/>
        <v>2</v>
      </c>
      <c r="O27" s="1">
        <f t="shared" si="27"/>
        <v>1</v>
      </c>
      <c r="P27" s="1">
        <f t="shared" si="28"/>
        <v>1</v>
      </c>
      <c r="Q27" s="154"/>
      <c r="R27" s="155"/>
      <c r="S27" s="155"/>
      <c r="T27" s="155"/>
      <c r="U27" s="156"/>
      <c r="V27" s="155">
        <v>1</v>
      </c>
      <c r="W27" s="155">
        <v>1</v>
      </c>
      <c r="X27" s="155"/>
      <c r="Y27" s="192"/>
      <c r="Z27" s="192"/>
      <c r="AA27" s="154">
        <v>1</v>
      </c>
      <c r="AB27" s="155">
        <v>1</v>
      </c>
      <c r="AC27" s="155">
        <v>1</v>
      </c>
      <c r="AD27" s="155"/>
      <c r="AE27" s="156"/>
      <c r="AF27" s="192">
        <v>1</v>
      </c>
      <c r="AG27" s="155"/>
      <c r="AH27" s="192"/>
      <c r="AI27" s="155"/>
      <c r="AJ27" s="154">
        <v>1</v>
      </c>
      <c r="AK27" s="155"/>
      <c r="AL27" s="155"/>
      <c r="AM27" s="156"/>
      <c r="AN27" s="17" t="s">
        <v>57</v>
      </c>
    </row>
    <row r="28" spans="1:40" x14ac:dyDescent="0.3">
      <c r="A28" s="190">
        <v>92</v>
      </c>
      <c r="B28" s="189">
        <v>2002</v>
      </c>
      <c r="C28" s="189">
        <v>9</v>
      </c>
      <c r="D28" s="189">
        <v>5</v>
      </c>
      <c r="E28" s="202" t="s">
        <v>210</v>
      </c>
      <c r="F28" s="200">
        <v>1</v>
      </c>
      <c r="G28" s="200">
        <v>0</v>
      </c>
      <c r="H28" s="200">
        <v>0</v>
      </c>
      <c r="I28" s="16">
        <f t="shared" si="29"/>
        <v>0</v>
      </c>
      <c r="J28" s="1">
        <v>-1</v>
      </c>
      <c r="K28" s="1">
        <f t="shared" si="23"/>
        <v>1</v>
      </c>
      <c r="L28" s="1">
        <f t="shared" si="24"/>
        <v>4</v>
      </c>
      <c r="M28" s="1" t="str">
        <f t="shared" si="25"/>
        <v/>
      </c>
      <c r="N28" s="1">
        <f t="shared" si="26"/>
        <v>2</v>
      </c>
      <c r="O28" s="1">
        <f t="shared" si="27"/>
        <v>1</v>
      </c>
      <c r="P28" s="1">
        <f t="shared" si="28"/>
        <v>2</v>
      </c>
      <c r="Q28" s="154"/>
      <c r="R28" s="155"/>
      <c r="S28" s="155">
        <v>1</v>
      </c>
      <c r="T28" s="155">
        <v>1</v>
      </c>
      <c r="U28" s="156">
        <v>1</v>
      </c>
      <c r="V28" s="155"/>
      <c r="W28" s="155"/>
      <c r="X28" s="155"/>
      <c r="Y28" s="192"/>
      <c r="Z28" s="192"/>
      <c r="AA28" s="154">
        <v>1</v>
      </c>
      <c r="AB28" s="155">
        <v>1</v>
      </c>
      <c r="AC28" s="155">
        <v>1</v>
      </c>
      <c r="AD28" s="155"/>
      <c r="AE28" s="156"/>
      <c r="AF28" s="192">
        <v>1</v>
      </c>
      <c r="AG28" s="155"/>
      <c r="AH28" s="192"/>
      <c r="AI28" s="155"/>
      <c r="AJ28" s="154"/>
      <c r="AK28" s="155">
        <v>1</v>
      </c>
      <c r="AL28" s="155"/>
      <c r="AM28" s="156"/>
    </row>
    <row r="29" spans="1:40" x14ac:dyDescent="0.3">
      <c r="A29" s="190">
        <v>92</v>
      </c>
      <c r="B29" s="189">
        <v>2002</v>
      </c>
      <c r="C29" s="189">
        <v>23</v>
      </c>
      <c r="D29" s="189">
        <v>5</v>
      </c>
      <c r="E29" s="189" t="s">
        <v>211</v>
      </c>
      <c r="F29" s="200">
        <v>1</v>
      </c>
      <c r="G29" s="200">
        <v>1</v>
      </c>
      <c r="H29" s="200">
        <v>0</v>
      </c>
      <c r="I29" s="16">
        <f t="shared" si="29"/>
        <v>1</v>
      </c>
      <c r="J29" s="1">
        <v>1</v>
      </c>
      <c r="K29" s="1">
        <f t="shared" si="23"/>
        <v>-1</v>
      </c>
      <c r="L29" s="1" t="str">
        <f t="shared" si="24"/>
        <v/>
      </c>
      <c r="M29" s="1">
        <f t="shared" si="25"/>
        <v>1</v>
      </c>
      <c r="N29" s="1">
        <f t="shared" si="26"/>
        <v>2</v>
      </c>
      <c r="O29" s="1">
        <f t="shared" si="27"/>
        <v>1</v>
      </c>
      <c r="P29" s="1">
        <f t="shared" si="28"/>
        <v>1</v>
      </c>
      <c r="Q29" s="154"/>
      <c r="R29" s="155"/>
      <c r="S29" s="155"/>
      <c r="T29" s="155"/>
      <c r="U29" s="156"/>
      <c r="V29" s="155">
        <v>2</v>
      </c>
      <c r="W29" s="155"/>
      <c r="X29" s="155"/>
      <c r="Y29" s="192"/>
      <c r="Z29" s="192"/>
      <c r="AA29" s="154"/>
      <c r="AB29" s="155">
        <v>2</v>
      </c>
      <c r="AC29" s="155"/>
      <c r="AD29" s="155"/>
      <c r="AE29" s="156"/>
      <c r="AF29" s="192">
        <v>1</v>
      </c>
      <c r="AG29" s="155"/>
      <c r="AH29" s="192"/>
      <c r="AI29" s="155"/>
      <c r="AJ29" s="154">
        <v>1</v>
      </c>
      <c r="AK29" s="155"/>
      <c r="AL29" s="155"/>
      <c r="AM29" s="156"/>
      <c r="AN29" s="17" t="s">
        <v>57</v>
      </c>
    </row>
    <row r="30" spans="1:40" x14ac:dyDescent="0.3">
      <c r="A30">
        <v>92</v>
      </c>
      <c r="B30" s="64">
        <v>2002</v>
      </c>
      <c r="C30" s="189">
        <v>23</v>
      </c>
      <c r="D30" s="189">
        <v>5</v>
      </c>
      <c r="E30" s="64" t="s">
        <v>212</v>
      </c>
      <c r="F30" s="200">
        <v>1</v>
      </c>
      <c r="G30" s="200">
        <v>0</v>
      </c>
      <c r="H30" s="200">
        <v>0</v>
      </c>
      <c r="I30" s="16">
        <f t="shared" si="29"/>
        <v>0</v>
      </c>
      <c r="J30" s="1">
        <v>-1</v>
      </c>
      <c r="K30" s="1">
        <f t="shared" si="23"/>
        <v>1</v>
      </c>
      <c r="L30" s="1">
        <f t="shared" si="24"/>
        <v>4.5</v>
      </c>
      <c r="M30" s="1">
        <f t="shared" si="25"/>
        <v>2.8</v>
      </c>
      <c r="N30" s="1">
        <f t="shared" si="26"/>
        <v>2</v>
      </c>
      <c r="O30" s="1">
        <f t="shared" si="27"/>
        <v>1</v>
      </c>
      <c r="P30" s="1" t="str">
        <f t="shared" si="28"/>
        <v/>
      </c>
      <c r="Q30" s="154"/>
      <c r="R30" s="155"/>
      <c r="S30" s="155"/>
      <c r="T30" s="155">
        <v>1</v>
      </c>
      <c r="U30" s="156">
        <v>1</v>
      </c>
      <c r="V30" s="155"/>
      <c r="W30" s="155">
        <v>1</v>
      </c>
      <c r="X30" s="155">
        <v>1</v>
      </c>
      <c r="Y30" s="192">
        <v>0.5</v>
      </c>
      <c r="Z30" s="192"/>
      <c r="AA30" s="154">
        <v>1</v>
      </c>
      <c r="AB30" s="155">
        <v>1</v>
      </c>
      <c r="AC30" s="155">
        <v>1</v>
      </c>
      <c r="AD30" s="155"/>
      <c r="AE30" s="156"/>
      <c r="AF30" s="192">
        <v>1</v>
      </c>
      <c r="AG30" s="155"/>
      <c r="AH30" s="192"/>
      <c r="AI30" s="155"/>
      <c r="AJ30" s="154"/>
      <c r="AK30" s="155"/>
      <c r="AL30" s="155"/>
      <c r="AM30" s="156"/>
      <c r="AN30" s="206"/>
    </row>
    <row r="31" spans="1:40" x14ac:dyDescent="0.3">
      <c r="A31" s="190">
        <v>92</v>
      </c>
      <c r="B31" s="189">
        <v>2002</v>
      </c>
      <c r="C31" s="189">
        <v>23</v>
      </c>
      <c r="D31" s="189">
        <v>5</v>
      </c>
      <c r="E31" s="189" t="s">
        <v>213</v>
      </c>
      <c r="F31" s="200">
        <v>1</v>
      </c>
      <c r="G31" s="200">
        <v>0</v>
      </c>
      <c r="H31" s="200">
        <v>0</v>
      </c>
      <c r="I31" s="16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 t="str">
        <f t="shared" si="25"/>
        <v/>
      </c>
      <c r="N31" s="1">
        <f t="shared" si="26"/>
        <v>4</v>
      </c>
      <c r="O31" s="1">
        <f t="shared" si="27"/>
        <v>2</v>
      </c>
      <c r="P31" s="1">
        <f t="shared" si="28"/>
        <v>4</v>
      </c>
      <c r="Q31" s="154"/>
      <c r="R31" s="155"/>
      <c r="S31" s="155"/>
      <c r="T31" s="155"/>
      <c r="U31" s="156"/>
      <c r="V31" s="155"/>
      <c r="W31" s="155"/>
      <c r="X31" s="155"/>
      <c r="Y31" s="192"/>
      <c r="Z31" s="192"/>
      <c r="AA31" s="154"/>
      <c r="AB31" s="155"/>
      <c r="AC31" s="155">
        <v>1</v>
      </c>
      <c r="AD31" s="155">
        <v>1</v>
      </c>
      <c r="AE31" s="156">
        <v>1</v>
      </c>
      <c r="AF31" s="192"/>
      <c r="AG31" s="155">
        <v>1</v>
      </c>
      <c r="AH31" s="192"/>
      <c r="AI31" s="155"/>
      <c r="AJ31" s="154"/>
      <c r="AK31" s="155"/>
      <c r="AL31" s="155"/>
      <c r="AM31" s="156">
        <v>1</v>
      </c>
      <c r="AN31" s="17" t="s">
        <v>57</v>
      </c>
    </row>
    <row r="32" spans="1:40" x14ac:dyDescent="0.3">
      <c r="A32" s="190">
        <v>101</v>
      </c>
      <c r="B32" s="189">
        <v>2002</v>
      </c>
      <c r="C32" s="189">
        <v>10</v>
      </c>
      <c r="D32" s="189">
        <v>7</v>
      </c>
      <c r="E32" s="189" t="s">
        <v>214</v>
      </c>
      <c r="F32" s="200">
        <v>1</v>
      </c>
      <c r="G32" s="200">
        <v>0</v>
      </c>
      <c r="H32" s="200">
        <v>0</v>
      </c>
      <c r="I32" s="16">
        <f t="shared" si="29"/>
        <v>0</v>
      </c>
      <c r="J32" s="1">
        <v>-1</v>
      </c>
      <c r="K32" s="1">
        <f t="shared" si="23"/>
        <v>1</v>
      </c>
      <c r="L32" s="1">
        <f t="shared" si="24"/>
        <v>2</v>
      </c>
      <c r="M32" s="1">
        <f t="shared" si="25"/>
        <v>2</v>
      </c>
      <c r="N32" s="1">
        <f t="shared" si="26"/>
        <v>1.5</v>
      </c>
      <c r="O32" s="1">
        <f t="shared" si="27"/>
        <v>1</v>
      </c>
      <c r="P32" s="1">
        <f t="shared" si="28"/>
        <v>1</v>
      </c>
      <c r="Q32" s="154">
        <v>1</v>
      </c>
      <c r="R32" s="155">
        <v>1</v>
      </c>
      <c r="S32" s="155">
        <v>1</v>
      </c>
      <c r="T32" s="155"/>
      <c r="U32" s="156"/>
      <c r="V32" s="192">
        <v>1</v>
      </c>
      <c r="W32" s="192">
        <v>1</v>
      </c>
      <c r="X32" s="192">
        <v>1</v>
      </c>
      <c r="Y32" s="192"/>
      <c r="Z32" s="192"/>
      <c r="AA32" s="154">
        <v>1</v>
      </c>
      <c r="AB32" s="155">
        <v>1</v>
      </c>
      <c r="AC32" s="155"/>
      <c r="AD32" s="155"/>
      <c r="AE32" s="156"/>
      <c r="AF32" s="192">
        <v>1</v>
      </c>
      <c r="AG32" s="192"/>
      <c r="AH32" s="192"/>
      <c r="AI32" s="192"/>
      <c r="AJ32" s="154">
        <v>1</v>
      </c>
      <c r="AK32" s="155"/>
      <c r="AL32" s="155"/>
      <c r="AM32" s="156"/>
    </row>
    <row r="33" spans="1:89" x14ac:dyDescent="0.3">
      <c r="A33">
        <v>101</v>
      </c>
      <c r="B33" s="64">
        <v>2002</v>
      </c>
      <c r="C33" s="189">
        <v>3</v>
      </c>
      <c r="D33" s="189">
        <v>10</v>
      </c>
      <c r="E33" s="64" t="s">
        <v>215</v>
      </c>
      <c r="F33" s="200">
        <v>1</v>
      </c>
      <c r="G33" s="200">
        <v>0</v>
      </c>
      <c r="H33" s="200">
        <v>0</v>
      </c>
      <c r="I33" s="16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1.5</v>
      </c>
      <c r="N33" s="1">
        <f t="shared" si="26"/>
        <v>1.5</v>
      </c>
      <c r="O33" s="1">
        <f t="shared" si="27"/>
        <v>1</v>
      </c>
      <c r="P33" s="1">
        <f t="shared" si="28"/>
        <v>4</v>
      </c>
      <c r="Q33" s="154"/>
      <c r="R33" s="155"/>
      <c r="S33" s="155"/>
      <c r="T33" s="155"/>
      <c r="U33" s="156"/>
      <c r="V33" s="155">
        <v>1</v>
      </c>
      <c r="W33" s="155">
        <v>1</v>
      </c>
      <c r="X33" s="155"/>
      <c r="Y33" s="155"/>
      <c r="Z33" s="155"/>
      <c r="AA33" s="154">
        <v>1</v>
      </c>
      <c r="AB33" s="155">
        <v>1</v>
      </c>
      <c r="AC33" s="155"/>
      <c r="AD33" s="155"/>
      <c r="AE33" s="156"/>
      <c r="AF33" s="155">
        <v>1</v>
      </c>
      <c r="AG33" s="155"/>
      <c r="AH33" s="155"/>
      <c r="AI33" s="155"/>
      <c r="AJ33" s="154"/>
      <c r="AK33" s="155"/>
      <c r="AL33" s="155"/>
      <c r="AM33" s="156">
        <v>1</v>
      </c>
      <c r="AN33" s="17" t="s">
        <v>58</v>
      </c>
    </row>
    <row r="34" spans="1:89" x14ac:dyDescent="0.3">
      <c r="A34" s="190">
        <v>101</v>
      </c>
      <c r="B34" s="189">
        <v>2002</v>
      </c>
      <c r="C34" s="189">
        <v>9</v>
      </c>
      <c r="D34" s="189">
        <v>10</v>
      </c>
      <c r="E34" s="189" t="s">
        <v>216</v>
      </c>
      <c r="F34" s="162">
        <v>1</v>
      </c>
      <c r="G34" s="200">
        <v>0</v>
      </c>
      <c r="H34" s="200">
        <v>0</v>
      </c>
      <c r="I34" s="16">
        <f t="shared" si="29"/>
        <v>0</v>
      </c>
      <c r="J34" s="1">
        <v>-1</v>
      </c>
      <c r="K34" s="1">
        <f t="shared" si="23"/>
        <v>1</v>
      </c>
      <c r="L34" s="1">
        <f t="shared" si="24"/>
        <v>1.5</v>
      </c>
      <c r="M34" s="1">
        <f t="shared" si="25"/>
        <v>2.8</v>
      </c>
      <c r="N34" s="1">
        <f t="shared" si="26"/>
        <v>4</v>
      </c>
      <c r="O34" s="1">
        <f t="shared" si="27"/>
        <v>2</v>
      </c>
      <c r="P34" s="1">
        <f t="shared" si="28"/>
        <v>2</v>
      </c>
      <c r="Q34" s="154">
        <v>1</v>
      </c>
      <c r="R34" s="155">
        <v>1</v>
      </c>
      <c r="S34" s="155"/>
      <c r="T34" s="155"/>
      <c r="U34" s="156"/>
      <c r="V34" s="155"/>
      <c r="W34" s="155">
        <v>1</v>
      </c>
      <c r="X34" s="155">
        <v>1</v>
      </c>
      <c r="Y34" s="155">
        <v>0.5</v>
      </c>
      <c r="Z34" s="155"/>
      <c r="AA34" s="154"/>
      <c r="AB34" s="155"/>
      <c r="AC34" s="155">
        <v>1</v>
      </c>
      <c r="AD34" s="155">
        <v>1</v>
      </c>
      <c r="AE34" s="156">
        <v>1</v>
      </c>
      <c r="AF34" s="155"/>
      <c r="AG34" s="155">
        <v>1</v>
      </c>
      <c r="AH34" s="155"/>
      <c r="AI34" s="155"/>
      <c r="AJ34" s="154"/>
      <c r="AK34" s="155">
        <v>1</v>
      </c>
      <c r="AL34" s="155"/>
      <c r="AM34" s="156"/>
      <c r="AN34" s="17" t="s">
        <v>57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0">
        <v>101</v>
      </c>
      <c r="B35" s="189">
        <v>2002</v>
      </c>
      <c r="C35" s="189">
        <v>24</v>
      </c>
      <c r="D35" s="189">
        <v>10</v>
      </c>
      <c r="E35" s="189" t="s">
        <v>217</v>
      </c>
      <c r="F35" s="200">
        <v>1</v>
      </c>
      <c r="G35" s="200">
        <v>0</v>
      </c>
      <c r="H35" s="200">
        <v>0</v>
      </c>
      <c r="I35" s="16">
        <f t="shared" si="29"/>
        <v>0</v>
      </c>
      <c r="J35" s="1">
        <v>-1</v>
      </c>
      <c r="K35" s="1">
        <f t="shared" si="23"/>
        <v>1</v>
      </c>
      <c r="L35" s="1">
        <f t="shared" si="24"/>
        <v>3.2</v>
      </c>
      <c r="M35" s="1">
        <f t="shared" si="25"/>
        <v>2</v>
      </c>
      <c r="N35" s="1">
        <f t="shared" si="26"/>
        <v>2.8</v>
      </c>
      <c r="O35" s="1">
        <f t="shared" si="27"/>
        <v>2</v>
      </c>
      <c r="P35" s="1">
        <f t="shared" si="28"/>
        <v>2</v>
      </c>
      <c r="Q35" s="154"/>
      <c r="R35" s="155">
        <v>0.5</v>
      </c>
      <c r="S35" s="155">
        <v>1</v>
      </c>
      <c r="T35" s="155">
        <v>1</v>
      </c>
      <c r="U35" s="156"/>
      <c r="V35" s="155">
        <v>1</v>
      </c>
      <c r="W35" s="155">
        <v>1</v>
      </c>
      <c r="X35" s="155">
        <v>1</v>
      </c>
      <c r="Y35" s="192"/>
      <c r="Z35" s="192"/>
      <c r="AA35" s="154"/>
      <c r="AB35" s="155">
        <v>1</v>
      </c>
      <c r="AC35" s="155">
        <v>1</v>
      </c>
      <c r="AD35" s="155">
        <v>0.5</v>
      </c>
      <c r="AE35" s="156"/>
      <c r="AF35" s="192"/>
      <c r="AG35" s="155">
        <v>1</v>
      </c>
      <c r="AH35" s="192"/>
      <c r="AI35" s="155"/>
      <c r="AJ35" s="154"/>
      <c r="AK35" s="155">
        <v>1</v>
      </c>
      <c r="AL35" s="155"/>
      <c r="AM35" s="156"/>
      <c r="AN35" s="17" t="s">
        <v>57</v>
      </c>
    </row>
    <row r="36" spans="1:89" x14ac:dyDescent="0.3">
      <c r="A36" s="190">
        <v>101</v>
      </c>
      <c r="B36" s="189">
        <v>2002</v>
      </c>
      <c r="C36" s="189">
        <v>24</v>
      </c>
      <c r="D36" s="189">
        <v>10</v>
      </c>
      <c r="E36" s="189" t="s">
        <v>218</v>
      </c>
      <c r="F36" s="200">
        <v>2</v>
      </c>
      <c r="G36" s="200">
        <v>0</v>
      </c>
      <c r="H36" s="200">
        <v>1</v>
      </c>
      <c r="I36" s="16">
        <f t="shared" si="29"/>
        <v>1</v>
      </c>
      <c r="J36" s="1">
        <v>-1</v>
      </c>
      <c r="K36" s="1">
        <f t="shared" si="23"/>
        <v>-1</v>
      </c>
      <c r="L36" s="1" t="str">
        <f t="shared" si="24"/>
        <v/>
      </c>
      <c r="M36" s="1" t="str">
        <f t="shared" si="25"/>
        <v/>
      </c>
      <c r="N36" s="1">
        <f t="shared" si="26"/>
        <v>3</v>
      </c>
      <c r="O36" s="1" t="str">
        <f t="shared" si="27"/>
        <v/>
      </c>
      <c r="P36" s="1" t="str">
        <f t="shared" si="28"/>
        <v/>
      </c>
      <c r="Q36" s="154"/>
      <c r="R36" s="155"/>
      <c r="S36" s="155"/>
      <c r="T36" s="155"/>
      <c r="U36" s="156"/>
      <c r="V36" s="155"/>
      <c r="W36" s="155"/>
      <c r="X36" s="155"/>
      <c r="Y36" s="155"/>
      <c r="Z36" s="155"/>
      <c r="AA36" s="154"/>
      <c r="AB36" s="155"/>
      <c r="AC36" s="155">
        <v>2</v>
      </c>
      <c r="AD36" s="155"/>
      <c r="AE36" s="156"/>
      <c r="AF36" s="155"/>
      <c r="AG36" s="155"/>
      <c r="AH36" s="155"/>
      <c r="AI36" s="155"/>
      <c r="AJ36" s="154"/>
      <c r="AK36" s="155"/>
      <c r="AL36" s="155"/>
      <c r="AM36" s="156"/>
    </row>
    <row r="37" spans="1:89" x14ac:dyDescent="0.3">
      <c r="A37" s="190">
        <v>101</v>
      </c>
      <c r="B37" s="189">
        <v>2002</v>
      </c>
      <c r="C37" s="189">
        <v>24</v>
      </c>
      <c r="D37" s="189">
        <v>10</v>
      </c>
      <c r="E37" s="189" t="s">
        <v>219</v>
      </c>
      <c r="F37" s="200">
        <v>1</v>
      </c>
      <c r="G37" s="200">
        <v>0</v>
      </c>
      <c r="H37" s="200">
        <v>0</v>
      </c>
      <c r="I37" s="16">
        <f t="shared" si="29"/>
        <v>0</v>
      </c>
      <c r="J37" s="1">
        <v>-1</v>
      </c>
      <c r="K37" s="1">
        <f t="shared" si="23"/>
        <v>1</v>
      </c>
      <c r="L37" s="1">
        <f t="shared" si="24"/>
        <v>4.5</v>
      </c>
      <c r="M37" s="1" t="str">
        <f t="shared" si="25"/>
        <v/>
      </c>
      <c r="N37" s="1">
        <f t="shared" si="26"/>
        <v>2</v>
      </c>
      <c r="O37" s="1">
        <f t="shared" si="27"/>
        <v>1</v>
      </c>
      <c r="P37" s="1">
        <f t="shared" si="28"/>
        <v>1</v>
      </c>
      <c r="Q37" s="154"/>
      <c r="R37" s="155"/>
      <c r="S37" s="155"/>
      <c r="T37" s="155">
        <v>1</v>
      </c>
      <c r="U37" s="156">
        <v>1</v>
      </c>
      <c r="V37" s="155"/>
      <c r="W37" s="155"/>
      <c r="X37" s="155"/>
      <c r="Y37" s="192"/>
      <c r="Z37" s="192"/>
      <c r="AA37" s="154">
        <v>1</v>
      </c>
      <c r="AB37" s="155">
        <v>1</v>
      </c>
      <c r="AC37" s="155">
        <v>1</v>
      </c>
      <c r="AD37" s="155"/>
      <c r="AE37" s="156"/>
      <c r="AF37" s="192">
        <v>1</v>
      </c>
      <c r="AG37" s="155"/>
      <c r="AH37" s="192"/>
      <c r="AI37" s="155"/>
      <c r="AJ37" s="154">
        <v>1</v>
      </c>
      <c r="AK37" s="155"/>
      <c r="AL37" s="155"/>
      <c r="AM37" s="156"/>
    </row>
    <row r="38" spans="1:89" x14ac:dyDescent="0.3">
      <c r="A38" s="190">
        <v>101</v>
      </c>
      <c r="B38" s="189">
        <v>2002</v>
      </c>
      <c r="C38" s="189">
        <v>28</v>
      </c>
      <c r="D38" s="189">
        <v>10</v>
      </c>
      <c r="E38" s="189" t="s">
        <v>220</v>
      </c>
      <c r="F38" s="200">
        <v>1</v>
      </c>
      <c r="G38" s="200">
        <v>0</v>
      </c>
      <c r="H38" s="200">
        <v>0</v>
      </c>
      <c r="I38" s="16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 t="str">
        <f t="shared" si="25"/>
        <v/>
      </c>
      <c r="N38" s="1">
        <f t="shared" si="26"/>
        <v>1.5</v>
      </c>
      <c r="O38" s="1">
        <f t="shared" si="27"/>
        <v>1</v>
      </c>
      <c r="P38" s="1" t="str">
        <f t="shared" si="28"/>
        <v/>
      </c>
      <c r="Q38" s="154"/>
      <c r="R38" s="155"/>
      <c r="S38" s="155"/>
      <c r="T38" s="155"/>
      <c r="U38" s="156"/>
      <c r="V38" s="155"/>
      <c r="W38" s="155"/>
      <c r="X38" s="155"/>
      <c r="Y38" s="192"/>
      <c r="Z38" s="192"/>
      <c r="AA38" s="154">
        <v>1</v>
      </c>
      <c r="AB38" s="155">
        <v>1</v>
      </c>
      <c r="AC38" s="155"/>
      <c r="AD38" s="155"/>
      <c r="AE38" s="156"/>
      <c r="AF38" s="192">
        <v>1</v>
      </c>
      <c r="AG38" s="155"/>
      <c r="AH38" s="192"/>
      <c r="AI38" s="155"/>
      <c r="AJ38" s="154"/>
      <c r="AK38" s="155"/>
      <c r="AL38" s="155"/>
      <c r="AM38" s="156"/>
    </row>
    <row r="39" spans="1:89" x14ac:dyDescent="0.3">
      <c r="A39" s="190">
        <v>101</v>
      </c>
      <c r="B39" s="189">
        <v>2002</v>
      </c>
      <c r="C39" s="189">
        <v>28</v>
      </c>
      <c r="D39" s="189">
        <v>10</v>
      </c>
      <c r="E39" s="189" t="s">
        <v>221</v>
      </c>
      <c r="F39" s="200">
        <v>1</v>
      </c>
      <c r="G39" s="200">
        <v>1</v>
      </c>
      <c r="H39" s="200">
        <v>0</v>
      </c>
      <c r="I39" s="16">
        <f t="shared" si="29"/>
        <v>1</v>
      </c>
      <c r="J39" s="1">
        <v>-1</v>
      </c>
      <c r="K39" s="1">
        <f t="shared" si="23"/>
        <v>-1</v>
      </c>
      <c r="L39" s="1" t="str">
        <f t="shared" si="24"/>
        <v/>
      </c>
      <c r="M39" s="1" t="str">
        <f t="shared" si="25"/>
        <v/>
      </c>
      <c r="N39" s="1">
        <f t="shared" si="26"/>
        <v>2</v>
      </c>
      <c r="O39" s="1">
        <f t="shared" si="27"/>
        <v>1</v>
      </c>
      <c r="P39" s="1" t="str">
        <f t="shared" si="28"/>
        <v/>
      </c>
      <c r="Q39" s="154"/>
      <c r="R39" s="155"/>
      <c r="S39" s="155"/>
      <c r="T39" s="155"/>
      <c r="U39" s="156"/>
      <c r="V39" s="192"/>
      <c r="W39" s="192"/>
      <c r="X39" s="192"/>
      <c r="Y39" s="192"/>
      <c r="Z39" s="192"/>
      <c r="AA39" s="154"/>
      <c r="AB39" s="155">
        <v>2</v>
      </c>
      <c r="AC39" s="155"/>
      <c r="AD39" s="155"/>
      <c r="AE39" s="156"/>
      <c r="AF39" s="192">
        <v>1</v>
      </c>
      <c r="AG39" s="192"/>
      <c r="AH39" s="192"/>
      <c r="AI39" s="192"/>
      <c r="AJ39" s="154"/>
      <c r="AK39" s="155"/>
      <c r="AL39" s="155"/>
      <c r="AM39" s="156"/>
    </row>
    <row r="40" spans="1:89" x14ac:dyDescent="0.3">
      <c r="A40" s="190">
        <v>101</v>
      </c>
      <c r="B40" s="189">
        <v>2002</v>
      </c>
      <c r="C40" s="189">
        <v>7</v>
      </c>
      <c r="D40" s="189">
        <v>11</v>
      </c>
      <c r="E40" s="189" t="s">
        <v>222</v>
      </c>
      <c r="F40" s="200">
        <v>1</v>
      </c>
      <c r="G40" s="200">
        <v>0</v>
      </c>
      <c r="H40" s="200">
        <v>0</v>
      </c>
      <c r="I40" s="16">
        <f t="shared" si="29"/>
        <v>0</v>
      </c>
      <c r="J40" s="1">
        <v>1</v>
      </c>
      <c r="K40" s="1">
        <f t="shared" si="23"/>
        <v>1</v>
      </c>
      <c r="L40" s="1">
        <f t="shared" si="24"/>
        <v>4</v>
      </c>
      <c r="M40" s="1">
        <f t="shared" si="25"/>
        <v>4.5</v>
      </c>
      <c r="N40" s="1">
        <f t="shared" si="26"/>
        <v>1.5</v>
      </c>
      <c r="O40" s="1">
        <f t="shared" si="27"/>
        <v>1</v>
      </c>
      <c r="P40" s="1">
        <f t="shared" si="28"/>
        <v>1</v>
      </c>
      <c r="Q40" s="154"/>
      <c r="R40" s="155"/>
      <c r="S40" s="155">
        <v>1</v>
      </c>
      <c r="T40" s="155">
        <v>1</v>
      </c>
      <c r="U40" s="156">
        <v>1</v>
      </c>
      <c r="V40" s="155"/>
      <c r="W40" s="155"/>
      <c r="X40" s="155"/>
      <c r="Y40" s="192">
        <v>1</v>
      </c>
      <c r="Z40" s="192">
        <v>1</v>
      </c>
      <c r="AA40" s="154">
        <v>1</v>
      </c>
      <c r="AB40" s="155">
        <v>1</v>
      </c>
      <c r="AC40" s="155"/>
      <c r="AD40" s="155"/>
      <c r="AE40" s="156"/>
      <c r="AF40" s="192">
        <v>1</v>
      </c>
      <c r="AG40" s="155"/>
      <c r="AH40" s="192"/>
      <c r="AI40" s="155"/>
      <c r="AJ40" s="154">
        <v>1</v>
      </c>
      <c r="AK40" s="155"/>
      <c r="AL40" s="155"/>
      <c r="AM40" s="156"/>
      <c r="AN40" s="17" t="s">
        <v>57</v>
      </c>
    </row>
    <row r="41" spans="1:89" x14ac:dyDescent="0.3">
      <c r="A41" s="190">
        <v>101</v>
      </c>
      <c r="B41" s="189">
        <v>2002</v>
      </c>
      <c r="C41" s="189">
        <v>14</v>
      </c>
      <c r="D41" s="189">
        <v>11</v>
      </c>
      <c r="E41" s="189" t="s">
        <v>223</v>
      </c>
      <c r="F41" s="162">
        <v>1</v>
      </c>
      <c r="G41" s="200">
        <v>0</v>
      </c>
      <c r="H41" s="200">
        <v>0</v>
      </c>
      <c r="I41" s="16">
        <f t="shared" si="29"/>
        <v>0</v>
      </c>
      <c r="J41" s="1">
        <v>-1</v>
      </c>
      <c r="K41" s="1">
        <f t="shared" si="23"/>
        <v>1</v>
      </c>
      <c r="L41" s="1" t="str">
        <f t="shared" si="24"/>
        <v/>
      </c>
      <c r="M41" s="1">
        <f t="shared" si="25"/>
        <v>2</v>
      </c>
      <c r="N41" s="1">
        <f t="shared" si="26"/>
        <v>1.5</v>
      </c>
      <c r="O41" s="1">
        <f t="shared" si="27"/>
        <v>1</v>
      </c>
      <c r="P41" s="1">
        <f t="shared" si="28"/>
        <v>4</v>
      </c>
      <c r="Q41" s="154"/>
      <c r="R41" s="155"/>
      <c r="S41" s="155"/>
      <c r="T41" s="155"/>
      <c r="U41" s="156"/>
      <c r="V41" s="155">
        <v>1</v>
      </c>
      <c r="W41" s="155">
        <v>1</v>
      </c>
      <c r="X41" s="155">
        <v>1</v>
      </c>
      <c r="Y41" s="155"/>
      <c r="Z41" s="155"/>
      <c r="AA41" s="154">
        <v>1</v>
      </c>
      <c r="AB41" s="155">
        <v>1</v>
      </c>
      <c r="AC41" s="155"/>
      <c r="AD41" s="155"/>
      <c r="AE41" s="156"/>
      <c r="AF41" s="155">
        <v>1</v>
      </c>
      <c r="AG41" s="155"/>
      <c r="AH41" s="155"/>
      <c r="AI41" s="155"/>
      <c r="AJ41" s="154"/>
      <c r="AK41" s="155"/>
      <c r="AL41" s="155"/>
      <c r="AM41" s="156">
        <v>1</v>
      </c>
    </row>
    <row r="42" spans="1:89" x14ac:dyDescent="0.3">
      <c r="A42" s="190">
        <v>101</v>
      </c>
      <c r="B42" s="189">
        <v>2003</v>
      </c>
      <c r="C42" s="189">
        <v>16</v>
      </c>
      <c r="D42" s="189">
        <v>1</v>
      </c>
      <c r="E42" s="189" t="s">
        <v>224</v>
      </c>
      <c r="F42" s="200">
        <v>1</v>
      </c>
      <c r="G42" s="200">
        <v>0</v>
      </c>
      <c r="H42" s="200">
        <v>0</v>
      </c>
      <c r="I42" s="16">
        <f t="shared" si="29"/>
        <v>0</v>
      </c>
      <c r="J42" s="1">
        <v>-1</v>
      </c>
      <c r="K42" s="1">
        <f t="shared" si="23"/>
        <v>1</v>
      </c>
      <c r="L42" s="1" t="str">
        <f t="shared" si="24"/>
        <v/>
      </c>
      <c r="M42" s="1" t="str">
        <f t="shared" si="25"/>
        <v/>
      </c>
      <c r="N42" s="1">
        <f t="shared" si="26"/>
        <v>1.5</v>
      </c>
      <c r="O42" s="1" t="str">
        <f t="shared" si="27"/>
        <v/>
      </c>
      <c r="P42" s="1" t="str">
        <f t="shared" si="28"/>
        <v/>
      </c>
      <c r="Q42" s="154"/>
      <c r="R42" s="155"/>
      <c r="S42" s="155"/>
      <c r="T42" s="155"/>
      <c r="U42" s="156"/>
      <c r="V42" s="155"/>
      <c r="W42" s="155"/>
      <c r="X42" s="155"/>
      <c r="Y42" s="155"/>
      <c r="Z42" s="155"/>
      <c r="AA42" s="154">
        <v>1</v>
      </c>
      <c r="AB42" s="155">
        <v>1</v>
      </c>
      <c r="AC42" s="155"/>
      <c r="AD42" s="155"/>
      <c r="AE42" s="156"/>
      <c r="AF42" s="155"/>
      <c r="AG42" s="155"/>
      <c r="AH42" s="155"/>
      <c r="AI42" s="155"/>
      <c r="AJ42" s="154"/>
      <c r="AK42" s="155"/>
      <c r="AL42" s="155"/>
      <c r="AM42" s="156"/>
    </row>
    <row r="43" spans="1:89" x14ac:dyDescent="0.3">
      <c r="A43" s="190">
        <v>101</v>
      </c>
      <c r="B43" s="189">
        <v>2003</v>
      </c>
      <c r="C43" s="189">
        <v>22</v>
      </c>
      <c r="D43" s="189">
        <v>1</v>
      </c>
      <c r="E43" s="189" t="s">
        <v>225</v>
      </c>
      <c r="F43" s="200">
        <v>1</v>
      </c>
      <c r="G43" s="200">
        <v>0</v>
      </c>
      <c r="H43" s="200">
        <v>0</v>
      </c>
      <c r="I43" s="16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>
        <f t="shared" si="25"/>
        <v>1.5</v>
      </c>
      <c r="N43" s="1">
        <f t="shared" si="26"/>
        <v>1.5</v>
      </c>
      <c r="O43" s="1">
        <f t="shared" si="27"/>
        <v>1</v>
      </c>
      <c r="P43" s="1">
        <f t="shared" si="28"/>
        <v>1</v>
      </c>
      <c r="Q43" s="154"/>
      <c r="R43" s="155"/>
      <c r="S43" s="155"/>
      <c r="T43" s="155"/>
      <c r="U43" s="156"/>
      <c r="V43" s="155">
        <v>1</v>
      </c>
      <c r="W43" s="155">
        <v>1</v>
      </c>
      <c r="X43" s="155"/>
      <c r="Y43" s="155"/>
      <c r="Z43" s="155"/>
      <c r="AA43" s="154">
        <v>1</v>
      </c>
      <c r="AB43" s="155">
        <v>1</v>
      </c>
      <c r="AC43" s="155"/>
      <c r="AD43" s="155"/>
      <c r="AE43" s="156"/>
      <c r="AF43" s="155">
        <v>1</v>
      </c>
      <c r="AG43" s="155"/>
      <c r="AH43" s="155"/>
      <c r="AI43" s="155"/>
      <c r="AJ43" s="154">
        <v>1</v>
      </c>
      <c r="AK43" s="155"/>
      <c r="AL43" s="155"/>
      <c r="AM43" s="156"/>
    </row>
    <row r="44" spans="1:89" x14ac:dyDescent="0.3">
      <c r="A44" s="190">
        <v>101</v>
      </c>
      <c r="B44" s="189">
        <v>2003</v>
      </c>
      <c r="C44" s="189">
        <v>31</v>
      </c>
      <c r="D44" s="189">
        <v>1</v>
      </c>
      <c r="E44" s="189" t="s">
        <v>226</v>
      </c>
      <c r="F44" s="200">
        <v>1</v>
      </c>
      <c r="G44" s="200">
        <v>0</v>
      </c>
      <c r="H44" s="200">
        <v>0</v>
      </c>
      <c r="I44" s="16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 t="str">
        <f t="shared" si="25"/>
        <v/>
      </c>
      <c r="N44" s="1">
        <f t="shared" si="26"/>
        <v>1.5</v>
      </c>
      <c r="O44" s="1">
        <f t="shared" si="27"/>
        <v>1</v>
      </c>
      <c r="P44" s="1" t="str">
        <f t="shared" si="28"/>
        <v/>
      </c>
      <c r="Q44" s="154"/>
      <c r="R44" s="155"/>
      <c r="S44" s="155"/>
      <c r="T44" s="155"/>
      <c r="U44" s="156"/>
      <c r="V44" s="192"/>
      <c r="W44" s="192"/>
      <c r="X44" s="192"/>
      <c r="Y44" s="192"/>
      <c r="Z44" s="192"/>
      <c r="AA44" s="154">
        <v>1</v>
      </c>
      <c r="AB44" s="155">
        <v>1</v>
      </c>
      <c r="AC44" s="155"/>
      <c r="AD44" s="155"/>
      <c r="AE44" s="156"/>
      <c r="AF44" s="192">
        <v>1</v>
      </c>
      <c r="AG44" s="192"/>
      <c r="AH44" s="192"/>
      <c r="AI44" s="192"/>
      <c r="AJ44" s="154"/>
      <c r="AK44" s="155"/>
      <c r="AL44" s="155"/>
      <c r="AM44" s="156"/>
    </row>
    <row r="45" spans="1:89" x14ac:dyDescent="0.3">
      <c r="A45" s="190">
        <v>101</v>
      </c>
      <c r="B45" s="189">
        <v>2003</v>
      </c>
      <c r="C45" s="189">
        <v>6</v>
      </c>
      <c r="D45" s="189">
        <v>3</v>
      </c>
      <c r="E45" s="189" t="s">
        <v>227</v>
      </c>
      <c r="F45" s="200">
        <v>1</v>
      </c>
      <c r="G45" s="200">
        <v>0</v>
      </c>
      <c r="H45" s="200">
        <v>0</v>
      </c>
      <c r="I45" s="16">
        <f t="shared" si="29"/>
        <v>0</v>
      </c>
      <c r="J45" s="1">
        <v>-1</v>
      </c>
      <c r="K45" s="1">
        <f t="shared" si="23"/>
        <v>1</v>
      </c>
      <c r="L45" s="1">
        <f t="shared" si="24"/>
        <v>1.8</v>
      </c>
      <c r="M45" s="1" t="str">
        <f t="shared" si="25"/>
        <v/>
      </c>
      <c r="N45" s="1">
        <f t="shared" si="26"/>
        <v>3.2</v>
      </c>
      <c r="O45" s="1">
        <f t="shared" si="27"/>
        <v>1</v>
      </c>
      <c r="P45" s="1">
        <f t="shared" si="28"/>
        <v>2</v>
      </c>
      <c r="Q45" s="154">
        <v>1</v>
      </c>
      <c r="R45" s="155">
        <v>1</v>
      </c>
      <c r="S45" s="155">
        <v>0.5</v>
      </c>
      <c r="T45" s="155"/>
      <c r="U45" s="156"/>
      <c r="V45" s="192"/>
      <c r="W45" s="192"/>
      <c r="X45" s="192"/>
      <c r="Y45" s="192"/>
      <c r="Z45" s="192"/>
      <c r="AA45" s="154"/>
      <c r="AB45" s="155">
        <v>0.5</v>
      </c>
      <c r="AC45" s="155">
        <v>1</v>
      </c>
      <c r="AD45" s="155">
        <v>1</v>
      </c>
      <c r="AE45" s="156"/>
      <c r="AF45" s="192">
        <v>1</v>
      </c>
      <c r="AG45" s="192"/>
      <c r="AH45" s="192"/>
      <c r="AI45" s="192"/>
      <c r="AJ45" s="154"/>
      <c r="AK45" s="155">
        <v>1</v>
      </c>
      <c r="AL45" s="155"/>
      <c r="AM45" s="156"/>
      <c r="AN45" s="17" t="s">
        <v>59</v>
      </c>
    </row>
    <row r="46" spans="1:89" x14ac:dyDescent="0.3">
      <c r="A46" s="190">
        <v>101</v>
      </c>
      <c r="B46" s="189">
        <v>2003</v>
      </c>
      <c r="C46" s="189">
        <v>24</v>
      </c>
      <c r="D46" s="189">
        <v>3</v>
      </c>
      <c r="E46" s="189" t="s">
        <v>228</v>
      </c>
      <c r="F46" s="200">
        <v>1</v>
      </c>
      <c r="G46" s="200">
        <v>0</v>
      </c>
      <c r="H46" s="200">
        <v>0</v>
      </c>
      <c r="I46" s="16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>
        <f t="shared" si="25"/>
        <v>1.8</v>
      </c>
      <c r="N46" s="1">
        <f t="shared" si="26"/>
        <v>1.8</v>
      </c>
      <c r="O46" s="1">
        <f t="shared" si="27"/>
        <v>4</v>
      </c>
      <c r="P46" s="1">
        <f t="shared" si="28"/>
        <v>2</v>
      </c>
      <c r="Q46" s="154"/>
      <c r="R46" s="155"/>
      <c r="S46" s="155"/>
      <c r="T46" s="155"/>
      <c r="U46" s="156"/>
      <c r="V46" s="192">
        <v>1</v>
      </c>
      <c r="W46" s="192">
        <v>1</v>
      </c>
      <c r="X46" s="192">
        <v>0.5</v>
      </c>
      <c r="Y46" s="192"/>
      <c r="Z46" s="192"/>
      <c r="AA46" s="154">
        <v>1</v>
      </c>
      <c r="AB46" s="155">
        <v>1</v>
      </c>
      <c r="AC46" s="155">
        <v>0.5</v>
      </c>
      <c r="AD46" s="155"/>
      <c r="AE46" s="156"/>
      <c r="AF46" s="192"/>
      <c r="AG46" s="192"/>
      <c r="AH46" s="192"/>
      <c r="AI46" s="192">
        <v>1</v>
      </c>
      <c r="AJ46" s="154"/>
      <c r="AK46" s="155">
        <v>1</v>
      </c>
      <c r="AL46" s="155"/>
      <c r="AM46" s="156"/>
    </row>
    <row r="47" spans="1:89" x14ac:dyDescent="0.3">
      <c r="A47" s="190">
        <v>101</v>
      </c>
      <c r="B47" s="189">
        <v>2003</v>
      </c>
      <c r="C47" s="189">
        <v>3</v>
      </c>
      <c r="D47" s="189">
        <v>4</v>
      </c>
      <c r="E47" s="189" t="s">
        <v>229</v>
      </c>
      <c r="F47" s="200">
        <v>1</v>
      </c>
      <c r="G47" s="200">
        <v>1</v>
      </c>
      <c r="H47" s="200">
        <v>0</v>
      </c>
      <c r="I47" s="16">
        <f t="shared" si="29"/>
        <v>1</v>
      </c>
      <c r="J47" s="1">
        <v>-1</v>
      </c>
      <c r="K47" s="1">
        <f t="shared" si="23"/>
        <v>-1</v>
      </c>
      <c r="L47" s="1" t="str">
        <f t="shared" si="24"/>
        <v/>
      </c>
      <c r="M47" s="1" t="str">
        <f t="shared" si="25"/>
        <v/>
      </c>
      <c r="N47" s="1">
        <f t="shared" si="26"/>
        <v>1</v>
      </c>
      <c r="O47" s="1">
        <f t="shared" si="27"/>
        <v>2</v>
      </c>
      <c r="P47" s="1">
        <f t="shared" si="28"/>
        <v>1</v>
      </c>
      <c r="Q47" s="154"/>
      <c r="R47" s="155"/>
      <c r="S47" s="155"/>
      <c r="T47" s="155"/>
      <c r="U47" s="156"/>
      <c r="V47" s="192"/>
      <c r="W47" s="192"/>
      <c r="X47" s="192"/>
      <c r="Y47" s="192"/>
      <c r="Z47" s="192"/>
      <c r="AA47" s="154">
        <v>2</v>
      </c>
      <c r="AB47" s="155"/>
      <c r="AC47" s="155"/>
      <c r="AD47" s="155"/>
      <c r="AE47" s="156"/>
      <c r="AF47" s="192"/>
      <c r="AG47" s="192">
        <v>1</v>
      </c>
      <c r="AH47" s="192"/>
      <c r="AI47" s="192"/>
      <c r="AJ47" s="154">
        <v>1</v>
      </c>
      <c r="AK47" s="155"/>
      <c r="AL47" s="155"/>
      <c r="AM47" s="156"/>
      <c r="AN47" s="17" t="s">
        <v>57</v>
      </c>
    </row>
    <row r="48" spans="1:89" x14ac:dyDescent="0.3">
      <c r="A48">
        <v>101</v>
      </c>
      <c r="B48" s="64">
        <v>2003</v>
      </c>
      <c r="C48" s="189">
        <v>3</v>
      </c>
      <c r="D48" s="189">
        <v>4</v>
      </c>
      <c r="E48" s="64" t="s">
        <v>230</v>
      </c>
      <c r="F48" s="200">
        <v>1</v>
      </c>
      <c r="G48" s="200">
        <v>0</v>
      </c>
      <c r="H48" s="200">
        <v>0</v>
      </c>
      <c r="I48" s="16">
        <f t="shared" si="29"/>
        <v>0</v>
      </c>
      <c r="J48" s="1">
        <v>1</v>
      </c>
      <c r="K48" s="1">
        <f t="shared" si="23"/>
        <v>1</v>
      </c>
      <c r="L48" s="1" t="str">
        <f t="shared" si="24"/>
        <v/>
      </c>
      <c r="M48" s="1">
        <f t="shared" si="25"/>
        <v>1.5</v>
      </c>
      <c r="N48" s="1">
        <f t="shared" si="26"/>
        <v>1.3333333333333333</v>
      </c>
      <c r="O48" s="1">
        <f t="shared" si="27"/>
        <v>1</v>
      </c>
      <c r="P48" s="1">
        <f t="shared" si="28"/>
        <v>1</v>
      </c>
      <c r="Q48" s="154"/>
      <c r="R48" s="155"/>
      <c r="S48" s="155"/>
      <c r="T48" s="155"/>
      <c r="U48" s="156"/>
      <c r="V48" s="155">
        <v>1</v>
      </c>
      <c r="W48" s="155">
        <v>1</v>
      </c>
      <c r="X48" s="155"/>
      <c r="Y48" s="155"/>
      <c r="Z48" s="155"/>
      <c r="AA48" s="154">
        <v>1</v>
      </c>
      <c r="AB48" s="155">
        <v>0.5</v>
      </c>
      <c r="AC48" s="155"/>
      <c r="AD48" s="155"/>
      <c r="AE48" s="156"/>
      <c r="AF48" s="155">
        <v>1</v>
      </c>
      <c r="AG48" s="155"/>
      <c r="AH48" s="155"/>
      <c r="AI48" s="155"/>
      <c r="AJ48" s="154">
        <v>1</v>
      </c>
      <c r="AK48" s="155"/>
      <c r="AL48" s="155"/>
      <c r="AM48" s="156"/>
      <c r="AN48" s="17" t="s">
        <v>57</v>
      </c>
    </row>
    <row r="49" spans="1:40" x14ac:dyDescent="0.3">
      <c r="A49" s="190">
        <v>101</v>
      </c>
      <c r="B49" s="189">
        <v>2003</v>
      </c>
      <c r="C49" s="189">
        <v>10</v>
      </c>
      <c r="D49" s="189">
        <v>4</v>
      </c>
      <c r="E49" s="202" t="s">
        <v>231</v>
      </c>
      <c r="F49" s="162">
        <v>1</v>
      </c>
      <c r="G49" s="200">
        <v>0</v>
      </c>
      <c r="H49" s="200">
        <v>0</v>
      </c>
      <c r="I49" s="16">
        <f t="shared" si="29"/>
        <v>0</v>
      </c>
      <c r="J49" s="1">
        <v>1</v>
      </c>
      <c r="K49" s="1">
        <f t="shared" si="23"/>
        <v>1</v>
      </c>
      <c r="L49" s="1" t="str">
        <f t="shared" si="24"/>
        <v/>
      </c>
      <c r="M49" s="1">
        <f t="shared" si="25"/>
        <v>2</v>
      </c>
      <c r="N49" s="1">
        <f t="shared" si="26"/>
        <v>1.3333333333333333</v>
      </c>
      <c r="O49" s="1">
        <f t="shared" si="27"/>
        <v>1</v>
      </c>
      <c r="P49" s="1" t="str">
        <f t="shared" si="28"/>
        <v/>
      </c>
      <c r="Q49" s="154"/>
      <c r="R49" s="155"/>
      <c r="S49" s="155"/>
      <c r="T49" s="155"/>
      <c r="U49" s="156"/>
      <c r="V49" s="192">
        <v>1</v>
      </c>
      <c r="W49" s="192">
        <v>1</v>
      </c>
      <c r="X49" s="192">
        <v>1</v>
      </c>
      <c r="Y49" s="192"/>
      <c r="Z49" s="192"/>
      <c r="AA49" s="154">
        <v>1</v>
      </c>
      <c r="AB49" s="155">
        <v>0.5</v>
      </c>
      <c r="AC49" s="155"/>
      <c r="AD49" s="155"/>
      <c r="AE49" s="156"/>
      <c r="AF49" s="192">
        <v>1</v>
      </c>
      <c r="AG49" s="192"/>
      <c r="AH49" s="192"/>
      <c r="AI49" s="192"/>
      <c r="AJ49" s="154"/>
      <c r="AK49" s="155"/>
      <c r="AL49" s="155"/>
      <c r="AM49" s="156"/>
    </row>
    <row r="50" spans="1:40" x14ac:dyDescent="0.3">
      <c r="A50" s="190">
        <v>101</v>
      </c>
      <c r="B50" s="189">
        <v>2003</v>
      </c>
      <c r="C50" s="189">
        <v>8</v>
      </c>
      <c r="D50" s="189">
        <v>5</v>
      </c>
      <c r="E50" s="189" t="s">
        <v>232</v>
      </c>
      <c r="F50" s="200">
        <v>1</v>
      </c>
      <c r="G50" s="200">
        <v>1</v>
      </c>
      <c r="H50" s="200">
        <v>0</v>
      </c>
      <c r="I50" s="16">
        <f t="shared" si="29"/>
        <v>1</v>
      </c>
      <c r="J50" s="1">
        <v>1</v>
      </c>
      <c r="K50" s="1">
        <f t="shared" si="23"/>
        <v>-1</v>
      </c>
      <c r="L50" s="1" t="str">
        <f t="shared" si="24"/>
        <v/>
      </c>
      <c r="M50" s="1" t="str">
        <f t="shared" si="25"/>
        <v/>
      </c>
      <c r="N50" s="1">
        <f t="shared" si="26"/>
        <v>2</v>
      </c>
      <c r="O50" s="1">
        <f t="shared" si="27"/>
        <v>1</v>
      </c>
      <c r="P50" s="1">
        <f t="shared" si="28"/>
        <v>1</v>
      </c>
      <c r="Q50" s="154"/>
      <c r="R50" s="155"/>
      <c r="S50" s="155"/>
      <c r="T50" s="155"/>
      <c r="U50" s="156"/>
      <c r="V50" s="192"/>
      <c r="W50" s="192"/>
      <c r="X50" s="192"/>
      <c r="Y50" s="192"/>
      <c r="Z50" s="192"/>
      <c r="AA50" s="154"/>
      <c r="AB50" s="155">
        <v>2</v>
      </c>
      <c r="AC50" s="155"/>
      <c r="AD50" s="155"/>
      <c r="AE50" s="156"/>
      <c r="AF50" s="192">
        <v>1</v>
      </c>
      <c r="AG50" s="192"/>
      <c r="AH50" s="192"/>
      <c r="AI50" s="192"/>
      <c r="AJ50" s="154">
        <v>1</v>
      </c>
      <c r="AK50" s="155"/>
      <c r="AL50" s="155"/>
      <c r="AM50" s="156"/>
      <c r="AN50" s="17" t="s">
        <v>57</v>
      </c>
    </row>
    <row r="51" spans="1:40" x14ac:dyDescent="0.3">
      <c r="A51" s="190">
        <v>101</v>
      </c>
      <c r="B51" s="189">
        <v>2003</v>
      </c>
      <c r="C51" s="189">
        <v>8</v>
      </c>
      <c r="D51" s="189">
        <v>5</v>
      </c>
      <c r="E51" s="189" t="s">
        <v>233</v>
      </c>
      <c r="F51" s="200">
        <v>1</v>
      </c>
      <c r="G51" s="200">
        <v>0</v>
      </c>
      <c r="H51" s="200">
        <v>0</v>
      </c>
      <c r="I51" s="16">
        <f t="shared" si="29"/>
        <v>0</v>
      </c>
      <c r="J51" s="1">
        <v>1</v>
      </c>
      <c r="K51" s="1">
        <f t="shared" si="23"/>
        <v>1</v>
      </c>
      <c r="L51" s="1" t="str">
        <f t="shared" si="24"/>
        <v/>
      </c>
      <c r="M51" s="1" t="str">
        <f t="shared" si="25"/>
        <v/>
      </c>
      <c r="N51" s="1">
        <f t="shared" si="26"/>
        <v>1.5</v>
      </c>
      <c r="O51" s="1">
        <f t="shared" si="27"/>
        <v>1</v>
      </c>
      <c r="P51" s="1">
        <f t="shared" si="28"/>
        <v>4</v>
      </c>
      <c r="Q51" s="154"/>
      <c r="R51" s="155"/>
      <c r="S51" s="155"/>
      <c r="T51" s="155"/>
      <c r="U51" s="156"/>
      <c r="V51" s="192"/>
      <c r="W51" s="192"/>
      <c r="X51" s="192"/>
      <c r="Y51" s="192"/>
      <c r="Z51" s="192"/>
      <c r="AA51" s="154">
        <v>1</v>
      </c>
      <c r="AB51" s="155">
        <v>1</v>
      </c>
      <c r="AC51" s="155"/>
      <c r="AD51" s="155"/>
      <c r="AE51" s="156"/>
      <c r="AF51" s="192">
        <v>1</v>
      </c>
      <c r="AG51" s="192"/>
      <c r="AH51" s="192"/>
      <c r="AI51" s="192"/>
      <c r="AJ51" s="154"/>
      <c r="AK51" s="155"/>
      <c r="AL51" s="155"/>
      <c r="AM51" s="156">
        <v>1</v>
      </c>
      <c r="AN51" s="17" t="s">
        <v>57</v>
      </c>
    </row>
    <row r="52" spans="1:40" x14ac:dyDescent="0.3">
      <c r="A52" s="190">
        <v>101</v>
      </c>
      <c r="B52" s="189">
        <v>2003</v>
      </c>
      <c r="C52" s="189">
        <v>15</v>
      </c>
      <c r="D52" s="189">
        <v>5</v>
      </c>
      <c r="E52" s="189" t="s">
        <v>234</v>
      </c>
      <c r="F52" s="200">
        <v>1</v>
      </c>
      <c r="G52" s="200">
        <v>0</v>
      </c>
      <c r="H52" s="200">
        <v>0</v>
      </c>
      <c r="I52" s="16">
        <f t="shared" si="29"/>
        <v>0</v>
      </c>
      <c r="J52" s="1">
        <v>-1</v>
      </c>
      <c r="K52" s="1">
        <f t="shared" si="23"/>
        <v>1</v>
      </c>
      <c r="L52" s="1">
        <f t="shared" si="24"/>
        <v>2.8</v>
      </c>
      <c r="M52" s="1" t="str">
        <f t="shared" si="25"/>
        <v/>
      </c>
      <c r="N52" s="1">
        <f t="shared" si="26"/>
        <v>2</v>
      </c>
      <c r="O52" s="1">
        <f t="shared" si="27"/>
        <v>1</v>
      </c>
      <c r="P52" s="1" t="str">
        <f t="shared" si="28"/>
        <v/>
      </c>
      <c r="Q52" s="154"/>
      <c r="R52" s="155">
        <v>1</v>
      </c>
      <c r="S52" s="155">
        <v>1</v>
      </c>
      <c r="T52" s="155">
        <v>0.5</v>
      </c>
      <c r="U52" s="156"/>
      <c r="V52" s="192"/>
      <c r="W52" s="192"/>
      <c r="X52" s="192"/>
      <c r="Y52" s="192"/>
      <c r="Z52" s="192"/>
      <c r="AA52" s="154">
        <v>0.5</v>
      </c>
      <c r="AB52" s="155">
        <v>1</v>
      </c>
      <c r="AC52" s="155">
        <v>0.5</v>
      </c>
      <c r="AD52" s="155"/>
      <c r="AE52" s="156"/>
      <c r="AF52" s="192">
        <v>1</v>
      </c>
      <c r="AG52" s="192"/>
      <c r="AH52" s="192"/>
      <c r="AI52" s="192"/>
      <c r="AJ52" s="154"/>
      <c r="AK52" s="155"/>
      <c r="AL52" s="155"/>
      <c r="AM52" s="156"/>
    </row>
    <row r="53" spans="1:40" x14ac:dyDescent="0.3">
      <c r="A53" s="190">
        <v>101</v>
      </c>
      <c r="B53" s="189">
        <v>2003</v>
      </c>
      <c r="C53" s="189">
        <v>22</v>
      </c>
      <c r="D53" s="189">
        <v>5</v>
      </c>
      <c r="E53" s="189" t="s">
        <v>235</v>
      </c>
      <c r="F53" s="162">
        <v>1</v>
      </c>
      <c r="G53" s="200">
        <v>0</v>
      </c>
      <c r="H53" s="200">
        <v>0</v>
      </c>
      <c r="I53" s="16">
        <f t="shared" si="29"/>
        <v>0</v>
      </c>
      <c r="J53" s="1">
        <v>1</v>
      </c>
      <c r="K53" s="1">
        <f t="shared" si="23"/>
        <v>1</v>
      </c>
      <c r="L53" s="1">
        <f t="shared" si="24"/>
        <v>1.5</v>
      </c>
      <c r="M53" s="1">
        <f t="shared" si="25"/>
        <v>2.2000000000000002</v>
      </c>
      <c r="N53" s="1">
        <f t="shared" si="26"/>
        <v>2.2000000000000002</v>
      </c>
      <c r="O53" s="1">
        <f t="shared" si="27"/>
        <v>1</v>
      </c>
      <c r="P53" s="1">
        <f t="shared" si="28"/>
        <v>1</v>
      </c>
      <c r="Q53" s="154">
        <v>1</v>
      </c>
      <c r="R53" s="155">
        <v>1</v>
      </c>
      <c r="S53" s="155"/>
      <c r="T53" s="155"/>
      <c r="U53" s="156"/>
      <c r="V53" s="192">
        <v>0.5</v>
      </c>
      <c r="W53" s="192">
        <v>1</v>
      </c>
      <c r="X53" s="192">
        <v>1</v>
      </c>
      <c r="Y53" s="192"/>
      <c r="Z53" s="192"/>
      <c r="AA53" s="154">
        <v>0.5</v>
      </c>
      <c r="AB53" s="155">
        <v>1</v>
      </c>
      <c r="AC53" s="155">
        <v>1</v>
      </c>
      <c r="AD53" s="155"/>
      <c r="AE53" s="156"/>
      <c r="AF53" s="192">
        <v>1</v>
      </c>
      <c r="AG53" s="192"/>
      <c r="AH53" s="192"/>
      <c r="AI53" s="192"/>
      <c r="AJ53" s="154">
        <v>1</v>
      </c>
      <c r="AK53" s="155"/>
      <c r="AL53" s="155"/>
      <c r="AM53" s="156"/>
      <c r="AN53" s="17" t="s">
        <v>57</v>
      </c>
    </row>
    <row r="54" spans="1:40" x14ac:dyDescent="0.3">
      <c r="A54" s="190">
        <v>101</v>
      </c>
      <c r="B54" s="189">
        <v>2003</v>
      </c>
      <c r="C54" s="189">
        <v>5</v>
      </c>
      <c r="D54" s="189">
        <v>6</v>
      </c>
      <c r="E54" s="189" t="s">
        <v>236</v>
      </c>
      <c r="F54" s="162">
        <v>1</v>
      </c>
      <c r="G54" s="200">
        <v>0</v>
      </c>
      <c r="H54" s="200">
        <v>0</v>
      </c>
      <c r="I54" s="16">
        <f t="shared" si="29"/>
        <v>0</v>
      </c>
      <c r="J54" s="1">
        <v>-1</v>
      </c>
      <c r="K54" s="1">
        <f t="shared" si="23"/>
        <v>1</v>
      </c>
      <c r="L54" s="1" t="str">
        <f t="shared" si="24"/>
        <v/>
      </c>
      <c r="M54" s="1">
        <f t="shared" si="25"/>
        <v>2</v>
      </c>
      <c r="N54" s="1">
        <f t="shared" si="26"/>
        <v>1.5</v>
      </c>
      <c r="O54" s="1">
        <f t="shared" si="27"/>
        <v>1</v>
      </c>
      <c r="P54" s="1" t="str">
        <f t="shared" si="28"/>
        <v/>
      </c>
      <c r="Q54" s="154"/>
      <c r="R54" s="155"/>
      <c r="S54" s="155"/>
      <c r="T54" s="155"/>
      <c r="U54" s="156"/>
      <c r="V54" s="192">
        <v>1</v>
      </c>
      <c r="W54" s="192">
        <v>1</v>
      </c>
      <c r="X54" s="192">
        <v>1</v>
      </c>
      <c r="Y54" s="192"/>
      <c r="Z54" s="192"/>
      <c r="AA54" s="154">
        <v>1</v>
      </c>
      <c r="AB54" s="155">
        <v>1</v>
      </c>
      <c r="AC54" s="155"/>
      <c r="AD54" s="155"/>
      <c r="AE54" s="156"/>
      <c r="AF54" s="192">
        <v>1</v>
      </c>
      <c r="AG54" s="192"/>
      <c r="AH54" s="192"/>
      <c r="AI54" s="192"/>
      <c r="AJ54" s="154"/>
      <c r="AK54" s="155"/>
      <c r="AL54" s="155"/>
      <c r="AM54" s="156"/>
    </row>
    <row r="55" spans="1:40" x14ac:dyDescent="0.3">
      <c r="A55">
        <v>101</v>
      </c>
      <c r="B55" s="64">
        <v>2003</v>
      </c>
      <c r="C55" s="189">
        <v>12</v>
      </c>
      <c r="D55" s="189">
        <v>6</v>
      </c>
      <c r="E55" s="64" t="s">
        <v>237</v>
      </c>
      <c r="F55" s="200">
        <v>1</v>
      </c>
      <c r="G55" s="200">
        <v>0</v>
      </c>
      <c r="H55" s="200">
        <v>0</v>
      </c>
      <c r="I55" s="16">
        <f t="shared" si="29"/>
        <v>0</v>
      </c>
      <c r="J55" s="1">
        <v>-1</v>
      </c>
      <c r="K55" s="1">
        <f t="shared" si="23"/>
        <v>1</v>
      </c>
      <c r="L55" s="1">
        <f t="shared" si="24"/>
        <v>2.8</v>
      </c>
      <c r="M55" s="1">
        <f t="shared" si="25"/>
        <v>1.5</v>
      </c>
      <c r="N55" s="1">
        <f t="shared" si="26"/>
        <v>1.5</v>
      </c>
      <c r="O55" s="1">
        <f t="shared" si="27"/>
        <v>1</v>
      </c>
      <c r="P55" s="1">
        <f t="shared" si="28"/>
        <v>1</v>
      </c>
      <c r="Q55" s="154"/>
      <c r="R55" s="155">
        <v>1</v>
      </c>
      <c r="S55" s="155">
        <v>1</v>
      </c>
      <c r="T55" s="155">
        <v>0.5</v>
      </c>
      <c r="U55" s="156"/>
      <c r="V55" s="155">
        <v>1</v>
      </c>
      <c r="W55" s="155">
        <v>1</v>
      </c>
      <c r="X55" s="155"/>
      <c r="Y55" s="155"/>
      <c r="Z55" s="155"/>
      <c r="AA55" s="154">
        <v>1</v>
      </c>
      <c r="AB55" s="155">
        <v>1</v>
      </c>
      <c r="AC55" s="155"/>
      <c r="AD55" s="155"/>
      <c r="AE55" s="156"/>
      <c r="AF55" s="155">
        <v>1</v>
      </c>
      <c r="AG55" s="155"/>
      <c r="AH55" s="155"/>
      <c r="AI55" s="155"/>
      <c r="AJ55" s="154">
        <v>1</v>
      </c>
      <c r="AK55" s="155"/>
      <c r="AL55" s="155"/>
      <c r="AM55" s="156"/>
      <c r="AN55" s="17" t="s">
        <v>57</v>
      </c>
    </row>
    <row r="56" spans="1:40" x14ac:dyDescent="0.3">
      <c r="A56" s="190">
        <v>101</v>
      </c>
      <c r="B56" s="189">
        <v>2003</v>
      </c>
      <c r="C56" s="189">
        <v>10</v>
      </c>
      <c r="D56" s="189">
        <v>7</v>
      </c>
      <c r="E56" s="189" t="s">
        <v>238</v>
      </c>
      <c r="F56" s="200">
        <v>1</v>
      </c>
      <c r="G56" s="200">
        <v>0</v>
      </c>
      <c r="H56" s="200">
        <v>0</v>
      </c>
      <c r="I56" s="16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 t="str">
        <f t="shared" si="25"/>
        <v/>
      </c>
      <c r="N56" s="1">
        <f t="shared" si="26"/>
        <v>1.8</v>
      </c>
      <c r="O56" s="1">
        <f t="shared" si="27"/>
        <v>2</v>
      </c>
      <c r="P56" s="1">
        <f t="shared" si="28"/>
        <v>1</v>
      </c>
      <c r="Q56" s="154"/>
      <c r="R56" s="155"/>
      <c r="S56" s="155"/>
      <c r="T56" s="155"/>
      <c r="U56" s="156"/>
      <c r="V56" s="155"/>
      <c r="W56" s="155"/>
      <c r="X56" s="155"/>
      <c r="Y56" s="155"/>
      <c r="Z56" s="155"/>
      <c r="AA56" s="154">
        <v>1</v>
      </c>
      <c r="AB56" s="155">
        <v>1</v>
      </c>
      <c r="AC56" s="155">
        <v>0.5</v>
      </c>
      <c r="AD56" s="155"/>
      <c r="AE56" s="156"/>
      <c r="AF56" s="155"/>
      <c r="AG56" s="155">
        <v>1</v>
      </c>
      <c r="AH56" s="155"/>
      <c r="AI56" s="155"/>
      <c r="AJ56" s="154">
        <v>1</v>
      </c>
      <c r="AK56" s="155"/>
      <c r="AL56" s="155"/>
      <c r="AM56" s="156"/>
      <c r="AN56" s="17" t="s">
        <v>58</v>
      </c>
    </row>
    <row r="57" spans="1:40" x14ac:dyDescent="0.3">
      <c r="A57" s="190">
        <v>101</v>
      </c>
      <c r="B57" s="189">
        <v>2003</v>
      </c>
      <c r="C57" s="189">
        <v>10</v>
      </c>
      <c r="D57" s="189">
        <v>7</v>
      </c>
      <c r="E57" s="189" t="s">
        <v>239</v>
      </c>
      <c r="F57" s="200">
        <v>1</v>
      </c>
      <c r="G57" s="200">
        <v>0</v>
      </c>
      <c r="H57" s="200">
        <v>0</v>
      </c>
      <c r="I57" s="16">
        <f t="shared" si="29"/>
        <v>0</v>
      </c>
      <c r="J57" s="1">
        <v>-1</v>
      </c>
      <c r="K57" s="1">
        <f t="shared" si="23"/>
        <v>1</v>
      </c>
      <c r="L57" s="1" t="str">
        <f t="shared" si="24"/>
        <v/>
      </c>
      <c r="M57" s="1" t="str">
        <f t="shared" si="25"/>
        <v/>
      </c>
      <c r="N57" s="1">
        <f t="shared" si="26"/>
        <v>2</v>
      </c>
      <c r="O57" s="1">
        <f t="shared" si="27"/>
        <v>1</v>
      </c>
      <c r="P57" s="1" t="str">
        <f t="shared" si="28"/>
        <v/>
      </c>
      <c r="Q57" s="154"/>
      <c r="R57" s="155"/>
      <c r="S57" s="155"/>
      <c r="T57" s="155"/>
      <c r="U57" s="156"/>
      <c r="V57" s="192"/>
      <c r="W57" s="192"/>
      <c r="X57" s="192"/>
      <c r="Y57" s="192"/>
      <c r="Z57" s="192"/>
      <c r="AA57" s="154">
        <v>1</v>
      </c>
      <c r="AB57" s="155">
        <v>1</v>
      </c>
      <c r="AC57" s="155">
        <v>1</v>
      </c>
      <c r="AD57" s="155"/>
      <c r="AE57" s="156"/>
      <c r="AF57" s="192">
        <v>1</v>
      </c>
      <c r="AG57" s="192"/>
      <c r="AH57" s="192"/>
      <c r="AI57" s="192"/>
      <c r="AJ57" s="154"/>
      <c r="AK57" s="155"/>
      <c r="AL57" s="155"/>
      <c r="AM57" s="156"/>
    </row>
    <row r="58" spans="1:40" x14ac:dyDescent="0.3">
      <c r="A58" s="190">
        <v>101</v>
      </c>
      <c r="B58" s="189">
        <v>2003</v>
      </c>
      <c r="C58" s="189">
        <v>8</v>
      </c>
      <c r="D58" s="189">
        <v>10</v>
      </c>
      <c r="E58" s="189" t="s">
        <v>240</v>
      </c>
      <c r="F58" s="200">
        <v>1</v>
      </c>
      <c r="G58" s="200">
        <v>0</v>
      </c>
      <c r="H58" s="200">
        <v>0</v>
      </c>
      <c r="I58" s="16">
        <f t="shared" si="29"/>
        <v>0</v>
      </c>
      <c r="J58" s="1">
        <v>1</v>
      </c>
      <c r="K58" s="1">
        <f t="shared" si="23"/>
        <v>1</v>
      </c>
      <c r="L58" s="1">
        <f t="shared" si="24"/>
        <v>4</v>
      </c>
      <c r="M58" s="1">
        <f t="shared" si="25"/>
        <v>2</v>
      </c>
      <c r="N58" s="1">
        <f t="shared" si="26"/>
        <v>2.2000000000000002</v>
      </c>
      <c r="O58" s="1">
        <f t="shared" si="27"/>
        <v>4</v>
      </c>
      <c r="P58" s="1" t="str">
        <f t="shared" si="28"/>
        <v/>
      </c>
      <c r="Q58" s="154"/>
      <c r="R58" s="155"/>
      <c r="S58" s="155">
        <v>1</v>
      </c>
      <c r="T58" s="155">
        <v>1</v>
      </c>
      <c r="U58" s="156">
        <v>1</v>
      </c>
      <c r="V58" s="155">
        <v>1</v>
      </c>
      <c r="W58" s="155">
        <v>1</v>
      </c>
      <c r="X58" s="155">
        <v>1</v>
      </c>
      <c r="Y58" s="192"/>
      <c r="Z58" s="192"/>
      <c r="AA58" s="154">
        <v>0.5</v>
      </c>
      <c r="AB58" s="155">
        <v>1</v>
      </c>
      <c r="AC58" s="155">
        <v>1</v>
      </c>
      <c r="AD58" s="155"/>
      <c r="AE58" s="156"/>
      <c r="AF58" s="192"/>
      <c r="AG58" s="155"/>
      <c r="AH58" s="192"/>
      <c r="AI58" s="155">
        <v>1</v>
      </c>
      <c r="AJ58" s="154"/>
      <c r="AK58" s="155"/>
      <c r="AL58" s="155"/>
      <c r="AM58" s="156"/>
    </row>
    <row r="59" spans="1:40" x14ac:dyDescent="0.3">
      <c r="A59" s="190">
        <v>101</v>
      </c>
      <c r="B59" s="189">
        <v>2003</v>
      </c>
      <c r="C59" s="189">
        <v>24</v>
      </c>
      <c r="D59" s="189">
        <v>10</v>
      </c>
      <c r="E59" s="189" t="s">
        <v>241</v>
      </c>
      <c r="F59" s="200">
        <v>1</v>
      </c>
      <c r="G59" s="200">
        <v>0</v>
      </c>
      <c r="H59" s="200">
        <v>0</v>
      </c>
      <c r="I59" s="16">
        <f t="shared" si="29"/>
        <v>0</v>
      </c>
      <c r="J59" s="1">
        <v>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2.8</v>
      </c>
      <c r="O59" s="1">
        <f t="shared" si="27"/>
        <v>4</v>
      </c>
      <c r="P59" s="1">
        <f t="shared" si="28"/>
        <v>2</v>
      </c>
      <c r="Q59" s="154"/>
      <c r="R59" s="155"/>
      <c r="S59" s="155"/>
      <c r="T59" s="155"/>
      <c r="U59" s="156"/>
      <c r="V59" s="155"/>
      <c r="W59" s="155"/>
      <c r="X59" s="155"/>
      <c r="Y59" s="192"/>
      <c r="Z59" s="192"/>
      <c r="AA59" s="154"/>
      <c r="AB59" s="155">
        <v>1</v>
      </c>
      <c r="AC59" s="155">
        <v>1</v>
      </c>
      <c r="AD59" s="155">
        <v>0.5</v>
      </c>
      <c r="AE59" s="156"/>
      <c r="AF59" s="192"/>
      <c r="AG59" s="155"/>
      <c r="AH59" s="192"/>
      <c r="AI59" s="155">
        <v>1</v>
      </c>
      <c r="AJ59" s="154"/>
      <c r="AK59" s="155">
        <v>1</v>
      </c>
      <c r="AL59" s="155"/>
      <c r="AM59" s="156"/>
      <c r="AN59" s="69"/>
    </row>
    <row r="60" spans="1:40" x14ac:dyDescent="0.3">
      <c r="A60" s="190">
        <v>101</v>
      </c>
      <c r="B60" s="189">
        <v>2003</v>
      </c>
      <c r="C60" s="190">
        <v>20</v>
      </c>
      <c r="D60" s="190">
        <v>11</v>
      </c>
      <c r="E60" s="190" t="s">
        <v>242</v>
      </c>
      <c r="F60" s="200">
        <v>1</v>
      </c>
      <c r="G60" s="200">
        <v>0</v>
      </c>
      <c r="H60" s="200">
        <v>0</v>
      </c>
      <c r="I60" s="16">
        <f t="shared" si="29"/>
        <v>0</v>
      </c>
      <c r="J60" s="1">
        <v>1</v>
      </c>
      <c r="K60" s="1">
        <f t="shared" si="23"/>
        <v>1</v>
      </c>
      <c r="L60" s="1" t="str">
        <f t="shared" si="24"/>
        <v/>
      </c>
      <c r="M60" s="1" t="str">
        <f t="shared" si="25"/>
        <v/>
      </c>
      <c r="N60" s="1">
        <f t="shared" si="26"/>
        <v>2.8</v>
      </c>
      <c r="O60" s="1" t="str">
        <f t="shared" si="27"/>
        <v/>
      </c>
      <c r="P60" s="1" t="str">
        <f t="shared" si="28"/>
        <v/>
      </c>
      <c r="Q60" s="154"/>
      <c r="R60" s="155"/>
      <c r="S60" s="155"/>
      <c r="T60" s="155"/>
      <c r="U60" s="156"/>
      <c r="V60" s="155"/>
      <c r="W60" s="155"/>
      <c r="X60" s="155"/>
      <c r="Y60" s="192"/>
      <c r="Z60" s="192"/>
      <c r="AA60" s="154"/>
      <c r="AB60" s="155">
        <v>1</v>
      </c>
      <c r="AC60" s="155">
        <v>1</v>
      </c>
      <c r="AD60" s="155">
        <v>0.5</v>
      </c>
      <c r="AE60" s="156"/>
      <c r="AF60" s="192"/>
      <c r="AG60" s="155"/>
      <c r="AH60" s="192"/>
      <c r="AI60" s="155"/>
      <c r="AJ60" s="154"/>
      <c r="AK60" s="155"/>
      <c r="AL60" s="155"/>
      <c r="AM60" s="156"/>
    </row>
    <row r="61" spans="1:40" x14ac:dyDescent="0.3">
      <c r="A61" s="190">
        <v>101</v>
      </c>
      <c r="B61" s="189">
        <v>2003</v>
      </c>
      <c r="C61" s="189">
        <v>4</v>
      </c>
      <c r="D61" s="189">
        <v>12</v>
      </c>
      <c r="E61" s="189" t="s">
        <v>243</v>
      </c>
      <c r="F61" s="200">
        <v>0</v>
      </c>
      <c r="G61" s="201"/>
      <c r="H61" s="201"/>
      <c r="I61" s="16">
        <f t="shared" si="29"/>
        <v>0</v>
      </c>
      <c r="J61" s="1">
        <v>-1</v>
      </c>
      <c r="K61" s="1">
        <f t="shared" si="23"/>
        <v>1</v>
      </c>
      <c r="L61" s="1" t="str">
        <f t="shared" si="24"/>
        <v/>
      </c>
      <c r="M61" s="1" t="str">
        <f t="shared" si="25"/>
        <v/>
      </c>
      <c r="N61" s="1" t="str">
        <f t="shared" si="26"/>
        <v/>
      </c>
      <c r="O61" s="1" t="str">
        <f t="shared" si="27"/>
        <v/>
      </c>
      <c r="P61" s="1" t="str">
        <f t="shared" si="28"/>
        <v/>
      </c>
      <c r="Q61" s="154"/>
      <c r="R61" s="155"/>
      <c r="S61" s="155"/>
      <c r="T61" s="155"/>
      <c r="U61" s="156"/>
      <c r="V61" s="192"/>
      <c r="W61" s="192"/>
      <c r="X61" s="192"/>
      <c r="Y61" s="192"/>
      <c r="Z61" s="192"/>
      <c r="AA61" s="154"/>
      <c r="AB61" s="155"/>
      <c r="AC61" s="155"/>
      <c r="AD61" s="155"/>
      <c r="AE61" s="156"/>
      <c r="AF61" s="192"/>
      <c r="AG61" s="192"/>
      <c r="AH61" s="192"/>
      <c r="AI61" s="192"/>
      <c r="AJ61" s="154"/>
      <c r="AK61" s="155"/>
      <c r="AL61" s="155"/>
      <c r="AM61" s="156"/>
    </row>
    <row r="62" spans="1:40" x14ac:dyDescent="0.3">
      <c r="A62" s="190">
        <v>101</v>
      </c>
      <c r="B62" s="189">
        <v>2003</v>
      </c>
      <c r="C62" s="189">
        <v>11</v>
      </c>
      <c r="D62" s="189">
        <v>12</v>
      </c>
      <c r="E62" s="189" t="s">
        <v>244</v>
      </c>
      <c r="F62" s="200">
        <v>0</v>
      </c>
      <c r="G62" s="201"/>
      <c r="H62" s="201"/>
      <c r="I62" s="16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 t="str">
        <f t="shared" si="25"/>
        <v/>
      </c>
      <c r="N62" s="1" t="str">
        <f t="shared" si="26"/>
        <v/>
      </c>
      <c r="O62" s="1" t="str">
        <f t="shared" si="27"/>
        <v/>
      </c>
      <c r="P62" s="1" t="str">
        <f t="shared" si="28"/>
        <v/>
      </c>
      <c r="Q62" s="154"/>
      <c r="R62" s="155"/>
      <c r="S62" s="155"/>
      <c r="T62" s="155"/>
      <c r="U62" s="156"/>
      <c r="V62" s="192"/>
      <c r="W62" s="192"/>
      <c r="X62" s="192"/>
      <c r="Y62" s="192"/>
      <c r="Z62" s="192"/>
      <c r="AA62" s="154"/>
      <c r="AB62" s="155"/>
      <c r="AC62" s="155"/>
      <c r="AD62" s="155"/>
      <c r="AE62" s="156"/>
      <c r="AF62" s="192"/>
      <c r="AG62" s="192"/>
      <c r="AH62" s="192"/>
      <c r="AI62" s="192"/>
      <c r="AJ62" s="154"/>
      <c r="AK62" s="155"/>
      <c r="AL62" s="155"/>
      <c r="AM62" s="156"/>
      <c r="AN62" s="17" t="s">
        <v>57</v>
      </c>
    </row>
    <row r="63" spans="1:40" x14ac:dyDescent="0.3">
      <c r="A63" s="190">
        <v>101</v>
      </c>
      <c r="B63" s="189">
        <v>2003</v>
      </c>
      <c r="C63" s="189">
        <v>11</v>
      </c>
      <c r="D63" s="189">
        <v>12</v>
      </c>
      <c r="E63" s="189" t="s">
        <v>245</v>
      </c>
      <c r="F63" s="200">
        <v>0</v>
      </c>
      <c r="G63" s="201"/>
      <c r="H63" s="201"/>
      <c r="I63" s="16">
        <f t="shared" si="29"/>
        <v>0</v>
      </c>
      <c r="J63" s="1">
        <v>-1</v>
      </c>
      <c r="K63" s="1">
        <f t="shared" si="23"/>
        <v>1</v>
      </c>
      <c r="L63" s="1" t="str">
        <f t="shared" si="24"/>
        <v/>
      </c>
      <c r="M63" s="1" t="str">
        <f t="shared" si="25"/>
        <v/>
      </c>
      <c r="N63" s="1" t="str">
        <f t="shared" si="26"/>
        <v/>
      </c>
      <c r="O63" s="1" t="str">
        <f t="shared" si="27"/>
        <v/>
      </c>
      <c r="P63" s="1" t="str">
        <f t="shared" si="28"/>
        <v/>
      </c>
      <c r="Q63" s="154"/>
      <c r="R63" s="155"/>
      <c r="S63" s="155"/>
      <c r="T63" s="155"/>
      <c r="U63" s="156"/>
      <c r="V63" s="192"/>
      <c r="W63" s="192"/>
      <c r="X63" s="192"/>
      <c r="Y63" s="192"/>
      <c r="Z63" s="192"/>
      <c r="AA63" s="154"/>
      <c r="AB63" s="155"/>
      <c r="AC63" s="155"/>
      <c r="AD63" s="155"/>
      <c r="AE63" s="156"/>
      <c r="AF63" s="192"/>
      <c r="AG63" s="192"/>
      <c r="AH63" s="192"/>
      <c r="AI63" s="192"/>
      <c r="AJ63" s="154"/>
      <c r="AK63" s="155"/>
      <c r="AL63" s="155"/>
      <c r="AM63" s="156"/>
    </row>
    <row r="64" spans="1:40" x14ac:dyDescent="0.3">
      <c r="A64" s="190">
        <v>101</v>
      </c>
      <c r="B64" s="189">
        <v>2003</v>
      </c>
      <c r="C64" s="190">
        <v>11</v>
      </c>
      <c r="D64" s="190">
        <v>12</v>
      </c>
      <c r="E64" s="190" t="s">
        <v>246</v>
      </c>
      <c r="F64" s="200">
        <v>0</v>
      </c>
      <c r="G64" s="200"/>
      <c r="H64" s="200"/>
      <c r="I64" s="16">
        <f t="shared" si="29"/>
        <v>0</v>
      </c>
      <c r="J64" s="1">
        <v>-1</v>
      </c>
      <c r="K64" s="1">
        <f t="shared" si="23"/>
        <v>1</v>
      </c>
      <c r="L64" s="1" t="str">
        <f t="shared" si="24"/>
        <v/>
      </c>
      <c r="M64" s="1" t="str">
        <f t="shared" si="25"/>
        <v/>
      </c>
      <c r="N64" s="1" t="str">
        <f t="shared" si="26"/>
        <v/>
      </c>
      <c r="O64" s="1" t="str">
        <f t="shared" si="27"/>
        <v/>
      </c>
      <c r="P64" s="1" t="str">
        <f t="shared" si="28"/>
        <v/>
      </c>
      <c r="Q64" s="154"/>
      <c r="R64" s="155"/>
      <c r="S64" s="155"/>
      <c r="T64" s="155"/>
      <c r="U64" s="156"/>
      <c r="V64" s="155"/>
      <c r="W64" s="155"/>
      <c r="X64" s="155"/>
      <c r="Y64" s="192"/>
      <c r="Z64" s="192"/>
      <c r="AA64" s="154"/>
      <c r="AB64" s="155"/>
      <c r="AC64" s="155"/>
      <c r="AD64" s="155"/>
      <c r="AE64" s="156"/>
      <c r="AF64" s="192"/>
      <c r="AG64" s="155"/>
      <c r="AH64" s="192"/>
      <c r="AI64" s="155"/>
      <c r="AJ64" s="154"/>
      <c r="AK64" s="155"/>
      <c r="AL64" s="155"/>
      <c r="AM64" s="156"/>
    </row>
    <row r="65" spans="1:40" x14ac:dyDescent="0.3">
      <c r="A65" s="190">
        <v>101</v>
      </c>
      <c r="B65" s="189">
        <v>2004</v>
      </c>
      <c r="C65" s="190">
        <v>12</v>
      </c>
      <c r="D65" s="190">
        <v>2</v>
      </c>
      <c r="E65" s="190" t="s">
        <v>247</v>
      </c>
      <c r="F65" s="200">
        <v>1</v>
      </c>
      <c r="G65" s="200">
        <v>0</v>
      </c>
      <c r="H65" s="200">
        <v>0</v>
      </c>
      <c r="I65" s="16">
        <f t="shared" si="29"/>
        <v>0</v>
      </c>
      <c r="J65" s="1">
        <v>-1</v>
      </c>
      <c r="K65" s="1">
        <f t="shared" si="23"/>
        <v>1</v>
      </c>
      <c r="L65" s="1" t="str">
        <f t="shared" si="24"/>
        <v/>
      </c>
      <c r="M65" s="1">
        <f t="shared" si="25"/>
        <v>4</v>
      </c>
      <c r="N65" s="1">
        <f t="shared" si="26"/>
        <v>4</v>
      </c>
      <c r="O65" s="1">
        <f t="shared" si="27"/>
        <v>3</v>
      </c>
      <c r="P65" s="1">
        <f t="shared" si="28"/>
        <v>3</v>
      </c>
      <c r="Q65" s="154"/>
      <c r="R65" s="155"/>
      <c r="S65" s="155"/>
      <c r="T65" s="155"/>
      <c r="U65" s="156"/>
      <c r="V65" s="155"/>
      <c r="W65" s="155"/>
      <c r="X65" s="155">
        <v>1</v>
      </c>
      <c r="Y65" s="192">
        <v>1</v>
      </c>
      <c r="Z65" s="192">
        <v>1</v>
      </c>
      <c r="AA65" s="154"/>
      <c r="AB65" s="155"/>
      <c r="AC65" s="155">
        <v>1</v>
      </c>
      <c r="AD65" s="155">
        <v>1</v>
      </c>
      <c r="AE65" s="156">
        <v>1</v>
      </c>
      <c r="AF65" s="192"/>
      <c r="AG65" s="155"/>
      <c r="AH65" s="192">
        <v>1</v>
      </c>
      <c r="AI65" s="155"/>
      <c r="AJ65" s="154"/>
      <c r="AK65" s="155"/>
      <c r="AL65" s="155">
        <v>1</v>
      </c>
      <c r="AM65" s="156"/>
      <c r="AN65" s="17" t="s">
        <v>57</v>
      </c>
    </row>
    <row r="66" spans="1:40" x14ac:dyDescent="0.3">
      <c r="A66" s="190">
        <v>101</v>
      </c>
      <c r="B66" s="189">
        <v>2004</v>
      </c>
      <c r="C66" s="189">
        <v>19</v>
      </c>
      <c r="D66" s="189">
        <v>2</v>
      </c>
      <c r="E66" s="189" t="s">
        <v>248</v>
      </c>
      <c r="F66" s="200">
        <v>1</v>
      </c>
      <c r="G66" s="200">
        <v>0</v>
      </c>
      <c r="H66" s="200">
        <v>1</v>
      </c>
      <c r="I66" s="16">
        <f t="shared" si="29"/>
        <v>1</v>
      </c>
      <c r="J66" s="1">
        <v>1</v>
      </c>
      <c r="K66" s="1">
        <f t="shared" si="23"/>
        <v>-1</v>
      </c>
      <c r="L66" s="1" t="str">
        <f t="shared" si="24"/>
        <v/>
      </c>
      <c r="M66" s="1" t="str">
        <f t="shared" si="25"/>
        <v/>
      </c>
      <c r="N66" s="1">
        <f t="shared" si="26"/>
        <v>4</v>
      </c>
      <c r="O66" s="1">
        <f t="shared" si="27"/>
        <v>1</v>
      </c>
      <c r="P66" s="1" t="str">
        <f t="shared" si="28"/>
        <v/>
      </c>
      <c r="Q66" s="154"/>
      <c r="R66" s="155"/>
      <c r="S66" s="155"/>
      <c r="T66" s="155"/>
      <c r="U66" s="156"/>
      <c r="V66" s="155"/>
      <c r="W66" s="155"/>
      <c r="X66" s="155"/>
      <c r="Y66" s="155"/>
      <c r="Z66" s="155"/>
      <c r="AA66" s="154"/>
      <c r="AB66" s="155"/>
      <c r="AC66" s="155"/>
      <c r="AD66" s="155">
        <v>2</v>
      </c>
      <c r="AE66" s="156"/>
      <c r="AF66" s="155">
        <v>1</v>
      </c>
      <c r="AG66" s="155"/>
      <c r="AH66" s="155"/>
      <c r="AI66" s="155"/>
      <c r="AJ66" s="154"/>
      <c r="AK66" s="155"/>
      <c r="AL66" s="155"/>
      <c r="AM66" s="156"/>
    </row>
    <row r="67" spans="1:40" x14ac:dyDescent="0.3">
      <c r="A67" s="190">
        <v>101</v>
      </c>
      <c r="B67" s="189">
        <v>2004</v>
      </c>
      <c r="C67" s="189">
        <v>26</v>
      </c>
      <c r="D67" s="189">
        <v>2</v>
      </c>
      <c r="E67" s="190" t="s">
        <v>249</v>
      </c>
      <c r="F67" s="200">
        <v>1</v>
      </c>
      <c r="G67" s="200">
        <v>0</v>
      </c>
      <c r="H67" s="200">
        <v>0</v>
      </c>
      <c r="I67" s="16">
        <f t="shared" si="29"/>
        <v>0</v>
      </c>
      <c r="J67" s="1">
        <v>-1</v>
      </c>
      <c r="K67" s="1">
        <f t="shared" si="23"/>
        <v>1</v>
      </c>
      <c r="L67" s="1" t="str">
        <f t="shared" si="24"/>
        <v/>
      </c>
      <c r="M67" s="1">
        <f t="shared" si="25"/>
        <v>2</v>
      </c>
      <c r="N67" s="1">
        <f t="shared" si="26"/>
        <v>4</v>
      </c>
      <c r="O67" s="1">
        <f t="shared" si="27"/>
        <v>1</v>
      </c>
      <c r="P67" s="1">
        <f t="shared" si="28"/>
        <v>3</v>
      </c>
      <c r="Q67" s="154"/>
      <c r="R67" s="155"/>
      <c r="S67" s="155"/>
      <c r="T67" s="155"/>
      <c r="U67" s="156"/>
      <c r="V67" s="155">
        <v>1</v>
      </c>
      <c r="W67" s="155">
        <v>1</v>
      </c>
      <c r="X67" s="155">
        <v>1</v>
      </c>
      <c r="Y67" s="192"/>
      <c r="Z67" s="192"/>
      <c r="AA67" s="154"/>
      <c r="AB67" s="155"/>
      <c r="AC67" s="155">
        <v>1</v>
      </c>
      <c r="AD67" s="155">
        <v>1</v>
      </c>
      <c r="AE67" s="156">
        <v>1</v>
      </c>
      <c r="AF67" s="192">
        <v>1</v>
      </c>
      <c r="AG67" s="155"/>
      <c r="AH67" s="192"/>
      <c r="AI67" s="155"/>
      <c r="AJ67" s="154"/>
      <c r="AK67" s="155"/>
      <c r="AL67" s="155">
        <v>1</v>
      </c>
      <c r="AM67" s="156"/>
      <c r="AN67" s="17" t="s">
        <v>58</v>
      </c>
    </row>
    <row r="68" spans="1:40" x14ac:dyDescent="0.3">
      <c r="A68" s="190">
        <v>101</v>
      </c>
      <c r="B68" s="189">
        <v>2004</v>
      </c>
      <c r="C68" s="189">
        <v>8</v>
      </c>
      <c r="D68" s="189">
        <v>4</v>
      </c>
      <c r="E68" s="190" t="s">
        <v>250</v>
      </c>
      <c r="F68" s="200">
        <v>1</v>
      </c>
      <c r="G68" s="200">
        <v>0</v>
      </c>
      <c r="H68" s="200">
        <v>0</v>
      </c>
      <c r="I68" s="16">
        <f t="shared" si="29"/>
        <v>0</v>
      </c>
      <c r="J68" s="1">
        <v>-1</v>
      </c>
      <c r="K68" s="1">
        <f t="shared" si="23"/>
        <v>1</v>
      </c>
      <c r="L68" s="1">
        <f t="shared" si="24"/>
        <v>4.2</v>
      </c>
      <c r="M68" s="1">
        <f t="shared" si="25"/>
        <v>2.8</v>
      </c>
      <c r="N68" s="1">
        <f t="shared" si="26"/>
        <v>2</v>
      </c>
      <c r="O68" s="1">
        <f t="shared" si="27"/>
        <v>1</v>
      </c>
      <c r="P68" s="1">
        <f t="shared" si="28"/>
        <v>1</v>
      </c>
      <c r="Q68" s="154"/>
      <c r="R68" s="155"/>
      <c r="S68" s="155">
        <v>0.5</v>
      </c>
      <c r="T68" s="155">
        <v>1</v>
      </c>
      <c r="U68" s="156">
        <v>1</v>
      </c>
      <c r="V68" s="155"/>
      <c r="W68" s="155">
        <v>1</v>
      </c>
      <c r="X68" s="155">
        <v>1</v>
      </c>
      <c r="Y68" s="192">
        <v>0.5</v>
      </c>
      <c r="Z68" s="192"/>
      <c r="AA68" s="154">
        <v>1</v>
      </c>
      <c r="AB68" s="155">
        <v>1</v>
      </c>
      <c r="AC68" s="155">
        <v>1</v>
      </c>
      <c r="AD68" s="155"/>
      <c r="AE68" s="156"/>
      <c r="AF68" s="192">
        <v>1</v>
      </c>
      <c r="AG68" s="155"/>
      <c r="AH68" s="192"/>
      <c r="AI68" s="155"/>
      <c r="AJ68" s="154">
        <v>1</v>
      </c>
      <c r="AK68" s="155"/>
      <c r="AL68" s="155"/>
      <c r="AM68" s="156"/>
      <c r="AN68" s="17" t="s">
        <v>58</v>
      </c>
    </row>
    <row r="69" spans="1:40" x14ac:dyDescent="0.3">
      <c r="A69" s="190">
        <v>101</v>
      </c>
      <c r="B69" s="189">
        <v>2004</v>
      </c>
      <c r="C69" s="189">
        <v>8</v>
      </c>
      <c r="D69" s="189">
        <v>4</v>
      </c>
      <c r="E69" s="190" t="s">
        <v>251</v>
      </c>
      <c r="F69" s="200">
        <v>1</v>
      </c>
      <c r="G69" s="200">
        <v>0</v>
      </c>
      <c r="H69" s="200">
        <v>0</v>
      </c>
      <c r="I69" s="16">
        <f t="shared" si="29"/>
        <v>0</v>
      </c>
      <c r="J69" s="1">
        <v>-1</v>
      </c>
      <c r="K69" s="1">
        <f t="shared" si="23"/>
        <v>1</v>
      </c>
      <c r="L69" s="1" t="str">
        <f t="shared" si="24"/>
        <v/>
      </c>
      <c r="M69" s="1" t="str">
        <f t="shared" si="25"/>
        <v/>
      </c>
      <c r="N69" s="1">
        <f t="shared" si="26"/>
        <v>3.5</v>
      </c>
      <c r="O69" s="1">
        <f t="shared" si="27"/>
        <v>1</v>
      </c>
      <c r="P69" s="1" t="str">
        <f t="shared" si="28"/>
        <v/>
      </c>
      <c r="Q69" s="154"/>
      <c r="R69" s="155"/>
      <c r="S69" s="155"/>
      <c r="T69" s="155"/>
      <c r="U69" s="156"/>
      <c r="V69" s="155"/>
      <c r="W69" s="155"/>
      <c r="X69" s="155"/>
      <c r="Y69" s="192"/>
      <c r="Z69" s="192"/>
      <c r="AA69" s="154"/>
      <c r="AB69" s="155"/>
      <c r="AC69" s="155">
        <v>1</v>
      </c>
      <c r="AD69" s="155">
        <v>1</v>
      </c>
      <c r="AE69" s="156"/>
      <c r="AF69" s="192">
        <v>1</v>
      </c>
      <c r="AG69" s="155"/>
      <c r="AH69" s="192"/>
      <c r="AI69" s="155"/>
      <c r="AJ69" s="154"/>
      <c r="AK69" s="155"/>
      <c r="AL69" s="155"/>
      <c r="AM69" s="156"/>
    </row>
    <row r="70" spans="1:40" x14ac:dyDescent="0.3">
      <c r="A70" s="190">
        <v>101</v>
      </c>
      <c r="B70" s="189">
        <v>2004</v>
      </c>
      <c r="C70" s="189">
        <v>20</v>
      </c>
      <c r="D70" s="189">
        <v>4</v>
      </c>
      <c r="E70" s="190" t="s">
        <v>252</v>
      </c>
      <c r="F70" s="200">
        <v>1</v>
      </c>
      <c r="G70" s="200">
        <v>0</v>
      </c>
      <c r="H70" s="200">
        <v>0</v>
      </c>
      <c r="I70" s="16">
        <f t="shared" si="29"/>
        <v>0</v>
      </c>
      <c r="J70" s="1">
        <v>-1</v>
      </c>
      <c r="K70" s="1">
        <f t="shared" si="23"/>
        <v>1</v>
      </c>
      <c r="L70" s="1" t="str">
        <f t="shared" si="24"/>
        <v/>
      </c>
      <c r="M70" s="1">
        <f t="shared" si="25"/>
        <v>2</v>
      </c>
      <c r="N70" s="1">
        <f t="shared" si="26"/>
        <v>4.5</v>
      </c>
      <c r="O70" s="1">
        <f t="shared" si="27"/>
        <v>1</v>
      </c>
      <c r="P70" s="1">
        <f t="shared" si="28"/>
        <v>3</v>
      </c>
      <c r="Q70" s="154"/>
      <c r="R70" s="155"/>
      <c r="S70" s="155"/>
      <c r="T70" s="155"/>
      <c r="U70" s="156"/>
      <c r="V70" s="155">
        <v>1</v>
      </c>
      <c r="W70" s="155">
        <v>1</v>
      </c>
      <c r="X70" s="155">
        <v>1</v>
      </c>
      <c r="Y70" s="192"/>
      <c r="Z70" s="192"/>
      <c r="AA70" s="154"/>
      <c r="AB70" s="155"/>
      <c r="AC70" s="155"/>
      <c r="AD70" s="155">
        <v>1</v>
      </c>
      <c r="AE70" s="156">
        <v>1</v>
      </c>
      <c r="AF70" s="192">
        <v>1</v>
      </c>
      <c r="AG70" s="155"/>
      <c r="AH70" s="192"/>
      <c r="AI70" s="155"/>
      <c r="AJ70" s="154"/>
      <c r="AK70" s="155"/>
      <c r="AL70" s="155">
        <v>1</v>
      </c>
      <c r="AM70" s="156"/>
      <c r="AN70" s="17" t="s">
        <v>58</v>
      </c>
    </row>
    <row r="71" spans="1:40" x14ac:dyDescent="0.3">
      <c r="A71" s="190">
        <v>101</v>
      </c>
      <c r="B71" s="189">
        <v>2004</v>
      </c>
      <c r="C71" s="189">
        <v>20</v>
      </c>
      <c r="D71" s="189">
        <v>5</v>
      </c>
      <c r="E71" s="189" t="s">
        <v>253</v>
      </c>
      <c r="F71" s="200">
        <v>0</v>
      </c>
      <c r="G71" s="201"/>
      <c r="H71" s="201"/>
      <c r="I71" s="16">
        <f t="shared" si="29"/>
        <v>0</v>
      </c>
      <c r="J71" s="1">
        <v>-1</v>
      </c>
      <c r="K71" s="1">
        <f t="shared" si="23"/>
        <v>1</v>
      </c>
      <c r="L71" s="1" t="str">
        <f t="shared" si="24"/>
        <v/>
      </c>
      <c r="M71" s="1" t="str">
        <f t="shared" si="25"/>
        <v/>
      </c>
      <c r="N71" s="1" t="str">
        <f t="shared" si="26"/>
        <v/>
      </c>
      <c r="O71" s="1" t="str">
        <f t="shared" si="27"/>
        <v/>
      </c>
      <c r="P71" s="1" t="str">
        <f t="shared" si="28"/>
        <v/>
      </c>
      <c r="Q71" s="154"/>
      <c r="R71" s="155"/>
      <c r="S71" s="155"/>
      <c r="T71" s="155"/>
      <c r="U71" s="156"/>
      <c r="V71" s="192"/>
      <c r="W71" s="192"/>
      <c r="X71" s="192"/>
      <c r="Y71" s="192"/>
      <c r="Z71" s="192"/>
      <c r="AA71" s="154"/>
      <c r="AB71" s="155"/>
      <c r="AC71" s="155"/>
      <c r="AD71" s="155"/>
      <c r="AE71" s="156"/>
      <c r="AF71" s="192"/>
      <c r="AG71" s="192"/>
      <c r="AH71" s="192"/>
      <c r="AI71" s="192"/>
      <c r="AJ71" s="154"/>
      <c r="AK71" s="155"/>
      <c r="AL71" s="155"/>
      <c r="AM71" s="156"/>
      <c r="AN71" s="17" t="s">
        <v>57</v>
      </c>
    </row>
    <row r="72" spans="1:40" x14ac:dyDescent="0.3">
      <c r="A72" s="189">
        <v>101</v>
      </c>
      <c r="B72" s="189">
        <v>2004</v>
      </c>
      <c r="C72" s="189">
        <v>20</v>
      </c>
      <c r="D72" s="189">
        <v>5</v>
      </c>
      <c r="E72" s="189" t="s">
        <v>254</v>
      </c>
      <c r="F72" s="203">
        <v>1</v>
      </c>
      <c r="G72" s="203">
        <v>1</v>
      </c>
      <c r="H72" s="203">
        <v>0</v>
      </c>
      <c r="I72" s="16">
        <f t="shared" si="29"/>
        <v>1</v>
      </c>
      <c r="J72" s="1">
        <v>1</v>
      </c>
      <c r="K72" s="1">
        <f t="shared" si="23"/>
        <v>-1</v>
      </c>
      <c r="L72" s="1">
        <f t="shared" si="24"/>
        <v>1.5</v>
      </c>
      <c r="M72" s="1" t="str">
        <f t="shared" si="25"/>
        <v/>
      </c>
      <c r="N72" s="1">
        <f t="shared" si="26"/>
        <v>1</v>
      </c>
      <c r="O72" s="1">
        <f t="shared" si="27"/>
        <v>1</v>
      </c>
      <c r="P72" s="1">
        <f t="shared" si="28"/>
        <v>1</v>
      </c>
      <c r="Q72" s="207">
        <v>1</v>
      </c>
      <c r="R72" s="208">
        <v>1</v>
      </c>
      <c r="S72" s="208"/>
      <c r="T72" s="208"/>
      <c r="U72" s="209"/>
      <c r="V72" s="208"/>
      <c r="W72" s="208"/>
      <c r="X72" s="208"/>
      <c r="Y72" s="191"/>
      <c r="Z72" s="191"/>
      <c r="AA72" s="207">
        <v>2</v>
      </c>
      <c r="AB72" s="208"/>
      <c r="AC72" s="208"/>
      <c r="AD72" s="208"/>
      <c r="AE72" s="209"/>
      <c r="AF72" s="191">
        <v>1</v>
      </c>
      <c r="AG72" s="208"/>
      <c r="AH72" s="191"/>
      <c r="AI72" s="208"/>
      <c r="AJ72" s="207">
        <v>1</v>
      </c>
      <c r="AK72" s="208"/>
      <c r="AL72" s="208"/>
      <c r="AM72" s="209"/>
      <c r="AN72" s="147"/>
    </row>
    <row r="73" spans="1:40" x14ac:dyDescent="0.3">
      <c r="A73" s="190">
        <v>101</v>
      </c>
      <c r="B73" s="189">
        <v>2004</v>
      </c>
      <c r="C73" s="189">
        <v>17</v>
      </c>
      <c r="D73" s="189">
        <v>6</v>
      </c>
      <c r="E73" s="190" t="s">
        <v>255</v>
      </c>
      <c r="F73" s="200">
        <v>1</v>
      </c>
      <c r="G73" s="200">
        <v>0</v>
      </c>
      <c r="H73" s="200">
        <v>0</v>
      </c>
      <c r="I73" s="16">
        <f t="shared" si="29"/>
        <v>0</v>
      </c>
      <c r="J73" s="1">
        <v>-1</v>
      </c>
      <c r="K73" s="1">
        <f t="shared" si="23"/>
        <v>1</v>
      </c>
      <c r="L73" s="1" t="str">
        <f t="shared" si="24"/>
        <v/>
      </c>
      <c r="M73" s="1" t="str">
        <f t="shared" si="25"/>
        <v/>
      </c>
      <c r="N73" s="1">
        <f t="shared" si="26"/>
        <v>4.5</v>
      </c>
      <c r="O73" s="1">
        <f t="shared" si="27"/>
        <v>1</v>
      </c>
      <c r="P73" s="1">
        <f t="shared" si="28"/>
        <v>4</v>
      </c>
      <c r="Q73" s="154"/>
      <c r="R73" s="155"/>
      <c r="S73" s="155"/>
      <c r="T73" s="155"/>
      <c r="U73" s="156"/>
      <c r="V73" s="155"/>
      <c r="W73" s="155"/>
      <c r="X73" s="155"/>
      <c r="Y73" s="192"/>
      <c r="Z73" s="192"/>
      <c r="AA73" s="154"/>
      <c r="AB73" s="155"/>
      <c r="AC73" s="155"/>
      <c r="AD73" s="155">
        <v>1</v>
      </c>
      <c r="AE73" s="156">
        <v>1</v>
      </c>
      <c r="AF73" s="192">
        <v>1</v>
      </c>
      <c r="AG73" s="155"/>
      <c r="AH73" s="192"/>
      <c r="AI73" s="155"/>
      <c r="AJ73" s="154"/>
      <c r="AK73" s="155"/>
      <c r="AL73" s="155"/>
      <c r="AM73" s="156">
        <v>1</v>
      </c>
      <c r="AN73" s="17" t="s">
        <v>58</v>
      </c>
    </row>
    <row r="74" spans="1:40" x14ac:dyDescent="0.3">
      <c r="A74" s="190">
        <v>101</v>
      </c>
      <c r="B74" s="189">
        <v>2004</v>
      </c>
      <c r="C74" s="190">
        <v>1</v>
      </c>
      <c r="D74" s="190">
        <v>7</v>
      </c>
      <c r="E74" s="190" t="s">
        <v>256</v>
      </c>
      <c r="F74" s="200">
        <v>1</v>
      </c>
      <c r="G74" s="200">
        <v>0</v>
      </c>
      <c r="H74" s="200">
        <v>0</v>
      </c>
      <c r="I74" s="16">
        <f t="shared" si="29"/>
        <v>0</v>
      </c>
      <c r="J74" s="1">
        <v>1</v>
      </c>
      <c r="K74" s="1">
        <f t="shared" si="23"/>
        <v>1</v>
      </c>
      <c r="L74" s="1">
        <f t="shared" si="24"/>
        <v>4.5</v>
      </c>
      <c r="M74" s="1">
        <f t="shared" si="25"/>
        <v>1.8</v>
      </c>
      <c r="N74" s="1">
        <f t="shared" si="26"/>
        <v>1.5</v>
      </c>
      <c r="O74" s="1" t="str">
        <f t="shared" si="27"/>
        <v/>
      </c>
      <c r="P74" s="1" t="str">
        <f t="shared" si="28"/>
        <v/>
      </c>
      <c r="Q74" s="154"/>
      <c r="R74" s="155"/>
      <c r="S74" s="155"/>
      <c r="T74" s="155">
        <v>1</v>
      </c>
      <c r="U74" s="156">
        <v>1</v>
      </c>
      <c r="V74" s="155">
        <v>1</v>
      </c>
      <c r="W74" s="155">
        <v>1</v>
      </c>
      <c r="X74" s="155">
        <v>0.5</v>
      </c>
      <c r="Y74" s="192"/>
      <c r="Z74" s="192"/>
      <c r="AA74" s="154">
        <v>1</v>
      </c>
      <c r="AB74" s="155">
        <v>1</v>
      </c>
      <c r="AC74" s="155"/>
      <c r="AD74" s="155"/>
      <c r="AE74" s="156"/>
      <c r="AF74" s="192"/>
      <c r="AG74" s="155"/>
      <c r="AH74" s="192"/>
      <c r="AI74" s="155"/>
      <c r="AJ74" s="154"/>
      <c r="AK74" s="155"/>
      <c r="AL74" s="155"/>
      <c r="AM74" s="156"/>
    </row>
    <row r="75" spans="1:40" x14ac:dyDescent="0.3">
      <c r="A75" s="190">
        <v>101</v>
      </c>
      <c r="B75" s="189">
        <v>2004</v>
      </c>
      <c r="C75" s="189">
        <v>8</v>
      </c>
      <c r="D75" s="189">
        <v>7</v>
      </c>
      <c r="E75" s="190" t="s">
        <v>257</v>
      </c>
      <c r="F75" s="200">
        <v>1</v>
      </c>
      <c r="G75" s="200">
        <v>0</v>
      </c>
      <c r="H75" s="200">
        <v>0</v>
      </c>
      <c r="I75" s="16">
        <f t="shared" si="29"/>
        <v>0</v>
      </c>
      <c r="J75" s="1">
        <v>1</v>
      </c>
      <c r="K75" s="1">
        <f t="shared" si="23"/>
        <v>1</v>
      </c>
      <c r="L75" s="1" t="str">
        <f t="shared" si="24"/>
        <v/>
      </c>
      <c r="M75" s="1">
        <f t="shared" si="25"/>
        <v>2</v>
      </c>
      <c r="N75" s="1">
        <f t="shared" si="26"/>
        <v>1.5</v>
      </c>
      <c r="O75" s="1">
        <f t="shared" si="27"/>
        <v>3</v>
      </c>
      <c r="P75" s="1" t="str">
        <f t="shared" si="28"/>
        <v/>
      </c>
      <c r="Q75" s="154"/>
      <c r="R75" s="155"/>
      <c r="S75" s="155"/>
      <c r="T75" s="155"/>
      <c r="U75" s="156"/>
      <c r="V75" s="155">
        <v>1</v>
      </c>
      <c r="W75" s="155">
        <v>1</v>
      </c>
      <c r="X75" s="155">
        <v>1</v>
      </c>
      <c r="Y75" s="192"/>
      <c r="Z75" s="192"/>
      <c r="AA75" s="154">
        <v>1</v>
      </c>
      <c r="AB75" s="155">
        <v>1</v>
      </c>
      <c r="AC75" s="155"/>
      <c r="AD75" s="155"/>
      <c r="AE75" s="156"/>
      <c r="AF75" s="192"/>
      <c r="AG75" s="155"/>
      <c r="AH75" s="192">
        <v>1</v>
      </c>
      <c r="AI75" s="155"/>
      <c r="AJ75" s="154"/>
      <c r="AK75" s="155"/>
      <c r="AL75" s="155"/>
      <c r="AM75" s="156"/>
    </row>
    <row r="76" spans="1:40" x14ac:dyDescent="0.3">
      <c r="A76" s="190">
        <v>101</v>
      </c>
      <c r="B76" s="189">
        <v>2004</v>
      </c>
      <c r="C76" s="190">
        <v>8</v>
      </c>
      <c r="D76" s="190">
        <v>7</v>
      </c>
      <c r="E76" s="190" t="s">
        <v>258</v>
      </c>
      <c r="F76" s="200">
        <v>1</v>
      </c>
      <c r="G76" s="200">
        <v>0</v>
      </c>
      <c r="H76" s="200">
        <v>0</v>
      </c>
      <c r="I76" s="16">
        <f t="shared" si="29"/>
        <v>0</v>
      </c>
      <c r="J76" s="1">
        <v>-1</v>
      </c>
      <c r="K76" s="1">
        <f t="shared" si="23"/>
        <v>1</v>
      </c>
      <c r="L76" s="1" t="str">
        <f t="shared" si="24"/>
        <v/>
      </c>
      <c r="M76" s="1" t="str">
        <f t="shared" si="25"/>
        <v/>
      </c>
      <c r="N76" s="1">
        <f t="shared" si="26"/>
        <v>2</v>
      </c>
      <c r="O76" s="1">
        <f t="shared" si="27"/>
        <v>3</v>
      </c>
      <c r="P76" s="1" t="str">
        <f t="shared" si="28"/>
        <v/>
      </c>
      <c r="Q76" s="154"/>
      <c r="R76" s="155"/>
      <c r="S76" s="155"/>
      <c r="T76" s="155"/>
      <c r="U76" s="156"/>
      <c r="V76" s="155"/>
      <c r="W76" s="155"/>
      <c r="X76" s="155"/>
      <c r="Y76" s="192"/>
      <c r="Z76" s="192"/>
      <c r="AA76" s="154">
        <v>1</v>
      </c>
      <c r="AB76" s="155">
        <v>1</v>
      </c>
      <c r="AC76" s="155">
        <v>1</v>
      </c>
      <c r="AD76" s="155"/>
      <c r="AE76" s="156"/>
      <c r="AF76" s="192"/>
      <c r="AG76" s="155"/>
      <c r="AH76" s="192">
        <v>1</v>
      </c>
      <c r="AI76" s="155"/>
      <c r="AJ76" s="154"/>
      <c r="AK76" s="155"/>
      <c r="AL76" s="155"/>
      <c r="AM76" s="156"/>
    </row>
    <row r="77" spans="1:40" x14ac:dyDescent="0.3">
      <c r="A77" s="190">
        <v>101</v>
      </c>
      <c r="B77" s="189">
        <v>2004</v>
      </c>
      <c r="C77" s="189">
        <v>8</v>
      </c>
      <c r="D77" s="189">
        <v>7</v>
      </c>
      <c r="E77" s="190" t="s">
        <v>259</v>
      </c>
      <c r="F77" s="200">
        <v>1</v>
      </c>
      <c r="G77" s="200">
        <v>0</v>
      </c>
      <c r="H77" s="200">
        <v>0</v>
      </c>
      <c r="I77" s="16">
        <f t="shared" si="29"/>
        <v>0</v>
      </c>
      <c r="J77" s="1">
        <v>-1</v>
      </c>
      <c r="K77" s="1">
        <f t="shared" si="23"/>
        <v>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>
        <f t="shared" si="27"/>
        <v>1</v>
      </c>
      <c r="P77" s="1">
        <f t="shared" si="28"/>
        <v>4</v>
      </c>
      <c r="Q77" s="154"/>
      <c r="R77" s="155"/>
      <c r="S77" s="155"/>
      <c r="T77" s="155"/>
      <c r="U77" s="156"/>
      <c r="V77" s="155"/>
      <c r="W77" s="155"/>
      <c r="X77" s="155"/>
      <c r="Y77" s="192"/>
      <c r="Z77" s="192"/>
      <c r="AA77" s="154"/>
      <c r="AB77" s="155"/>
      <c r="AC77" s="155"/>
      <c r="AD77" s="155">
        <v>1</v>
      </c>
      <c r="AE77" s="156">
        <v>1</v>
      </c>
      <c r="AF77" s="192">
        <v>1</v>
      </c>
      <c r="AG77" s="155"/>
      <c r="AH77" s="192"/>
      <c r="AI77" s="155"/>
      <c r="AJ77" s="154"/>
      <c r="AK77" s="155"/>
      <c r="AL77" s="155"/>
      <c r="AM77" s="156">
        <v>1</v>
      </c>
      <c r="AN77" s="17" t="s">
        <v>58</v>
      </c>
    </row>
    <row r="78" spans="1:40" x14ac:dyDescent="0.3">
      <c r="A78" s="190">
        <v>101</v>
      </c>
      <c r="B78" s="189">
        <v>2004</v>
      </c>
      <c r="C78" s="189">
        <v>23</v>
      </c>
      <c r="D78" s="189">
        <v>9</v>
      </c>
      <c r="E78" s="202" t="s">
        <v>260</v>
      </c>
      <c r="F78" s="200">
        <v>1</v>
      </c>
      <c r="G78" s="200">
        <v>0</v>
      </c>
      <c r="H78" s="200">
        <v>0</v>
      </c>
      <c r="I78" s="16">
        <f t="shared" si="29"/>
        <v>0</v>
      </c>
      <c r="J78" s="1">
        <v>-1</v>
      </c>
      <c r="K78" s="1">
        <f t="shared" si="23"/>
        <v>1</v>
      </c>
      <c r="L78" s="1">
        <f t="shared" si="24"/>
        <v>4</v>
      </c>
      <c r="M78" s="1" t="str">
        <f t="shared" si="25"/>
        <v/>
      </c>
      <c r="N78" s="1">
        <f t="shared" si="26"/>
        <v>2</v>
      </c>
      <c r="O78" s="1">
        <f t="shared" si="27"/>
        <v>1</v>
      </c>
      <c r="P78" s="1">
        <f t="shared" si="28"/>
        <v>1</v>
      </c>
      <c r="Q78" s="154"/>
      <c r="R78" s="155"/>
      <c r="S78" s="155">
        <v>1</v>
      </c>
      <c r="T78" s="155">
        <v>1</v>
      </c>
      <c r="U78" s="156">
        <v>1</v>
      </c>
      <c r="V78" s="155"/>
      <c r="W78" s="155"/>
      <c r="X78" s="155"/>
      <c r="Y78" s="192"/>
      <c r="Z78" s="192"/>
      <c r="AA78" s="154">
        <v>1</v>
      </c>
      <c r="AB78" s="155">
        <v>1</v>
      </c>
      <c r="AC78" s="155">
        <v>1</v>
      </c>
      <c r="AD78" s="155"/>
      <c r="AE78" s="156"/>
      <c r="AF78" s="192">
        <v>1</v>
      </c>
      <c r="AG78" s="155"/>
      <c r="AH78" s="192"/>
      <c r="AI78" s="155"/>
      <c r="AJ78" s="154">
        <v>1</v>
      </c>
      <c r="AK78" s="155"/>
      <c r="AL78" s="155"/>
      <c r="AM78" s="156"/>
      <c r="AN78" s="17" t="s">
        <v>57</v>
      </c>
    </row>
    <row r="79" spans="1:40" x14ac:dyDescent="0.3">
      <c r="A79" s="190">
        <v>101</v>
      </c>
      <c r="B79" s="189">
        <v>2004</v>
      </c>
      <c r="C79" s="189">
        <v>7</v>
      </c>
      <c r="D79" s="189">
        <v>10</v>
      </c>
      <c r="E79" s="190" t="s">
        <v>261</v>
      </c>
      <c r="F79" s="200">
        <v>1</v>
      </c>
      <c r="G79" s="200">
        <v>0</v>
      </c>
      <c r="H79" s="200">
        <v>0</v>
      </c>
      <c r="I79" s="16">
        <f t="shared" si="29"/>
        <v>0</v>
      </c>
      <c r="J79" s="1">
        <v>-1</v>
      </c>
      <c r="K79" s="1">
        <f t="shared" si="23"/>
        <v>1</v>
      </c>
      <c r="L79" s="1" t="str">
        <f t="shared" si="24"/>
        <v/>
      </c>
      <c r="M79" s="1">
        <f t="shared" si="25"/>
        <v>1.8</v>
      </c>
      <c r="N79" s="1">
        <f t="shared" si="26"/>
        <v>2</v>
      </c>
      <c r="O79" s="1">
        <f t="shared" si="27"/>
        <v>3</v>
      </c>
      <c r="P79" s="1" t="str">
        <f t="shared" si="28"/>
        <v/>
      </c>
      <c r="Q79" s="154"/>
      <c r="R79" s="155"/>
      <c r="S79" s="155"/>
      <c r="T79" s="155"/>
      <c r="U79" s="156"/>
      <c r="V79" s="155">
        <v>1</v>
      </c>
      <c r="W79" s="155">
        <v>1</v>
      </c>
      <c r="X79" s="155">
        <v>0.5</v>
      </c>
      <c r="Y79" s="192"/>
      <c r="Z79" s="192"/>
      <c r="AA79" s="154">
        <v>1</v>
      </c>
      <c r="AB79" s="155">
        <v>1</v>
      </c>
      <c r="AC79" s="155">
        <v>1</v>
      </c>
      <c r="AD79" s="155"/>
      <c r="AE79" s="156"/>
      <c r="AF79" s="192"/>
      <c r="AG79" s="155"/>
      <c r="AH79" s="192">
        <v>1</v>
      </c>
      <c r="AI79" s="155"/>
      <c r="AJ79" s="154"/>
      <c r="AK79" s="155"/>
      <c r="AL79" s="155"/>
      <c r="AM79" s="156"/>
    </row>
    <row r="80" spans="1:40" x14ac:dyDescent="0.3">
      <c r="A80" s="190">
        <v>101</v>
      </c>
      <c r="B80" s="189">
        <v>2004</v>
      </c>
      <c r="C80" s="189">
        <v>13</v>
      </c>
      <c r="D80" s="189">
        <v>10</v>
      </c>
      <c r="E80" s="189" t="s">
        <v>262</v>
      </c>
      <c r="F80" s="200">
        <v>1</v>
      </c>
      <c r="G80" s="200">
        <v>1</v>
      </c>
      <c r="H80" s="200">
        <v>0</v>
      </c>
      <c r="I80" s="16">
        <f t="shared" si="29"/>
        <v>1</v>
      </c>
      <c r="J80" s="1">
        <v>-1</v>
      </c>
      <c r="K80" s="1">
        <f t="shared" si="23"/>
        <v>-1</v>
      </c>
      <c r="L80" s="1">
        <f t="shared" si="24"/>
        <v>3</v>
      </c>
      <c r="M80" s="1" t="str">
        <f t="shared" si="25"/>
        <v/>
      </c>
      <c r="N80" s="1">
        <f t="shared" si="26"/>
        <v>2</v>
      </c>
      <c r="O80" s="1">
        <f t="shared" si="27"/>
        <v>1</v>
      </c>
      <c r="P80" s="1">
        <f t="shared" si="28"/>
        <v>3</v>
      </c>
      <c r="Q80" s="154"/>
      <c r="R80" s="155"/>
      <c r="S80" s="155">
        <v>2</v>
      </c>
      <c r="T80" s="155"/>
      <c r="U80" s="156"/>
      <c r="V80" s="155"/>
      <c r="W80" s="155"/>
      <c r="X80" s="155"/>
      <c r="Y80" s="155"/>
      <c r="Z80" s="155"/>
      <c r="AA80" s="154"/>
      <c r="AB80" s="155">
        <v>2</v>
      </c>
      <c r="AC80" s="155"/>
      <c r="AD80" s="155"/>
      <c r="AE80" s="156"/>
      <c r="AF80" s="155">
        <v>1</v>
      </c>
      <c r="AG80" s="155"/>
      <c r="AH80" s="155"/>
      <c r="AI80" s="155"/>
      <c r="AJ80" s="154"/>
      <c r="AK80" s="155"/>
      <c r="AL80" s="155">
        <v>1</v>
      </c>
      <c r="AM80" s="156"/>
      <c r="AN80" s="17" t="s">
        <v>57</v>
      </c>
    </row>
    <row r="81" spans="1:40" x14ac:dyDescent="0.3">
      <c r="A81" s="190">
        <v>101</v>
      </c>
      <c r="B81" s="189">
        <v>2004</v>
      </c>
      <c r="C81" s="189">
        <v>13</v>
      </c>
      <c r="D81" s="189">
        <v>10</v>
      </c>
      <c r="E81" s="190" t="s">
        <v>263</v>
      </c>
      <c r="F81" s="200">
        <v>1</v>
      </c>
      <c r="G81" s="200">
        <v>0</v>
      </c>
      <c r="H81" s="200">
        <v>0</v>
      </c>
      <c r="I81" s="16">
        <f t="shared" si="29"/>
        <v>0</v>
      </c>
      <c r="J81" s="1">
        <v>-1</v>
      </c>
      <c r="K81" s="1">
        <f t="shared" si="23"/>
        <v>1</v>
      </c>
      <c r="L81" s="1" t="str">
        <f t="shared" si="24"/>
        <v/>
      </c>
      <c r="M81" s="1">
        <f t="shared" si="25"/>
        <v>4</v>
      </c>
      <c r="N81" s="1">
        <f t="shared" si="26"/>
        <v>2.8</v>
      </c>
      <c r="O81" s="1">
        <f t="shared" si="27"/>
        <v>3</v>
      </c>
      <c r="P81" s="1" t="str">
        <f t="shared" si="28"/>
        <v/>
      </c>
      <c r="Q81" s="154"/>
      <c r="R81" s="155"/>
      <c r="S81" s="155"/>
      <c r="T81" s="155"/>
      <c r="U81" s="156"/>
      <c r="V81" s="155"/>
      <c r="W81" s="155"/>
      <c r="X81" s="155">
        <v>1</v>
      </c>
      <c r="Y81" s="192">
        <v>1</v>
      </c>
      <c r="Z81" s="192">
        <v>1</v>
      </c>
      <c r="AA81" s="154"/>
      <c r="AB81" s="155">
        <v>1</v>
      </c>
      <c r="AC81" s="155">
        <v>1</v>
      </c>
      <c r="AD81" s="155">
        <v>0.5</v>
      </c>
      <c r="AE81" s="156"/>
      <c r="AF81" s="192"/>
      <c r="AG81" s="155"/>
      <c r="AH81" s="192">
        <v>1</v>
      </c>
      <c r="AI81" s="155"/>
      <c r="AJ81" s="154"/>
      <c r="AK81" s="155"/>
      <c r="AL81" s="155"/>
      <c r="AM81" s="156"/>
    </row>
    <row r="82" spans="1:40" x14ac:dyDescent="0.3">
      <c r="A82" s="190">
        <v>101</v>
      </c>
      <c r="B82" s="189">
        <v>2004</v>
      </c>
      <c r="C82" s="189">
        <v>21</v>
      </c>
      <c r="D82" s="189">
        <v>10</v>
      </c>
      <c r="E82" s="190" t="s">
        <v>264</v>
      </c>
      <c r="F82" s="200">
        <v>1</v>
      </c>
      <c r="G82" s="200">
        <v>0</v>
      </c>
      <c r="H82" s="200">
        <v>0</v>
      </c>
      <c r="I82" s="16">
        <f t="shared" si="29"/>
        <v>0</v>
      </c>
      <c r="J82" s="1">
        <v>1</v>
      </c>
      <c r="K82" s="1">
        <f t="shared" ref="K82:K125" si="30">IF(F82=2,-1,IF(F82=3,-1,IF((F82+G82)=2,-1,IF((F82+H82)=2,-1,1))))</f>
        <v>1</v>
      </c>
      <c r="L82" s="1">
        <f t="shared" ref="L82:L125" si="31">IF(SUM(Q82:U82)=0,"",(Q82*1+R82*2+S82*3+T82*4+U82*5)/SUM(Q82:U82))</f>
        <v>2.8</v>
      </c>
      <c r="M82" s="1" t="str">
        <f t="shared" ref="M82:M125" si="32">IF(SUM(V82:Z82)=0,"",(V82*1+W82*2+X82*3+Y82*4+Z82*5)/SUM(V82:Z82))</f>
        <v/>
      </c>
      <c r="N82" s="1">
        <f t="shared" ref="N82:N125" si="33">IF(SUM(AA82:AE82)=0,"",(AA82*1+AB82*2+AC82*3+AD82*4+AE82*5)/SUM(AA82:AE82))</f>
        <v>4.2</v>
      </c>
      <c r="O82" s="1">
        <f t="shared" ref="O82:O125" si="34">IF(AF82=1,1,(IF(AG82=1,2,(IF(AH82=1,3,(IF(AI82=1,4,"")))))))</f>
        <v>1</v>
      </c>
      <c r="P82" s="1">
        <f t="shared" ref="P82:P125" si="35">IF(AJ82=1,1,(IF(AK82=1,2,(IF(AL82=1,3,(IF(AM82=1,4,"")))))))</f>
        <v>4</v>
      </c>
      <c r="Q82" s="154"/>
      <c r="R82" s="155">
        <v>1</v>
      </c>
      <c r="S82" s="155">
        <v>1</v>
      </c>
      <c r="T82" s="155">
        <v>0.5</v>
      </c>
      <c r="U82" s="156"/>
      <c r="V82" s="155"/>
      <c r="W82" s="155"/>
      <c r="X82" s="155"/>
      <c r="Y82" s="192"/>
      <c r="Z82" s="192"/>
      <c r="AA82" s="154"/>
      <c r="AB82" s="155"/>
      <c r="AC82" s="155">
        <v>0.5</v>
      </c>
      <c r="AD82" s="155">
        <v>1</v>
      </c>
      <c r="AE82" s="156">
        <v>1</v>
      </c>
      <c r="AF82" s="192">
        <v>1</v>
      </c>
      <c r="AG82" s="155"/>
      <c r="AH82" s="192"/>
      <c r="AI82" s="155"/>
      <c r="AJ82" s="154"/>
      <c r="AK82" s="155"/>
      <c r="AL82" s="155"/>
      <c r="AM82" s="156">
        <v>1</v>
      </c>
      <c r="AN82" s="17" t="s">
        <v>57</v>
      </c>
    </row>
    <row r="83" spans="1:40" ht="14.4" customHeight="1" x14ac:dyDescent="0.3">
      <c r="A83" s="190">
        <v>102</v>
      </c>
      <c r="B83" s="189">
        <v>2004</v>
      </c>
      <c r="C83" s="190">
        <v>11</v>
      </c>
      <c r="D83" s="190">
        <v>11</v>
      </c>
      <c r="E83" s="190" t="s">
        <v>265</v>
      </c>
      <c r="F83" s="200">
        <v>1</v>
      </c>
      <c r="G83" s="200">
        <v>0</v>
      </c>
      <c r="H83" s="200">
        <v>0</v>
      </c>
      <c r="I83" s="16">
        <f t="shared" ref="I83:I125" si="36">IF(G83=1,1,IF(H83=1,1,0))</f>
        <v>0</v>
      </c>
      <c r="J83" s="1">
        <v>1</v>
      </c>
      <c r="K83" s="1">
        <f t="shared" si="30"/>
        <v>1</v>
      </c>
      <c r="L83" s="1">
        <f t="shared" si="31"/>
        <v>2.5</v>
      </c>
      <c r="M83" s="1">
        <f t="shared" si="32"/>
        <v>1.8</v>
      </c>
      <c r="N83" s="1">
        <f t="shared" si="33"/>
        <v>2</v>
      </c>
      <c r="O83" s="1">
        <f t="shared" si="34"/>
        <v>1</v>
      </c>
      <c r="P83" s="1">
        <f t="shared" si="35"/>
        <v>1</v>
      </c>
      <c r="Q83" s="154"/>
      <c r="R83" s="155">
        <v>1</v>
      </c>
      <c r="S83" s="155">
        <v>1</v>
      </c>
      <c r="T83" s="155"/>
      <c r="U83" s="156"/>
      <c r="V83" s="155">
        <v>1</v>
      </c>
      <c r="W83" s="155">
        <v>1</v>
      </c>
      <c r="X83" s="155">
        <v>0.5</v>
      </c>
      <c r="Y83" s="192"/>
      <c r="Z83" s="192"/>
      <c r="AA83" s="154">
        <v>1</v>
      </c>
      <c r="AB83" s="155">
        <v>1</v>
      </c>
      <c r="AC83" s="155">
        <v>1</v>
      </c>
      <c r="AD83" s="155"/>
      <c r="AE83" s="156"/>
      <c r="AF83" s="192">
        <v>1</v>
      </c>
      <c r="AG83" s="155"/>
      <c r="AH83" s="192"/>
      <c r="AI83" s="155"/>
      <c r="AJ83" s="154">
        <v>1</v>
      </c>
      <c r="AK83" s="155"/>
      <c r="AL83" s="155"/>
      <c r="AM83" s="156"/>
      <c r="AN83" s="35"/>
    </row>
    <row r="84" spans="1:40" x14ac:dyDescent="0.3">
      <c r="A84" s="190">
        <v>102</v>
      </c>
      <c r="B84" s="189">
        <v>2004</v>
      </c>
      <c r="C84" s="189">
        <v>18</v>
      </c>
      <c r="D84" s="189">
        <v>11</v>
      </c>
      <c r="E84" s="190" t="s">
        <v>266</v>
      </c>
      <c r="F84" s="200">
        <v>1</v>
      </c>
      <c r="G84" s="200">
        <v>0</v>
      </c>
      <c r="H84" s="200">
        <v>0</v>
      </c>
      <c r="I84" s="16">
        <f t="shared" si="36"/>
        <v>0</v>
      </c>
      <c r="J84" s="1">
        <v>-1</v>
      </c>
      <c r="K84" s="1">
        <f t="shared" si="30"/>
        <v>1</v>
      </c>
      <c r="L84" s="1">
        <f t="shared" si="31"/>
        <v>1.3333333333333333</v>
      </c>
      <c r="M84" s="1" t="str">
        <f t="shared" si="32"/>
        <v/>
      </c>
      <c r="N84" s="1">
        <f t="shared" si="33"/>
        <v>1.8</v>
      </c>
      <c r="O84" s="1">
        <f t="shared" si="34"/>
        <v>3</v>
      </c>
      <c r="P84" s="1">
        <f t="shared" si="35"/>
        <v>1</v>
      </c>
      <c r="Q84" s="154">
        <v>1</v>
      </c>
      <c r="R84" s="155">
        <v>0.5</v>
      </c>
      <c r="S84" s="155"/>
      <c r="T84" s="155"/>
      <c r="U84" s="156"/>
      <c r="V84" s="155"/>
      <c r="W84" s="155"/>
      <c r="X84" s="155"/>
      <c r="Y84" s="192"/>
      <c r="Z84" s="192"/>
      <c r="AA84" s="154">
        <v>1</v>
      </c>
      <c r="AB84" s="155">
        <v>1</v>
      </c>
      <c r="AC84" s="155">
        <v>0.5</v>
      </c>
      <c r="AD84" s="155"/>
      <c r="AE84" s="156"/>
      <c r="AF84" s="192"/>
      <c r="AG84" s="155"/>
      <c r="AH84" s="192">
        <v>1</v>
      </c>
      <c r="AI84" s="155"/>
      <c r="AJ84" s="154">
        <v>1</v>
      </c>
      <c r="AK84" s="155"/>
      <c r="AL84" s="155"/>
      <c r="AM84" s="156"/>
      <c r="AN84" s="17" t="s">
        <v>57</v>
      </c>
    </row>
    <row r="85" spans="1:40" x14ac:dyDescent="0.3">
      <c r="A85" s="190">
        <v>102</v>
      </c>
      <c r="B85" s="189">
        <v>2004</v>
      </c>
      <c r="C85" s="189">
        <v>18</v>
      </c>
      <c r="D85" s="189">
        <v>11</v>
      </c>
      <c r="E85" s="189" t="s">
        <v>267</v>
      </c>
      <c r="F85" s="200">
        <v>1</v>
      </c>
      <c r="G85" s="200">
        <v>0</v>
      </c>
      <c r="H85" s="200">
        <v>0</v>
      </c>
      <c r="I85" s="16">
        <f t="shared" si="36"/>
        <v>0</v>
      </c>
      <c r="J85" s="1">
        <v>1</v>
      </c>
      <c r="K85" s="1">
        <f t="shared" si="30"/>
        <v>1</v>
      </c>
      <c r="L85" s="1">
        <f t="shared" si="31"/>
        <v>2.8</v>
      </c>
      <c r="M85" s="1">
        <f t="shared" si="32"/>
        <v>1.8</v>
      </c>
      <c r="N85" s="1">
        <f t="shared" si="33"/>
        <v>1.8</v>
      </c>
      <c r="O85" s="1">
        <f t="shared" si="34"/>
        <v>2</v>
      </c>
      <c r="P85" s="1">
        <f t="shared" si="35"/>
        <v>1</v>
      </c>
      <c r="Q85" s="154"/>
      <c r="R85" s="155">
        <v>1</v>
      </c>
      <c r="S85" s="155">
        <v>1</v>
      </c>
      <c r="T85" s="155">
        <v>0.5</v>
      </c>
      <c r="U85" s="156"/>
      <c r="V85" s="155">
        <v>1</v>
      </c>
      <c r="W85" s="155">
        <v>1</v>
      </c>
      <c r="X85" s="155">
        <v>0.5</v>
      </c>
      <c r="Y85" s="155"/>
      <c r="Z85" s="155"/>
      <c r="AA85" s="154">
        <v>1</v>
      </c>
      <c r="AB85" s="155">
        <v>1</v>
      </c>
      <c r="AC85" s="155">
        <v>0.5</v>
      </c>
      <c r="AD85" s="155"/>
      <c r="AE85" s="156"/>
      <c r="AF85" s="155"/>
      <c r="AG85" s="155">
        <v>1</v>
      </c>
      <c r="AH85" s="155"/>
      <c r="AI85" s="155"/>
      <c r="AJ85" s="154">
        <v>1</v>
      </c>
      <c r="AK85" s="155"/>
      <c r="AL85" s="155"/>
      <c r="AM85" s="156"/>
    </row>
    <row r="86" spans="1:40" x14ac:dyDescent="0.3">
      <c r="A86" s="190">
        <v>102</v>
      </c>
      <c r="B86" s="189">
        <v>2005</v>
      </c>
      <c r="C86" s="189">
        <v>14</v>
      </c>
      <c r="D86" s="189">
        <v>2</v>
      </c>
      <c r="E86" s="189" t="s">
        <v>268</v>
      </c>
      <c r="F86" s="200">
        <v>1</v>
      </c>
      <c r="G86" s="200">
        <v>1</v>
      </c>
      <c r="H86" s="200">
        <v>0</v>
      </c>
      <c r="I86" s="16">
        <f t="shared" si="36"/>
        <v>1</v>
      </c>
      <c r="J86" s="1">
        <v>-1</v>
      </c>
      <c r="K86" s="1">
        <f t="shared" si="30"/>
        <v>-1</v>
      </c>
      <c r="L86" s="1" t="str">
        <f t="shared" si="31"/>
        <v/>
      </c>
      <c r="M86" s="1" t="str">
        <f t="shared" si="32"/>
        <v/>
      </c>
      <c r="N86" s="1">
        <f t="shared" si="33"/>
        <v>5</v>
      </c>
      <c r="O86" s="1">
        <f t="shared" si="34"/>
        <v>1</v>
      </c>
      <c r="P86" s="1" t="str">
        <f t="shared" si="35"/>
        <v/>
      </c>
      <c r="Q86" s="154"/>
      <c r="R86" s="155"/>
      <c r="S86" s="155"/>
      <c r="T86" s="155"/>
      <c r="U86" s="156"/>
      <c r="V86" s="192"/>
      <c r="W86" s="192"/>
      <c r="X86" s="192"/>
      <c r="Y86" s="192"/>
      <c r="Z86" s="192"/>
      <c r="AA86" s="154"/>
      <c r="AB86" s="155"/>
      <c r="AC86" s="155"/>
      <c r="AD86" s="155"/>
      <c r="AE86" s="156">
        <v>2</v>
      </c>
      <c r="AF86" s="192">
        <v>1</v>
      </c>
      <c r="AG86" s="192"/>
      <c r="AH86" s="192"/>
      <c r="AI86" s="192"/>
      <c r="AJ86" s="154"/>
      <c r="AK86" s="155"/>
      <c r="AL86" s="155"/>
      <c r="AM86" s="156"/>
      <c r="AN86" s="17" t="s">
        <v>309</v>
      </c>
    </row>
    <row r="87" spans="1:40" x14ac:dyDescent="0.3">
      <c r="A87" s="190">
        <v>102</v>
      </c>
      <c r="B87" s="189">
        <v>2005</v>
      </c>
      <c r="C87" s="189">
        <v>17</v>
      </c>
      <c r="D87" s="189">
        <v>2</v>
      </c>
      <c r="E87" s="149" t="s">
        <v>269</v>
      </c>
      <c r="F87" s="162">
        <v>1</v>
      </c>
      <c r="G87" s="200">
        <v>0</v>
      </c>
      <c r="H87" s="200">
        <v>0</v>
      </c>
      <c r="I87" s="16">
        <f t="shared" si="36"/>
        <v>0</v>
      </c>
      <c r="J87" s="1">
        <v>1</v>
      </c>
      <c r="K87" s="1">
        <f t="shared" si="30"/>
        <v>1</v>
      </c>
      <c r="L87" s="1" t="str">
        <f t="shared" si="31"/>
        <v/>
      </c>
      <c r="M87" s="1">
        <f t="shared" si="32"/>
        <v>2</v>
      </c>
      <c r="N87" s="1">
        <f t="shared" si="33"/>
        <v>2</v>
      </c>
      <c r="O87" s="1">
        <f t="shared" si="34"/>
        <v>1</v>
      </c>
      <c r="P87" s="1">
        <f t="shared" si="35"/>
        <v>4</v>
      </c>
      <c r="Q87" s="154"/>
      <c r="R87" s="155"/>
      <c r="S87" s="155"/>
      <c r="T87" s="155"/>
      <c r="U87" s="156"/>
      <c r="V87" s="155">
        <v>1</v>
      </c>
      <c r="W87" s="155">
        <v>1</v>
      </c>
      <c r="X87" s="155">
        <v>1</v>
      </c>
      <c r="Y87" s="192"/>
      <c r="Z87" s="192"/>
      <c r="AA87" s="154">
        <v>1</v>
      </c>
      <c r="AB87" s="155">
        <v>1</v>
      </c>
      <c r="AC87" s="155">
        <v>1</v>
      </c>
      <c r="AD87" s="155"/>
      <c r="AE87" s="156"/>
      <c r="AF87" s="192">
        <v>1</v>
      </c>
      <c r="AG87" s="155"/>
      <c r="AH87" s="192"/>
      <c r="AI87" s="155"/>
      <c r="AJ87" s="154"/>
      <c r="AK87" s="155"/>
      <c r="AL87" s="155"/>
      <c r="AM87" s="156">
        <v>1</v>
      </c>
      <c r="AN87" s="69" t="s">
        <v>59</v>
      </c>
    </row>
    <row r="88" spans="1:40" x14ac:dyDescent="0.3">
      <c r="A88" s="190">
        <v>102</v>
      </c>
      <c r="B88" s="189">
        <v>2005</v>
      </c>
      <c r="C88" s="189">
        <v>3</v>
      </c>
      <c r="D88" s="189">
        <v>3</v>
      </c>
      <c r="E88" s="189" t="s">
        <v>270</v>
      </c>
      <c r="F88" s="200">
        <v>1</v>
      </c>
      <c r="G88" s="200">
        <v>0</v>
      </c>
      <c r="H88" s="200">
        <v>0</v>
      </c>
      <c r="I88" s="16">
        <f t="shared" si="36"/>
        <v>0</v>
      </c>
      <c r="J88" s="1">
        <v>1</v>
      </c>
      <c r="K88" s="1">
        <f t="shared" si="30"/>
        <v>1</v>
      </c>
      <c r="L88" s="1">
        <f t="shared" si="31"/>
        <v>4.5</v>
      </c>
      <c r="M88" s="1" t="str">
        <f t="shared" si="32"/>
        <v/>
      </c>
      <c r="N88" s="1">
        <f t="shared" si="33"/>
        <v>1.8</v>
      </c>
      <c r="O88" s="1">
        <f t="shared" si="34"/>
        <v>1</v>
      </c>
      <c r="P88" s="1">
        <f t="shared" si="35"/>
        <v>1</v>
      </c>
      <c r="Q88" s="154"/>
      <c r="R88" s="155"/>
      <c r="S88" s="155"/>
      <c r="T88" s="155">
        <v>1</v>
      </c>
      <c r="U88" s="156">
        <v>1</v>
      </c>
      <c r="V88" s="192"/>
      <c r="W88" s="192"/>
      <c r="X88" s="192"/>
      <c r="Y88" s="192"/>
      <c r="Z88" s="192"/>
      <c r="AA88" s="154">
        <v>1</v>
      </c>
      <c r="AB88" s="155">
        <v>1</v>
      </c>
      <c r="AC88" s="155">
        <v>0.5</v>
      </c>
      <c r="AD88" s="155"/>
      <c r="AE88" s="156"/>
      <c r="AF88" s="192">
        <v>1</v>
      </c>
      <c r="AG88" s="192"/>
      <c r="AH88" s="192"/>
      <c r="AI88" s="192"/>
      <c r="AJ88" s="154">
        <v>1</v>
      </c>
      <c r="AK88" s="155"/>
      <c r="AL88" s="155"/>
      <c r="AM88" s="156"/>
      <c r="AN88" s="69"/>
    </row>
    <row r="89" spans="1:40" x14ac:dyDescent="0.3">
      <c r="A89" s="190">
        <v>102</v>
      </c>
      <c r="B89" s="189">
        <v>2005</v>
      </c>
      <c r="C89" s="189">
        <v>10</v>
      </c>
      <c r="D89" s="189">
        <v>3</v>
      </c>
      <c r="E89" s="149" t="s">
        <v>271</v>
      </c>
      <c r="F89" s="200">
        <v>1</v>
      </c>
      <c r="G89" s="200">
        <v>0</v>
      </c>
      <c r="H89" s="200">
        <v>0</v>
      </c>
      <c r="I89" s="16">
        <f t="shared" si="36"/>
        <v>0</v>
      </c>
      <c r="J89" s="1">
        <v>-1</v>
      </c>
      <c r="K89" s="1">
        <f t="shared" si="30"/>
        <v>1</v>
      </c>
      <c r="L89" s="1" t="str">
        <f t="shared" si="31"/>
        <v/>
      </c>
      <c r="M89" s="1">
        <f t="shared" si="32"/>
        <v>1.8</v>
      </c>
      <c r="N89" s="1">
        <f t="shared" si="33"/>
        <v>1.5</v>
      </c>
      <c r="O89" s="1">
        <f t="shared" si="34"/>
        <v>2</v>
      </c>
      <c r="P89" s="1" t="str">
        <f t="shared" si="35"/>
        <v/>
      </c>
      <c r="Q89" s="154"/>
      <c r="R89" s="155"/>
      <c r="S89" s="155"/>
      <c r="T89" s="155"/>
      <c r="U89" s="156"/>
      <c r="V89" s="155">
        <v>1</v>
      </c>
      <c r="W89" s="155">
        <v>1</v>
      </c>
      <c r="X89" s="155">
        <v>0.5</v>
      </c>
      <c r="Y89" s="192"/>
      <c r="Z89" s="192"/>
      <c r="AA89" s="154">
        <v>1</v>
      </c>
      <c r="AB89" s="155">
        <v>1</v>
      </c>
      <c r="AC89" s="155"/>
      <c r="AD89" s="155"/>
      <c r="AE89" s="156"/>
      <c r="AF89" s="192"/>
      <c r="AG89" s="155">
        <v>1</v>
      </c>
      <c r="AH89" s="192"/>
      <c r="AI89" s="155"/>
      <c r="AJ89" s="154"/>
      <c r="AK89" s="155"/>
      <c r="AL89" s="155"/>
      <c r="AM89" s="156"/>
    </row>
    <row r="90" spans="1:40" x14ac:dyDescent="0.3">
      <c r="A90" s="190">
        <v>102</v>
      </c>
      <c r="B90" s="189">
        <v>2005</v>
      </c>
      <c r="C90" s="189">
        <v>24</v>
      </c>
      <c r="D90" s="189">
        <v>3</v>
      </c>
      <c r="E90" s="190" t="s">
        <v>272</v>
      </c>
      <c r="F90" s="200">
        <v>1</v>
      </c>
      <c r="G90" s="200">
        <v>0</v>
      </c>
      <c r="H90" s="200">
        <v>0</v>
      </c>
      <c r="I90" s="16">
        <f t="shared" si="36"/>
        <v>0</v>
      </c>
      <c r="J90" s="1">
        <v>1</v>
      </c>
      <c r="K90" s="1">
        <f t="shared" si="30"/>
        <v>1</v>
      </c>
      <c r="L90" s="1" t="str">
        <f t="shared" si="31"/>
        <v/>
      </c>
      <c r="M90" s="1" t="str">
        <f t="shared" si="32"/>
        <v/>
      </c>
      <c r="N90" s="1">
        <f t="shared" si="33"/>
        <v>1.5</v>
      </c>
      <c r="O90" s="1">
        <f t="shared" si="34"/>
        <v>3</v>
      </c>
      <c r="P90" s="1" t="str">
        <f t="shared" si="35"/>
        <v/>
      </c>
      <c r="Q90" s="154"/>
      <c r="R90" s="155"/>
      <c r="S90" s="155"/>
      <c r="T90" s="155"/>
      <c r="U90" s="156"/>
      <c r="V90" s="155"/>
      <c r="W90" s="155"/>
      <c r="X90" s="155"/>
      <c r="Y90" s="192"/>
      <c r="Z90" s="192"/>
      <c r="AA90" s="154">
        <v>1</v>
      </c>
      <c r="AB90" s="155">
        <v>1</v>
      </c>
      <c r="AC90" s="155"/>
      <c r="AD90" s="155"/>
      <c r="AE90" s="156"/>
      <c r="AF90" s="192"/>
      <c r="AG90" s="155"/>
      <c r="AH90" s="192">
        <v>1</v>
      </c>
      <c r="AI90" s="155"/>
      <c r="AJ90" s="154"/>
      <c r="AK90" s="155"/>
      <c r="AL90" s="155"/>
      <c r="AM90" s="156"/>
    </row>
    <row r="91" spans="1:40" x14ac:dyDescent="0.3">
      <c r="A91" s="190">
        <v>102</v>
      </c>
      <c r="B91" s="189">
        <v>2005</v>
      </c>
      <c r="C91" s="189">
        <v>7</v>
      </c>
      <c r="D91" s="189">
        <v>4</v>
      </c>
      <c r="E91" s="189" t="s">
        <v>273</v>
      </c>
      <c r="F91" s="200">
        <v>2</v>
      </c>
      <c r="G91" s="200">
        <v>0</v>
      </c>
      <c r="H91" s="200">
        <v>1</v>
      </c>
      <c r="I91" s="16">
        <f t="shared" si="36"/>
        <v>1</v>
      </c>
      <c r="J91" s="1">
        <v>1</v>
      </c>
      <c r="K91" s="1">
        <f t="shared" si="30"/>
        <v>-1</v>
      </c>
      <c r="L91" s="1" t="str">
        <f t="shared" si="31"/>
        <v/>
      </c>
      <c r="M91" s="1" t="str">
        <f t="shared" si="32"/>
        <v/>
      </c>
      <c r="N91" s="1">
        <f t="shared" si="33"/>
        <v>5</v>
      </c>
      <c r="O91" s="1">
        <f t="shared" si="34"/>
        <v>2</v>
      </c>
      <c r="P91" s="1" t="str">
        <f t="shared" si="35"/>
        <v/>
      </c>
      <c r="Q91" s="154"/>
      <c r="R91" s="155"/>
      <c r="S91" s="155"/>
      <c r="T91" s="155"/>
      <c r="U91" s="156"/>
      <c r="V91" s="155"/>
      <c r="W91" s="155"/>
      <c r="X91" s="155"/>
      <c r="Y91" s="155"/>
      <c r="Z91" s="155"/>
      <c r="AA91" s="154"/>
      <c r="AB91" s="155"/>
      <c r="AC91" s="155"/>
      <c r="AD91" s="155"/>
      <c r="AE91" s="156">
        <v>2</v>
      </c>
      <c r="AF91" s="155"/>
      <c r="AG91" s="155">
        <v>1</v>
      </c>
      <c r="AH91" s="155"/>
      <c r="AI91" s="155"/>
      <c r="AJ91" s="154"/>
      <c r="AK91" s="155"/>
      <c r="AL91" s="155"/>
      <c r="AM91" s="156"/>
    </row>
    <row r="92" spans="1:40" x14ac:dyDescent="0.3">
      <c r="A92" s="190">
        <v>102</v>
      </c>
      <c r="B92" s="189">
        <v>2005</v>
      </c>
      <c r="C92" s="189">
        <v>14</v>
      </c>
      <c r="D92" s="189">
        <v>4</v>
      </c>
      <c r="E92" s="190" t="s">
        <v>274</v>
      </c>
      <c r="F92" s="200">
        <v>1</v>
      </c>
      <c r="G92" s="200">
        <v>0</v>
      </c>
      <c r="H92" s="200">
        <v>0</v>
      </c>
      <c r="I92" s="16">
        <f t="shared" si="36"/>
        <v>0</v>
      </c>
      <c r="J92" s="1">
        <v>1</v>
      </c>
      <c r="K92" s="1">
        <f t="shared" si="30"/>
        <v>1</v>
      </c>
      <c r="L92" s="1" t="str">
        <f t="shared" si="31"/>
        <v/>
      </c>
      <c r="M92" s="1">
        <f t="shared" si="32"/>
        <v>1.8</v>
      </c>
      <c r="N92" s="1">
        <f t="shared" si="33"/>
        <v>2.5</v>
      </c>
      <c r="O92" s="1">
        <f t="shared" si="34"/>
        <v>2</v>
      </c>
      <c r="P92" s="1">
        <f t="shared" si="35"/>
        <v>1</v>
      </c>
      <c r="Q92" s="154"/>
      <c r="R92" s="155"/>
      <c r="S92" s="155"/>
      <c r="T92" s="155"/>
      <c r="U92" s="156"/>
      <c r="V92" s="155">
        <v>1</v>
      </c>
      <c r="W92" s="155">
        <v>1</v>
      </c>
      <c r="X92" s="155">
        <v>0.5</v>
      </c>
      <c r="Y92" s="192"/>
      <c r="Z92" s="192"/>
      <c r="AA92" s="154"/>
      <c r="AB92" s="155">
        <v>1</v>
      </c>
      <c r="AC92" s="155">
        <v>1</v>
      </c>
      <c r="AD92" s="155"/>
      <c r="AE92" s="156"/>
      <c r="AF92" s="192"/>
      <c r="AG92" s="155">
        <v>1</v>
      </c>
      <c r="AH92" s="192"/>
      <c r="AI92" s="155"/>
      <c r="AJ92" s="154">
        <v>1</v>
      </c>
      <c r="AK92" s="155"/>
      <c r="AL92" s="155"/>
      <c r="AM92" s="156"/>
      <c r="AN92" s="17" t="s">
        <v>57</v>
      </c>
    </row>
    <row r="93" spans="1:40" x14ac:dyDescent="0.3">
      <c r="A93" s="190">
        <v>102</v>
      </c>
      <c r="B93" s="189">
        <v>2005</v>
      </c>
      <c r="C93" s="189">
        <v>21</v>
      </c>
      <c r="D93" s="189">
        <v>4</v>
      </c>
      <c r="E93" s="149" t="s">
        <v>275</v>
      </c>
      <c r="F93" s="200">
        <v>1</v>
      </c>
      <c r="G93" s="200">
        <v>0</v>
      </c>
      <c r="H93" s="200">
        <v>0</v>
      </c>
      <c r="I93" s="16">
        <f t="shared" si="36"/>
        <v>0</v>
      </c>
      <c r="J93" s="1">
        <v>1</v>
      </c>
      <c r="K93" s="1">
        <f t="shared" si="30"/>
        <v>1</v>
      </c>
      <c r="L93" s="1">
        <f t="shared" si="31"/>
        <v>2</v>
      </c>
      <c r="M93" s="1">
        <f t="shared" si="32"/>
        <v>3.2</v>
      </c>
      <c r="N93" s="1">
        <f t="shared" si="33"/>
        <v>4.2</v>
      </c>
      <c r="O93" s="1">
        <f t="shared" si="34"/>
        <v>1</v>
      </c>
      <c r="P93" s="1">
        <f t="shared" si="35"/>
        <v>4</v>
      </c>
      <c r="Q93" s="154">
        <v>1</v>
      </c>
      <c r="R93" s="155">
        <v>1</v>
      </c>
      <c r="S93" s="155">
        <v>1</v>
      </c>
      <c r="T93" s="155"/>
      <c r="U93" s="156"/>
      <c r="V93" s="155"/>
      <c r="W93" s="155">
        <v>0.5</v>
      </c>
      <c r="X93" s="155">
        <v>1</v>
      </c>
      <c r="Y93" s="192">
        <v>1</v>
      </c>
      <c r="Z93" s="192"/>
      <c r="AA93" s="154"/>
      <c r="AB93" s="155"/>
      <c r="AC93" s="155">
        <v>0.5</v>
      </c>
      <c r="AD93" s="155">
        <v>1</v>
      </c>
      <c r="AE93" s="156">
        <v>1</v>
      </c>
      <c r="AF93" s="192">
        <v>1</v>
      </c>
      <c r="AG93" s="155"/>
      <c r="AH93" s="192"/>
      <c r="AI93" s="155"/>
      <c r="AJ93" s="154"/>
      <c r="AK93" s="155"/>
      <c r="AL93" s="155"/>
      <c r="AM93" s="156">
        <v>1</v>
      </c>
      <c r="AN93" s="17" t="s">
        <v>57</v>
      </c>
    </row>
    <row r="94" spans="1:40" x14ac:dyDescent="0.3">
      <c r="A94" s="190">
        <v>102</v>
      </c>
      <c r="B94" s="189">
        <v>2005</v>
      </c>
      <c r="C94" s="189">
        <v>9</v>
      </c>
      <c r="D94" s="189">
        <v>6</v>
      </c>
      <c r="E94" s="189" t="s">
        <v>276</v>
      </c>
      <c r="F94" s="203">
        <v>1</v>
      </c>
      <c r="G94" s="200">
        <v>0</v>
      </c>
      <c r="H94" s="203">
        <v>0</v>
      </c>
      <c r="I94" s="16">
        <f t="shared" si="36"/>
        <v>0</v>
      </c>
      <c r="J94" s="1">
        <v>1</v>
      </c>
      <c r="K94" s="1">
        <f t="shared" si="30"/>
        <v>1</v>
      </c>
      <c r="L94" s="1">
        <f t="shared" si="31"/>
        <v>1.3333333333333333</v>
      </c>
      <c r="M94" s="1">
        <f t="shared" si="32"/>
        <v>1.8</v>
      </c>
      <c r="N94" s="1">
        <f t="shared" si="33"/>
        <v>4.666666666666667</v>
      </c>
      <c r="O94" s="1">
        <f t="shared" si="34"/>
        <v>1</v>
      </c>
      <c r="P94" s="1">
        <f t="shared" si="35"/>
        <v>2</v>
      </c>
      <c r="Q94" s="207">
        <v>1</v>
      </c>
      <c r="R94" s="208">
        <v>0.5</v>
      </c>
      <c r="S94" s="208"/>
      <c r="T94" s="208"/>
      <c r="U94" s="209"/>
      <c r="V94" s="208">
        <v>1</v>
      </c>
      <c r="W94" s="208">
        <v>1</v>
      </c>
      <c r="X94" s="208">
        <v>0.5</v>
      </c>
      <c r="Y94" s="191"/>
      <c r="Z94" s="191"/>
      <c r="AA94" s="207"/>
      <c r="AB94" s="208"/>
      <c r="AC94" s="208"/>
      <c r="AD94" s="208">
        <v>0.5</v>
      </c>
      <c r="AE94" s="209">
        <v>1</v>
      </c>
      <c r="AF94" s="191">
        <v>1</v>
      </c>
      <c r="AG94" s="208"/>
      <c r="AH94" s="191"/>
      <c r="AI94" s="208"/>
      <c r="AJ94" s="207"/>
      <c r="AK94" s="208">
        <v>1</v>
      </c>
      <c r="AL94" s="208"/>
      <c r="AM94" s="209"/>
      <c r="AN94" s="17" t="s">
        <v>57</v>
      </c>
    </row>
    <row r="95" spans="1:40" x14ac:dyDescent="0.3">
      <c r="A95" s="190">
        <v>102</v>
      </c>
      <c r="B95" s="189">
        <v>2005</v>
      </c>
      <c r="C95" s="189">
        <v>16</v>
      </c>
      <c r="D95" s="189">
        <v>6</v>
      </c>
      <c r="E95" s="189" t="s">
        <v>277</v>
      </c>
      <c r="F95" s="200">
        <v>1</v>
      </c>
      <c r="G95" s="200">
        <v>0</v>
      </c>
      <c r="H95" s="200">
        <v>0</v>
      </c>
      <c r="I95" s="16">
        <f t="shared" si="36"/>
        <v>0</v>
      </c>
      <c r="J95" s="1">
        <v>1</v>
      </c>
      <c r="K95" s="1">
        <f t="shared" si="30"/>
        <v>1</v>
      </c>
      <c r="L95" s="1">
        <f t="shared" si="31"/>
        <v>2.8</v>
      </c>
      <c r="M95" s="1">
        <f t="shared" si="32"/>
        <v>2.8</v>
      </c>
      <c r="N95" s="1">
        <f t="shared" si="33"/>
        <v>2</v>
      </c>
      <c r="O95" s="1">
        <f t="shared" si="34"/>
        <v>1</v>
      </c>
      <c r="P95" s="1">
        <f t="shared" si="35"/>
        <v>2</v>
      </c>
      <c r="Q95" s="154"/>
      <c r="R95" s="155">
        <v>1</v>
      </c>
      <c r="S95" s="155">
        <v>1</v>
      </c>
      <c r="T95" s="155">
        <v>0.5</v>
      </c>
      <c r="U95" s="156"/>
      <c r="V95" s="192"/>
      <c r="W95" s="192">
        <v>1</v>
      </c>
      <c r="X95" s="192">
        <v>1</v>
      </c>
      <c r="Y95" s="192">
        <v>0.5</v>
      </c>
      <c r="Z95" s="192"/>
      <c r="AA95" s="154">
        <v>1</v>
      </c>
      <c r="AB95" s="155">
        <v>1</v>
      </c>
      <c r="AC95" s="155">
        <v>1</v>
      </c>
      <c r="AD95" s="155"/>
      <c r="AE95" s="156"/>
      <c r="AF95" s="192">
        <v>1</v>
      </c>
      <c r="AG95" s="192"/>
      <c r="AH95" s="192"/>
      <c r="AI95" s="192"/>
      <c r="AJ95" s="154"/>
      <c r="AK95" s="155">
        <v>1</v>
      </c>
      <c r="AL95" s="155"/>
      <c r="AM95" s="156"/>
    </row>
    <row r="96" spans="1:40" x14ac:dyDescent="0.3">
      <c r="A96" s="190">
        <v>102</v>
      </c>
      <c r="B96" s="189">
        <v>2005</v>
      </c>
      <c r="C96" s="189">
        <v>23</v>
      </c>
      <c r="D96" s="189">
        <v>6</v>
      </c>
      <c r="E96" s="149" t="s">
        <v>278</v>
      </c>
      <c r="F96" s="200">
        <v>1</v>
      </c>
      <c r="G96" s="200">
        <v>0</v>
      </c>
      <c r="H96" s="200">
        <v>0</v>
      </c>
      <c r="I96" s="16">
        <f t="shared" si="36"/>
        <v>0</v>
      </c>
      <c r="J96" s="1">
        <v>1</v>
      </c>
      <c r="K96" s="1">
        <f t="shared" si="30"/>
        <v>1</v>
      </c>
      <c r="L96" s="1" t="str">
        <f t="shared" si="31"/>
        <v/>
      </c>
      <c r="M96" s="1">
        <f t="shared" si="32"/>
        <v>3</v>
      </c>
      <c r="N96" s="1">
        <f t="shared" si="33"/>
        <v>3</v>
      </c>
      <c r="O96" s="1">
        <f t="shared" si="34"/>
        <v>3</v>
      </c>
      <c r="P96" s="1">
        <f t="shared" si="35"/>
        <v>1</v>
      </c>
      <c r="Q96" s="154"/>
      <c r="R96" s="155"/>
      <c r="S96" s="155"/>
      <c r="T96" s="155"/>
      <c r="U96" s="156"/>
      <c r="V96" s="155"/>
      <c r="W96" s="155">
        <v>0.5</v>
      </c>
      <c r="X96" s="155">
        <v>1</v>
      </c>
      <c r="Y96" s="192">
        <v>0.5</v>
      </c>
      <c r="Z96" s="192"/>
      <c r="AA96" s="154"/>
      <c r="AB96" s="155">
        <v>0.5</v>
      </c>
      <c r="AC96" s="155">
        <v>1</v>
      </c>
      <c r="AD96" s="155">
        <v>0.5</v>
      </c>
      <c r="AE96" s="156"/>
      <c r="AF96" s="192"/>
      <c r="AG96" s="155"/>
      <c r="AH96" s="192">
        <v>1</v>
      </c>
      <c r="AI96" s="155"/>
      <c r="AJ96" s="154">
        <v>1</v>
      </c>
      <c r="AK96" s="155"/>
      <c r="AL96" s="155"/>
      <c r="AM96" s="156"/>
    </row>
    <row r="97" spans="1:40" x14ac:dyDescent="0.3">
      <c r="A97" s="190">
        <v>102</v>
      </c>
      <c r="B97" s="189">
        <v>2005</v>
      </c>
      <c r="C97" s="189">
        <v>7</v>
      </c>
      <c r="D97" s="189">
        <v>7</v>
      </c>
      <c r="E97" s="189" t="s">
        <v>279</v>
      </c>
      <c r="F97" s="200">
        <v>1</v>
      </c>
      <c r="G97" s="200">
        <v>0</v>
      </c>
      <c r="H97" s="200">
        <v>0</v>
      </c>
      <c r="I97" s="16">
        <f t="shared" si="36"/>
        <v>0</v>
      </c>
      <c r="J97" s="1">
        <v>-1</v>
      </c>
      <c r="K97" s="1">
        <f t="shared" si="30"/>
        <v>1</v>
      </c>
      <c r="L97" s="1">
        <f t="shared" si="31"/>
        <v>4.5</v>
      </c>
      <c r="M97" s="1" t="str">
        <f t="shared" si="32"/>
        <v/>
      </c>
      <c r="N97" s="1">
        <f t="shared" si="33"/>
        <v>1.5</v>
      </c>
      <c r="O97" s="1">
        <f t="shared" si="34"/>
        <v>2</v>
      </c>
      <c r="P97" s="1">
        <f t="shared" si="35"/>
        <v>1</v>
      </c>
      <c r="Q97" s="154"/>
      <c r="R97" s="155"/>
      <c r="S97" s="155"/>
      <c r="T97" s="155">
        <v>1</v>
      </c>
      <c r="U97" s="156">
        <v>1</v>
      </c>
      <c r="V97" s="192"/>
      <c r="W97" s="192"/>
      <c r="X97" s="192"/>
      <c r="Y97" s="192"/>
      <c r="Z97" s="192"/>
      <c r="AA97" s="154">
        <v>1</v>
      </c>
      <c r="AB97" s="155">
        <v>1</v>
      </c>
      <c r="AC97" s="155"/>
      <c r="AD97" s="155"/>
      <c r="AE97" s="156"/>
      <c r="AF97" s="192"/>
      <c r="AG97" s="192">
        <v>1</v>
      </c>
      <c r="AH97" s="192"/>
      <c r="AI97" s="192"/>
      <c r="AJ97" s="154">
        <v>1</v>
      </c>
      <c r="AK97" s="155"/>
      <c r="AL97" s="155"/>
      <c r="AM97" s="156"/>
    </row>
    <row r="98" spans="1:40" x14ac:dyDescent="0.3">
      <c r="A98" s="190">
        <v>102</v>
      </c>
      <c r="B98" s="189">
        <v>2005</v>
      </c>
      <c r="C98" s="189">
        <v>7</v>
      </c>
      <c r="D98" s="189">
        <v>7</v>
      </c>
      <c r="E98" s="149" t="s">
        <v>280</v>
      </c>
      <c r="F98" s="200">
        <v>1</v>
      </c>
      <c r="G98" s="200">
        <v>0</v>
      </c>
      <c r="H98" s="200">
        <v>0</v>
      </c>
      <c r="I98" s="16">
        <f t="shared" si="36"/>
        <v>0</v>
      </c>
      <c r="J98" s="1">
        <v>1</v>
      </c>
      <c r="K98" s="1">
        <f t="shared" si="30"/>
        <v>1</v>
      </c>
      <c r="L98" s="1" t="str">
        <f t="shared" si="31"/>
        <v/>
      </c>
      <c r="M98" s="1" t="str">
        <f t="shared" si="32"/>
        <v/>
      </c>
      <c r="N98" s="1">
        <f t="shared" si="33"/>
        <v>3</v>
      </c>
      <c r="O98" s="1">
        <f t="shared" si="34"/>
        <v>1</v>
      </c>
      <c r="P98" s="1">
        <f t="shared" si="35"/>
        <v>1</v>
      </c>
      <c r="Q98" s="154"/>
      <c r="R98" s="155"/>
      <c r="S98" s="155"/>
      <c r="T98" s="155"/>
      <c r="U98" s="156"/>
      <c r="V98" s="155"/>
      <c r="W98" s="155"/>
      <c r="X98" s="155"/>
      <c r="Y98" s="192"/>
      <c r="Z98" s="192"/>
      <c r="AA98" s="154"/>
      <c r="AB98" s="155">
        <v>0.5</v>
      </c>
      <c r="AC98" s="155">
        <v>1</v>
      </c>
      <c r="AD98" s="155">
        <v>0.5</v>
      </c>
      <c r="AE98" s="156"/>
      <c r="AF98" s="192">
        <v>1</v>
      </c>
      <c r="AG98" s="155"/>
      <c r="AH98" s="192"/>
      <c r="AI98" s="155"/>
      <c r="AJ98" s="154">
        <v>1</v>
      </c>
      <c r="AK98" s="155"/>
      <c r="AL98" s="155"/>
      <c r="AM98" s="156"/>
      <c r="AN98" s="17" t="s">
        <v>57</v>
      </c>
    </row>
    <row r="99" spans="1:40" x14ac:dyDescent="0.3">
      <c r="A99" s="190">
        <v>102</v>
      </c>
      <c r="B99" s="189">
        <v>2005</v>
      </c>
      <c r="C99" s="189">
        <v>8</v>
      </c>
      <c r="D99" s="189">
        <v>9</v>
      </c>
      <c r="E99" s="190" t="s">
        <v>281</v>
      </c>
      <c r="F99" s="162">
        <v>1</v>
      </c>
      <c r="G99" s="200">
        <v>0</v>
      </c>
      <c r="H99" s="200">
        <v>0</v>
      </c>
      <c r="I99" s="16">
        <f t="shared" si="36"/>
        <v>0</v>
      </c>
      <c r="J99" s="1">
        <v>1</v>
      </c>
      <c r="K99" s="1">
        <f t="shared" si="30"/>
        <v>1</v>
      </c>
      <c r="L99" s="1" t="str">
        <f t="shared" si="31"/>
        <v/>
      </c>
      <c r="M99" s="1">
        <f t="shared" si="32"/>
        <v>2</v>
      </c>
      <c r="N99" s="1">
        <f t="shared" si="33"/>
        <v>1.5</v>
      </c>
      <c r="O99" s="1">
        <f t="shared" si="34"/>
        <v>1</v>
      </c>
      <c r="P99" s="1">
        <f t="shared" si="35"/>
        <v>1</v>
      </c>
      <c r="Q99" s="154"/>
      <c r="R99" s="155"/>
      <c r="S99" s="155"/>
      <c r="T99" s="155"/>
      <c r="U99" s="156"/>
      <c r="V99" s="155">
        <v>1</v>
      </c>
      <c r="W99" s="155">
        <v>1</v>
      </c>
      <c r="X99" s="155">
        <v>1</v>
      </c>
      <c r="Y99" s="192"/>
      <c r="Z99" s="192"/>
      <c r="AA99" s="154">
        <v>1</v>
      </c>
      <c r="AB99" s="155">
        <v>1</v>
      </c>
      <c r="AC99" s="155"/>
      <c r="AD99" s="155"/>
      <c r="AE99" s="156"/>
      <c r="AF99" s="192">
        <v>1</v>
      </c>
      <c r="AG99" s="155"/>
      <c r="AH99" s="192"/>
      <c r="AI99" s="155"/>
      <c r="AJ99" s="154">
        <v>1</v>
      </c>
      <c r="AK99" s="155"/>
      <c r="AL99" s="155"/>
      <c r="AM99" s="156"/>
    </row>
    <row r="100" spans="1:40" ht="15.75" customHeight="1" x14ac:dyDescent="0.3">
      <c r="A100" s="190">
        <v>102</v>
      </c>
      <c r="B100" s="189">
        <v>2005</v>
      </c>
      <c r="C100" s="189">
        <v>22</v>
      </c>
      <c r="D100" s="189">
        <v>9</v>
      </c>
      <c r="E100" s="149" t="s">
        <v>282</v>
      </c>
      <c r="F100" s="200">
        <v>1</v>
      </c>
      <c r="G100" s="200">
        <v>1</v>
      </c>
      <c r="H100" s="200">
        <v>0</v>
      </c>
      <c r="I100" s="16">
        <f t="shared" si="36"/>
        <v>1</v>
      </c>
      <c r="J100" s="1">
        <v>-1</v>
      </c>
      <c r="K100" s="1">
        <f t="shared" si="30"/>
        <v>-1</v>
      </c>
      <c r="L100" s="1" t="str">
        <f t="shared" si="31"/>
        <v/>
      </c>
      <c r="M100" s="1" t="str">
        <f t="shared" si="32"/>
        <v/>
      </c>
      <c r="N100" s="1">
        <f t="shared" si="33"/>
        <v>3</v>
      </c>
      <c r="O100" s="1">
        <f t="shared" si="34"/>
        <v>3</v>
      </c>
      <c r="P100" s="1">
        <f t="shared" si="35"/>
        <v>1</v>
      </c>
      <c r="Q100" s="154"/>
      <c r="R100" s="155"/>
      <c r="S100" s="155"/>
      <c r="T100" s="155"/>
      <c r="U100" s="156"/>
      <c r="V100" s="155"/>
      <c r="W100" s="155"/>
      <c r="X100" s="155"/>
      <c r="Y100" s="192"/>
      <c r="Z100" s="192"/>
      <c r="AA100" s="154"/>
      <c r="AB100" s="155"/>
      <c r="AC100" s="155">
        <v>2</v>
      </c>
      <c r="AD100" s="155"/>
      <c r="AE100" s="156"/>
      <c r="AF100" s="192"/>
      <c r="AG100" s="155"/>
      <c r="AH100" s="192">
        <v>1</v>
      </c>
      <c r="AI100" s="155"/>
      <c r="AJ100" s="154">
        <v>1</v>
      </c>
      <c r="AK100" s="155"/>
      <c r="AL100" s="155"/>
      <c r="AM100" s="156"/>
    </row>
    <row r="101" spans="1:40" x14ac:dyDescent="0.3">
      <c r="A101" s="190">
        <v>102</v>
      </c>
      <c r="B101" s="189">
        <v>2005</v>
      </c>
      <c r="C101" s="189">
        <v>20</v>
      </c>
      <c r="D101" s="189">
        <v>10</v>
      </c>
      <c r="E101" s="149" t="s">
        <v>283</v>
      </c>
      <c r="F101" s="200">
        <v>1</v>
      </c>
      <c r="G101" s="200">
        <v>0</v>
      </c>
      <c r="H101" s="200">
        <v>0</v>
      </c>
      <c r="I101" s="16">
        <f t="shared" si="36"/>
        <v>0</v>
      </c>
      <c r="J101" s="1">
        <v>1</v>
      </c>
      <c r="K101" s="1">
        <f t="shared" si="30"/>
        <v>1</v>
      </c>
      <c r="L101" s="1" t="str">
        <f t="shared" si="31"/>
        <v/>
      </c>
      <c r="M101" s="1">
        <f t="shared" si="32"/>
        <v>1.8</v>
      </c>
      <c r="N101" s="1">
        <f t="shared" si="33"/>
        <v>1.8</v>
      </c>
      <c r="O101" s="1">
        <f t="shared" si="34"/>
        <v>1</v>
      </c>
      <c r="P101" s="1">
        <f t="shared" si="35"/>
        <v>1</v>
      </c>
      <c r="Q101" s="154"/>
      <c r="R101" s="155"/>
      <c r="S101" s="155"/>
      <c r="T101" s="155"/>
      <c r="U101" s="156"/>
      <c r="V101" s="155">
        <v>1</v>
      </c>
      <c r="W101" s="155">
        <v>1</v>
      </c>
      <c r="X101" s="155">
        <v>0.5</v>
      </c>
      <c r="Y101" s="192"/>
      <c r="Z101" s="192"/>
      <c r="AA101" s="154">
        <v>1</v>
      </c>
      <c r="AB101" s="155">
        <v>1</v>
      </c>
      <c r="AC101" s="155">
        <v>0.5</v>
      </c>
      <c r="AD101" s="155"/>
      <c r="AE101" s="156"/>
      <c r="AF101" s="192">
        <v>1</v>
      </c>
      <c r="AG101" s="155"/>
      <c r="AH101" s="192"/>
      <c r="AI101" s="155"/>
      <c r="AJ101" s="154">
        <v>1</v>
      </c>
      <c r="AK101" s="155"/>
      <c r="AL101" s="155"/>
      <c r="AM101" s="156"/>
      <c r="AN101" s="17" t="s">
        <v>57</v>
      </c>
    </row>
    <row r="102" spans="1:40" x14ac:dyDescent="0.3">
      <c r="A102" s="190">
        <v>102</v>
      </c>
      <c r="B102" s="189">
        <v>2005</v>
      </c>
      <c r="C102" s="189">
        <v>27</v>
      </c>
      <c r="D102" s="189">
        <v>10</v>
      </c>
      <c r="E102" s="149" t="s">
        <v>284</v>
      </c>
      <c r="F102" s="200">
        <v>1</v>
      </c>
      <c r="G102" s="200">
        <v>0</v>
      </c>
      <c r="H102" s="200">
        <v>0</v>
      </c>
      <c r="I102" s="16">
        <f t="shared" si="36"/>
        <v>0</v>
      </c>
      <c r="J102" s="1">
        <v>1</v>
      </c>
      <c r="K102" s="1">
        <f t="shared" si="30"/>
        <v>1</v>
      </c>
      <c r="L102" s="1">
        <f t="shared" si="31"/>
        <v>4.2</v>
      </c>
      <c r="M102" s="1" t="str">
        <f t="shared" si="32"/>
        <v/>
      </c>
      <c r="N102" s="1">
        <f t="shared" si="33"/>
        <v>1.8</v>
      </c>
      <c r="O102" s="1">
        <f t="shared" si="34"/>
        <v>3</v>
      </c>
      <c r="P102" s="1">
        <f t="shared" si="35"/>
        <v>1</v>
      </c>
      <c r="Q102" s="154"/>
      <c r="R102" s="155"/>
      <c r="S102" s="155">
        <v>0.5</v>
      </c>
      <c r="T102" s="155">
        <v>1</v>
      </c>
      <c r="U102" s="156">
        <v>1</v>
      </c>
      <c r="V102" s="155"/>
      <c r="W102" s="155"/>
      <c r="X102" s="155"/>
      <c r="Y102" s="192"/>
      <c r="Z102" s="192"/>
      <c r="AA102" s="154">
        <v>1</v>
      </c>
      <c r="AB102" s="155">
        <v>1</v>
      </c>
      <c r="AC102" s="155">
        <v>0.5</v>
      </c>
      <c r="AD102" s="155"/>
      <c r="AE102" s="156"/>
      <c r="AF102" s="192"/>
      <c r="AG102" s="155"/>
      <c r="AH102" s="192">
        <v>1</v>
      </c>
      <c r="AI102" s="155"/>
      <c r="AJ102" s="154">
        <v>1</v>
      </c>
      <c r="AK102" s="155"/>
      <c r="AL102" s="155"/>
      <c r="AM102" s="156"/>
    </row>
    <row r="103" spans="1:40" x14ac:dyDescent="0.3">
      <c r="A103" s="190">
        <v>102</v>
      </c>
      <c r="B103" s="189">
        <v>2005</v>
      </c>
      <c r="C103" s="189">
        <v>27</v>
      </c>
      <c r="D103" s="189">
        <v>10</v>
      </c>
      <c r="E103" s="149" t="s">
        <v>285</v>
      </c>
      <c r="F103" s="200">
        <v>1</v>
      </c>
      <c r="G103" s="200">
        <v>0</v>
      </c>
      <c r="H103" s="200">
        <v>0</v>
      </c>
      <c r="I103" s="16">
        <f t="shared" si="36"/>
        <v>0</v>
      </c>
      <c r="J103" s="1">
        <v>1</v>
      </c>
      <c r="K103" s="1">
        <f t="shared" si="30"/>
        <v>1</v>
      </c>
      <c r="L103" s="1" t="str">
        <f t="shared" si="31"/>
        <v/>
      </c>
      <c r="M103" s="1">
        <f t="shared" si="32"/>
        <v>1.8</v>
      </c>
      <c r="N103" s="1">
        <f t="shared" si="33"/>
        <v>2</v>
      </c>
      <c r="O103" s="1">
        <f t="shared" si="34"/>
        <v>3</v>
      </c>
      <c r="P103" s="1">
        <f t="shared" si="35"/>
        <v>1</v>
      </c>
      <c r="Q103" s="154"/>
      <c r="R103" s="155"/>
      <c r="S103" s="155"/>
      <c r="T103" s="155"/>
      <c r="U103" s="156"/>
      <c r="V103" s="155">
        <v>1</v>
      </c>
      <c r="W103" s="155">
        <v>1</v>
      </c>
      <c r="X103" s="155">
        <v>0.5</v>
      </c>
      <c r="Y103" s="192"/>
      <c r="Z103" s="192"/>
      <c r="AA103" s="154">
        <v>1</v>
      </c>
      <c r="AB103" s="155">
        <v>1</v>
      </c>
      <c r="AC103" s="155">
        <v>1</v>
      </c>
      <c r="AD103" s="155"/>
      <c r="AE103" s="156"/>
      <c r="AF103" s="192"/>
      <c r="AG103" s="155"/>
      <c r="AH103" s="192">
        <v>1</v>
      </c>
      <c r="AI103" s="155"/>
      <c r="AJ103" s="154">
        <v>1</v>
      </c>
      <c r="AK103" s="155"/>
      <c r="AL103" s="155"/>
      <c r="AM103" s="156"/>
      <c r="AN103" s="17" t="s">
        <v>310</v>
      </c>
    </row>
    <row r="104" spans="1:40" x14ac:dyDescent="0.3">
      <c r="A104" s="190">
        <v>102</v>
      </c>
      <c r="B104" s="189">
        <v>2005</v>
      </c>
      <c r="C104" s="189">
        <v>24</v>
      </c>
      <c r="D104" s="189">
        <v>11</v>
      </c>
      <c r="E104" s="190" t="s">
        <v>286</v>
      </c>
      <c r="F104" s="200">
        <v>1</v>
      </c>
      <c r="G104" s="200">
        <v>0</v>
      </c>
      <c r="H104" s="200">
        <v>0</v>
      </c>
      <c r="I104" s="16">
        <f t="shared" si="36"/>
        <v>0</v>
      </c>
      <c r="J104" s="1">
        <v>-1</v>
      </c>
      <c r="K104" s="1">
        <f t="shared" si="30"/>
        <v>1</v>
      </c>
      <c r="L104" s="1">
        <f t="shared" si="31"/>
        <v>1.5</v>
      </c>
      <c r="M104" s="1" t="str">
        <f t="shared" si="32"/>
        <v/>
      </c>
      <c r="N104" s="1">
        <f t="shared" si="33"/>
        <v>2.5</v>
      </c>
      <c r="O104" s="1">
        <f t="shared" si="34"/>
        <v>1</v>
      </c>
      <c r="P104" s="1" t="str">
        <f t="shared" si="35"/>
        <v/>
      </c>
      <c r="Q104" s="154">
        <v>1</v>
      </c>
      <c r="R104" s="155">
        <v>1</v>
      </c>
      <c r="S104" s="155"/>
      <c r="T104" s="155"/>
      <c r="U104" s="156"/>
      <c r="V104" s="155"/>
      <c r="W104" s="155"/>
      <c r="X104" s="155"/>
      <c r="Y104" s="192"/>
      <c r="Z104" s="192"/>
      <c r="AA104" s="154"/>
      <c r="AB104" s="155">
        <v>1</v>
      </c>
      <c r="AC104" s="155">
        <v>1</v>
      </c>
      <c r="AD104" s="155"/>
      <c r="AE104" s="156"/>
      <c r="AF104" s="192">
        <v>1</v>
      </c>
      <c r="AG104" s="155"/>
      <c r="AH104" s="192"/>
      <c r="AI104" s="155"/>
      <c r="AJ104" s="154"/>
      <c r="AK104" s="155"/>
      <c r="AL104" s="155"/>
      <c r="AM104" s="156"/>
    </row>
    <row r="105" spans="1:40" x14ac:dyDescent="0.3">
      <c r="A105" s="190">
        <v>102</v>
      </c>
      <c r="B105" s="189">
        <v>2005</v>
      </c>
      <c r="C105" s="189">
        <v>8</v>
      </c>
      <c r="D105" s="189">
        <v>12</v>
      </c>
      <c r="E105" s="190" t="s">
        <v>287</v>
      </c>
      <c r="F105" s="192">
        <v>5</v>
      </c>
      <c r="G105" s="192"/>
      <c r="H105" s="192"/>
      <c r="I105" s="16">
        <f t="shared" si="36"/>
        <v>0</v>
      </c>
      <c r="J105" s="1">
        <v>1</v>
      </c>
      <c r="K105" s="1">
        <f t="shared" si="30"/>
        <v>1</v>
      </c>
      <c r="L105" s="1" t="str">
        <f t="shared" si="31"/>
        <v/>
      </c>
      <c r="M105" s="1" t="str">
        <f t="shared" si="32"/>
        <v/>
      </c>
      <c r="N105" s="1" t="str">
        <f t="shared" si="33"/>
        <v/>
      </c>
      <c r="O105" s="1" t="str">
        <f t="shared" si="34"/>
        <v/>
      </c>
      <c r="P105" s="1" t="str">
        <f t="shared" si="35"/>
        <v/>
      </c>
      <c r="Q105" s="154"/>
      <c r="R105" s="192"/>
      <c r="S105" s="192"/>
      <c r="T105" s="192"/>
      <c r="U105" s="156"/>
      <c r="V105" s="192"/>
      <c r="W105" s="192"/>
      <c r="X105" s="192"/>
      <c r="Y105" s="192"/>
      <c r="Z105" s="192"/>
      <c r="AA105" s="154"/>
      <c r="AB105" s="192"/>
      <c r="AC105" s="192"/>
      <c r="AD105" s="192"/>
      <c r="AE105" s="156"/>
      <c r="AF105" s="192"/>
      <c r="AG105" s="192"/>
      <c r="AH105" s="192"/>
      <c r="AI105" s="192"/>
      <c r="AJ105" s="154"/>
      <c r="AK105" s="155"/>
      <c r="AL105" s="155"/>
      <c r="AM105" s="156"/>
    </row>
    <row r="106" spans="1:40" x14ac:dyDescent="0.3">
      <c r="A106" s="190">
        <v>102</v>
      </c>
      <c r="B106" s="189">
        <v>2006</v>
      </c>
      <c r="C106" s="189">
        <v>19</v>
      </c>
      <c r="D106" s="189">
        <v>1</v>
      </c>
      <c r="E106" s="189" t="s">
        <v>288</v>
      </c>
      <c r="F106" s="192">
        <v>5</v>
      </c>
      <c r="G106" s="192"/>
      <c r="H106" s="192"/>
      <c r="I106" s="16">
        <f t="shared" si="36"/>
        <v>0</v>
      </c>
      <c r="J106" s="1">
        <v>1</v>
      </c>
      <c r="K106" s="1">
        <f t="shared" si="30"/>
        <v>1</v>
      </c>
      <c r="L106" s="1" t="str">
        <f t="shared" si="31"/>
        <v/>
      </c>
      <c r="M106" s="1" t="str">
        <f t="shared" si="32"/>
        <v/>
      </c>
      <c r="N106" s="1" t="str">
        <f t="shared" si="33"/>
        <v/>
      </c>
      <c r="O106" s="1" t="str">
        <f t="shared" si="34"/>
        <v/>
      </c>
      <c r="P106" s="1" t="str">
        <f t="shared" si="35"/>
        <v/>
      </c>
      <c r="Q106" s="154"/>
      <c r="R106" s="192"/>
      <c r="S106" s="192"/>
      <c r="T106" s="192"/>
      <c r="U106" s="156"/>
      <c r="V106" s="192"/>
      <c r="W106" s="192"/>
      <c r="X106" s="192"/>
      <c r="Y106" s="192"/>
      <c r="Z106" s="192"/>
      <c r="AA106" s="154"/>
      <c r="AB106" s="192"/>
      <c r="AC106" s="192"/>
      <c r="AD106" s="192"/>
      <c r="AE106" s="156"/>
      <c r="AF106" s="192"/>
      <c r="AG106" s="192"/>
      <c r="AH106" s="192"/>
      <c r="AI106" s="192"/>
      <c r="AJ106" s="154"/>
      <c r="AK106" s="155"/>
      <c r="AL106" s="155"/>
      <c r="AM106" s="156"/>
    </row>
    <row r="107" spans="1:40" ht="15.75" customHeight="1" x14ac:dyDescent="0.3">
      <c r="A107" s="190">
        <v>102</v>
      </c>
      <c r="B107" s="189">
        <v>2006</v>
      </c>
      <c r="C107" s="189">
        <v>9</v>
      </c>
      <c r="D107" s="189">
        <v>2</v>
      </c>
      <c r="E107" s="190" t="s">
        <v>289</v>
      </c>
      <c r="F107" s="200">
        <v>1</v>
      </c>
      <c r="G107" s="200">
        <v>0</v>
      </c>
      <c r="H107" s="200">
        <v>0</v>
      </c>
      <c r="I107" s="16">
        <f t="shared" si="36"/>
        <v>0</v>
      </c>
      <c r="J107" s="1">
        <v>-1</v>
      </c>
      <c r="K107" s="1">
        <f t="shared" si="30"/>
        <v>1</v>
      </c>
      <c r="L107" s="1">
        <f t="shared" si="31"/>
        <v>3.2</v>
      </c>
      <c r="M107" s="1">
        <f t="shared" si="32"/>
        <v>2</v>
      </c>
      <c r="N107" s="1">
        <f t="shared" si="33"/>
        <v>2</v>
      </c>
      <c r="O107" s="1">
        <f t="shared" si="34"/>
        <v>1</v>
      </c>
      <c r="P107" s="1">
        <f t="shared" si="35"/>
        <v>1</v>
      </c>
      <c r="Q107" s="154"/>
      <c r="R107" s="155">
        <v>0.5</v>
      </c>
      <c r="S107" s="155">
        <v>1</v>
      </c>
      <c r="T107" s="155">
        <v>1</v>
      </c>
      <c r="U107" s="156"/>
      <c r="V107" s="155">
        <v>1</v>
      </c>
      <c r="W107" s="155">
        <v>1</v>
      </c>
      <c r="X107" s="155">
        <v>1</v>
      </c>
      <c r="Y107" s="192"/>
      <c r="Z107" s="192"/>
      <c r="AA107" s="154">
        <v>1</v>
      </c>
      <c r="AB107" s="155">
        <v>1</v>
      </c>
      <c r="AC107" s="155">
        <v>1</v>
      </c>
      <c r="AD107" s="155"/>
      <c r="AE107" s="156"/>
      <c r="AF107" s="192">
        <v>1</v>
      </c>
      <c r="AG107" s="155"/>
      <c r="AH107" s="192"/>
      <c r="AI107" s="156"/>
      <c r="AJ107" s="155">
        <v>1</v>
      </c>
      <c r="AK107" s="155"/>
      <c r="AL107" s="155"/>
      <c r="AM107" s="156"/>
    </row>
    <row r="108" spans="1:40" x14ac:dyDescent="0.3">
      <c r="A108" s="190">
        <v>102</v>
      </c>
      <c r="B108" s="189">
        <v>2006</v>
      </c>
      <c r="C108" s="189">
        <v>9</v>
      </c>
      <c r="D108" s="189">
        <v>2</v>
      </c>
      <c r="E108" s="189" t="s">
        <v>290</v>
      </c>
      <c r="F108" s="200">
        <v>3</v>
      </c>
      <c r="G108" s="200">
        <v>0</v>
      </c>
      <c r="H108" s="200">
        <v>0</v>
      </c>
      <c r="I108" s="16">
        <f t="shared" si="36"/>
        <v>0</v>
      </c>
      <c r="J108" s="1">
        <v>-1</v>
      </c>
      <c r="K108" s="1">
        <f t="shared" si="30"/>
        <v>-1</v>
      </c>
      <c r="L108" s="1">
        <f t="shared" si="31"/>
        <v>1.5</v>
      </c>
      <c r="M108" s="1">
        <f t="shared" si="32"/>
        <v>3</v>
      </c>
      <c r="N108" s="1">
        <f t="shared" si="33"/>
        <v>3</v>
      </c>
      <c r="O108" s="1" t="str">
        <f t="shared" si="34"/>
        <v/>
      </c>
      <c r="P108" s="1" t="str">
        <f t="shared" si="35"/>
        <v/>
      </c>
      <c r="Q108" s="154">
        <v>1</v>
      </c>
      <c r="R108" s="155">
        <v>1</v>
      </c>
      <c r="S108" s="155"/>
      <c r="T108" s="155"/>
      <c r="U108" s="156"/>
      <c r="V108" s="155"/>
      <c r="W108" s="155">
        <v>0.5</v>
      </c>
      <c r="X108" s="155">
        <v>1</v>
      </c>
      <c r="Y108" s="192">
        <v>0.5</v>
      </c>
      <c r="Z108" s="192"/>
      <c r="AA108" s="154"/>
      <c r="AB108" s="155">
        <v>0.5</v>
      </c>
      <c r="AC108" s="155">
        <v>1</v>
      </c>
      <c r="AD108" s="155">
        <v>0.5</v>
      </c>
      <c r="AE108" s="156"/>
      <c r="AF108" s="192"/>
      <c r="AG108" s="155"/>
      <c r="AH108" s="192"/>
      <c r="AI108" s="155"/>
      <c r="AJ108" s="154"/>
      <c r="AK108" s="155"/>
      <c r="AL108" s="155"/>
      <c r="AM108" s="156"/>
    </row>
    <row r="109" spans="1:40" x14ac:dyDescent="0.3">
      <c r="A109" s="190">
        <v>102</v>
      </c>
      <c r="B109" s="189">
        <v>2006</v>
      </c>
      <c r="C109" s="189">
        <v>27</v>
      </c>
      <c r="D109" s="189">
        <v>2</v>
      </c>
      <c r="E109" s="189" t="s">
        <v>291</v>
      </c>
      <c r="F109" s="200">
        <v>2</v>
      </c>
      <c r="G109" s="200">
        <v>0</v>
      </c>
      <c r="H109" s="200">
        <v>1</v>
      </c>
      <c r="I109" s="16">
        <f t="shared" si="36"/>
        <v>1</v>
      </c>
      <c r="J109" s="1">
        <v>-1</v>
      </c>
      <c r="K109" s="1">
        <f t="shared" si="30"/>
        <v>-1</v>
      </c>
      <c r="L109" s="1" t="str">
        <f t="shared" si="31"/>
        <v/>
      </c>
      <c r="M109" s="1" t="str">
        <f t="shared" si="32"/>
        <v/>
      </c>
      <c r="N109" s="1">
        <f t="shared" si="33"/>
        <v>2</v>
      </c>
      <c r="O109" s="1">
        <f t="shared" si="34"/>
        <v>2</v>
      </c>
      <c r="P109" s="1">
        <f t="shared" si="35"/>
        <v>1</v>
      </c>
      <c r="Q109" s="154"/>
      <c r="R109" s="155"/>
      <c r="S109" s="155"/>
      <c r="T109" s="155"/>
      <c r="U109" s="156"/>
      <c r="V109" s="155"/>
      <c r="W109" s="155"/>
      <c r="X109" s="155"/>
      <c r="Y109" s="155"/>
      <c r="Z109" s="155"/>
      <c r="AA109" s="154"/>
      <c r="AB109" s="155">
        <v>2</v>
      </c>
      <c r="AC109" s="155"/>
      <c r="AD109" s="155"/>
      <c r="AE109" s="156"/>
      <c r="AF109" s="155"/>
      <c r="AG109" s="155">
        <v>1</v>
      </c>
      <c r="AH109" s="155"/>
      <c r="AI109" s="156"/>
      <c r="AJ109" s="154">
        <v>1</v>
      </c>
      <c r="AK109" s="155"/>
      <c r="AL109" s="155"/>
      <c r="AM109" s="156"/>
      <c r="AN109" s="17" t="s">
        <v>57</v>
      </c>
    </row>
    <row r="110" spans="1:40" x14ac:dyDescent="0.3">
      <c r="A110" s="190">
        <v>102</v>
      </c>
      <c r="B110" s="189">
        <v>2006</v>
      </c>
      <c r="C110" s="189">
        <v>9</v>
      </c>
      <c r="D110" s="189">
        <v>3</v>
      </c>
      <c r="E110" s="189" t="s">
        <v>292</v>
      </c>
      <c r="F110" s="192">
        <v>0</v>
      </c>
      <c r="G110" s="192"/>
      <c r="H110" s="192"/>
      <c r="I110" s="16">
        <f t="shared" si="36"/>
        <v>0</v>
      </c>
      <c r="J110" s="1">
        <v>1</v>
      </c>
      <c r="K110" s="1">
        <f t="shared" si="30"/>
        <v>1</v>
      </c>
      <c r="L110" s="1" t="str">
        <f t="shared" si="31"/>
        <v/>
      </c>
      <c r="M110" s="1" t="str">
        <f t="shared" si="32"/>
        <v/>
      </c>
      <c r="N110" s="1" t="str">
        <f t="shared" si="33"/>
        <v/>
      </c>
      <c r="O110" s="1" t="str">
        <f t="shared" si="34"/>
        <v/>
      </c>
      <c r="P110" s="1" t="str">
        <f t="shared" si="35"/>
        <v/>
      </c>
      <c r="Q110" s="154"/>
      <c r="R110" s="192"/>
      <c r="S110" s="192"/>
      <c r="T110" s="192"/>
      <c r="U110" s="156"/>
      <c r="V110" s="192"/>
      <c r="W110" s="192"/>
      <c r="X110" s="192"/>
      <c r="Y110" s="192"/>
      <c r="Z110" s="192"/>
      <c r="AA110" s="154"/>
      <c r="AB110" s="192"/>
      <c r="AC110" s="192"/>
      <c r="AD110" s="192"/>
      <c r="AE110" s="156"/>
      <c r="AF110" s="192"/>
      <c r="AG110" s="192"/>
      <c r="AH110" s="192"/>
      <c r="AI110" s="192"/>
      <c r="AJ110" s="154"/>
      <c r="AK110" s="155"/>
      <c r="AL110" s="155"/>
      <c r="AM110" s="156"/>
    </row>
    <row r="111" spans="1:40" x14ac:dyDescent="0.3">
      <c r="A111" s="190">
        <v>102</v>
      </c>
      <c r="B111" s="189">
        <v>2006</v>
      </c>
      <c r="C111" s="189">
        <v>23</v>
      </c>
      <c r="D111" s="189">
        <v>3</v>
      </c>
      <c r="E111" s="149" t="s">
        <v>293</v>
      </c>
      <c r="F111" s="200">
        <v>1</v>
      </c>
      <c r="G111" s="200">
        <v>0</v>
      </c>
      <c r="H111" s="200">
        <v>0</v>
      </c>
      <c r="I111" s="16">
        <f t="shared" si="36"/>
        <v>0</v>
      </c>
      <c r="J111" s="1">
        <v>1</v>
      </c>
      <c r="K111" s="1">
        <f t="shared" si="30"/>
        <v>1</v>
      </c>
      <c r="L111" s="1" t="str">
        <f t="shared" si="31"/>
        <v/>
      </c>
      <c r="M111" s="1">
        <f t="shared" si="32"/>
        <v>1.5</v>
      </c>
      <c r="N111" s="1">
        <f t="shared" si="33"/>
        <v>1.8</v>
      </c>
      <c r="O111" s="1">
        <f t="shared" si="34"/>
        <v>1</v>
      </c>
      <c r="P111" s="1">
        <f t="shared" si="35"/>
        <v>1</v>
      </c>
      <c r="Q111" s="154"/>
      <c r="R111" s="155"/>
      <c r="S111" s="155"/>
      <c r="T111" s="155"/>
      <c r="U111" s="156"/>
      <c r="V111" s="155">
        <v>1</v>
      </c>
      <c r="W111" s="155">
        <v>1</v>
      </c>
      <c r="X111" s="155"/>
      <c r="Y111" s="192"/>
      <c r="Z111" s="192"/>
      <c r="AA111" s="154">
        <v>1</v>
      </c>
      <c r="AB111" s="155">
        <v>1</v>
      </c>
      <c r="AC111" s="155">
        <v>0.5</v>
      </c>
      <c r="AD111" s="155"/>
      <c r="AE111" s="156"/>
      <c r="AF111" s="192">
        <v>1</v>
      </c>
      <c r="AG111" s="155"/>
      <c r="AH111" s="192"/>
      <c r="AI111" s="155"/>
      <c r="AJ111" s="154">
        <v>1</v>
      </c>
      <c r="AK111" s="155"/>
      <c r="AL111" s="155"/>
      <c r="AM111" s="156"/>
      <c r="AN111" s="17" t="s">
        <v>57</v>
      </c>
    </row>
    <row r="112" spans="1:40" x14ac:dyDescent="0.3">
      <c r="A112" s="190">
        <v>102</v>
      </c>
      <c r="B112" s="189">
        <v>2006</v>
      </c>
      <c r="C112" s="189">
        <v>23</v>
      </c>
      <c r="D112" s="189">
        <v>3</v>
      </c>
      <c r="E112" s="189" t="s">
        <v>294</v>
      </c>
      <c r="F112" s="200">
        <v>1</v>
      </c>
      <c r="G112" s="200">
        <v>0</v>
      </c>
      <c r="H112" s="200">
        <v>0</v>
      </c>
      <c r="I112" s="16">
        <f t="shared" si="36"/>
        <v>0</v>
      </c>
      <c r="J112" s="1">
        <v>1</v>
      </c>
      <c r="K112" s="1">
        <f t="shared" si="30"/>
        <v>1</v>
      </c>
      <c r="L112" s="1" t="str">
        <f t="shared" si="31"/>
        <v/>
      </c>
      <c r="M112" s="1" t="str">
        <f t="shared" si="32"/>
        <v/>
      </c>
      <c r="N112" s="1">
        <f t="shared" si="33"/>
        <v>2.8</v>
      </c>
      <c r="O112" s="1">
        <f t="shared" si="34"/>
        <v>1</v>
      </c>
      <c r="P112" s="1" t="str">
        <f t="shared" si="35"/>
        <v/>
      </c>
      <c r="Q112" s="154"/>
      <c r="R112" s="155"/>
      <c r="S112" s="155"/>
      <c r="T112" s="155"/>
      <c r="U112" s="156"/>
      <c r="V112" s="155"/>
      <c r="W112" s="155"/>
      <c r="X112" s="155"/>
      <c r="Y112" s="192"/>
      <c r="Z112" s="192"/>
      <c r="AA112" s="154"/>
      <c r="AB112" s="155">
        <v>1</v>
      </c>
      <c r="AC112" s="155">
        <v>1</v>
      </c>
      <c r="AD112" s="155">
        <v>0.5</v>
      </c>
      <c r="AE112" s="156"/>
      <c r="AF112" s="192">
        <v>1</v>
      </c>
      <c r="AG112" s="155"/>
      <c r="AH112" s="192"/>
      <c r="AI112" s="155"/>
      <c r="AJ112" s="154"/>
      <c r="AK112" s="155"/>
      <c r="AL112" s="155"/>
      <c r="AM112" s="156"/>
    </row>
    <row r="113" spans="1:40" x14ac:dyDescent="0.3">
      <c r="A113" s="190">
        <v>102</v>
      </c>
      <c r="B113" s="189">
        <v>2006</v>
      </c>
      <c r="C113" s="189">
        <v>20</v>
      </c>
      <c r="D113" s="189">
        <v>4</v>
      </c>
      <c r="E113" s="189" t="s">
        <v>295</v>
      </c>
      <c r="F113" s="200">
        <v>1</v>
      </c>
      <c r="G113" s="200">
        <v>0</v>
      </c>
      <c r="H113" s="200">
        <v>0</v>
      </c>
      <c r="I113" s="16">
        <f t="shared" si="36"/>
        <v>0</v>
      </c>
      <c r="J113" s="1">
        <v>1</v>
      </c>
      <c r="K113" s="1">
        <f t="shared" si="30"/>
        <v>1</v>
      </c>
      <c r="L113" s="1">
        <f t="shared" si="31"/>
        <v>1.5</v>
      </c>
      <c r="M113" s="1">
        <f t="shared" si="32"/>
        <v>1.5</v>
      </c>
      <c r="N113" s="1">
        <f t="shared" si="33"/>
        <v>1.5</v>
      </c>
      <c r="O113" s="1">
        <f t="shared" si="34"/>
        <v>3</v>
      </c>
      <c r="P113" s="1">
        <f t="shared" si="35"/>
        <v>3</v>
      </c>
      <c r="Q113" s="154">
        <v>1</v>
      </c>
      <c r="R113" s="155">
        <v>1</v>
      </c>
      <c r="S113" s="155"/>
      <c r="T113" s="155"/>
      <c r="U113" s="156"/>
      <c r="V113" s="155">
        <v>1</v>
      </c>
      <c r="W113" s="155">
        <v>1</v>
      </c>
      <c r="X113" s="155"/>
      <c r="Y113" s="192"/>
      <c r="Z113" s="192"/>
      <c r="AA113" s="154">
        <v>1</v>
      </c>
      <c r="AB113" s="155">
        <v>1</v>
      </c>
      <c r="AC113" s="155"/>
      <c r="AD113" s="155"/>
      <c r="AE113" s="156"/>
      <c r="AF113" s="192"/>
      <c r="AG113" s="155"/>
      <c r="AH113" s="192">
        <v>1</v>
      </c>
      <c r="AI113" s="155"/>
      <c r="AJ113" s="154"/>
      <c r="AK113" s="155"/>
      <c r="AL113" s="155">
        <v>1</v>
      </c>
      <c r="AM113" s="156"/>
      <c r="AN113" s="17" t="s">
        <v>57</v>
      </c>
    </row>
    <row r="114" spans="1:40" x14ac:dyDescent="0.3">
      <c r="A114" s="190">
        <v>102</v>
      </c>
      <c r="B114" s="189">
        <v>2006</v>
      </c>
      <c r="C114" s="189">
        <v>12</v>
      </c>
      <c r="D114" s="189">
        <v>6</v>
      </c>
      <c r="E114" s="189" t="s">
        <v>296</v>
      </c>
      <c r="F114" s="200">
        <v>1</v>
      </c>
      <c r="G114" s="200">
        <v>0</v>
      </c>
      <c r="H114" s="200">
        <v>0</v>
      </c>
      <c r="I114" s="16">
        <f t="shared" si="36"/>
        <v>0</v>
      </c>
      <c r="J114" s="1">
        <v>-1</v>
      </c>
      <c r="K114" s="1">
        <f t="shared" si="30"/>
        <v>1</v>
      </c>
      <c r="L114" s="1" t="str">
        <f t="shared" si="31"/>
        <v/>
      </c>
      <c r="M114" s="1">
        <f t="shared" si="32"/>
        <v>3</v>
      </c>
      <c r="N114" s="1">
        <f t="shared" si="33"/>
        <v>3.6666666666666665</v>
      </c>
      <c r="O114" s="1">
        <f t="shared" si="34"/>
        <v>3</v>
      </c>
      <c r="P114" s="1" t="str">
        <f t="shared" si="35"/>
        <v/>
      </c>
      <c r="Q114" s="154"/>
      <c r="R114" s="155"/>
      <c r="S114" s="155"/>
      <c r="T114" s="155"/>
      <c r="U114" s="156"/>
      <c r="V114" s="155"/>
      <c r="W114" s="192">
        <v>0.5</v>
      </c>
      <c r="X114" s="155">
        <v>1</v>
      </c>
      <c r="Y114" s="155">
        <v>0.5</v>
      </c>
      <c r="Z114" s="155"/>
      <c r="AA114" s="154"/>
      <c r="AB114" s="155"/>
      <c r="AC114" s="155">
        <v>0.5</v>
      </c>
      <c r="AD114" s="155">
        <v>1</v>
      </c>
      <c r="AE114" s="156"/>
      <c r="AF114" s="192"/>
      <c r="AG114" s="155"/>
      <c r="AH114" s="155">
        <v>1</v>
      </c>
      <c r="AI114" s="155"/>
      <c r="AJ114" s="154"/>
      <c r="AK114" s="155"/>
      <c r="AL114" s="155"/>
      <c r="AM114" s="156"/>
    </row>
    <row r="115" spans="1:40" x14ac:dyDescent="0.3">
      <c r="A115" s="190">
        <v>102</v>
      </c>
      <c r="B115" s="189">
        <v>2006</v>
      </c>
      <c r="C115" s="189">
        <v>14</v>
      </c>
      <c r="D115" s="189">
        <v>9</v>
      </c>
      <c r="E115" s="189" t="s">
        <v>297</v>
      </c>
      <c r="F115" s="200">
        <v>1</v>
      </c>
      <c r="G115" s="200">
        <v>0</v>
      </c>
      <c r="H115" s="200">
        <v>0</v>
      </c>
      <c r="I115" s="16">
        <f t="shared" si="36"/>
        <v>0</v>
      </c>
      <c r="J115" s="1">
        <v>1</v>
      </c>
      <c r="K115" s="1">
        <f t="shared" si="30"/>
        <v>1</v>
      </c>
      <c r="L115" s="1" t="str">
        <f t="shared" si="31"/>
        <v/>
      </c>
      <c r="M115" s="1">
        <f t="shared" si="32"/>
        <v>1.5</v>
      </c>
      <c r="N115" s="1">
        <f t="shared" si="33"/>
        <v>1.5</v>
      </c>
      <c r="O115" s="1">
        <f t="shared" si="34"/>
        <v>4</v>
      </c>
      <c r="P115" s="1" t="str">
        <f t="shared" si="35"/>
        <v/>
      </c>
      <c r="Q115" s="154"/>
      <c r="R115" s="155"/>
      <c r="S115" s="155"/>
      <c r="T115" s="155"/>
      <c r="U115" s="156"/>
      <c r="V115" s="155">
        <v>1</v>
      </c>
      <c r="W115" s="155">
        <v>1</v>
      </c>
      <c r="X115" s="155"/>
      <c r="Y115" s="192"/>
      <c r="Z115" s="192"/>
      <c r="AA115" s="154">
        <v>1</v>
      </c>
      <c r="AB115" s="155">
        <v>1</v>
      </c>
      <c r="AC115" s="155"/>
      <c r="AD115" s="155"/>
      <c r="AE115" s="156"/>
      <c r="AF115" s="192"/>
      <c r="AG115" s="155"/>
      <c r="AH115" s="192"/>
      <c r="AI115" s="155">
        <v>1</v>
      </c>
      <c r="AJ115" s="154"/>
      <c r="AK115" s="155"/>
      <c r="AL115" s="155"/>
      <c r="AM115" s="156"/>
    </row>
    <row r="116" spans="1:40" x14ac:dyDescent="0.3">
      <c r="A116" s="190">
        <v>102</v>
      </c>
      <c r="B116" s="189">
        <v>2006</v>
      </c>
      <c r="C116" s="189">
        <v>20</v>
      </c>
      <c r="D116" s="189">
        <v>9</v>
      </c>
      <c r="E116" s="189" t="s">
        <v>298</v>
      </c>
      <c r="F116" s="200">
        <v>2</v>
      </c>
      <c r="G116" s="200">
        <v>0</v>
      </c>
      <c r="H116" s="200">
        <v>1</v>
      </c>
      <c r="I116" s="16">
        <f t="shared" si="36"/>
        <v>1</v>
      </c>
      <c r="J116" s="1">
        <v>1</v>
      </c>
      <c r="K116" s="1">
        <f t="shared" si="30"/>
        <v>-1</v>
      </c>
      <c r="L116" s="1" t="str">
        <f t="shared" si="31"/>
        <v/>
      </c>
      <c r="M116" s="1">
        <f t="shared" si="32"/>
        <v>5</v>
      </c>
      <c r="N116" s="1">
        <f t="shared" si="33"/>
        <v>5</v>
      </c>
      <c r="O116" s="1">
        <f t="shared" si="34"/>
        <v>1</v>
      </c>
      <c r="P116" s="1" t="str">
        <f t="shared" si="35"/>
        <v/>
      </c>
      <c r="Q116" s="154"/>
      <c r="R116" s="155"/>
      <c r="S116" s="155"/>
      <c r="T116" s="155"/>
      <c r="U116" s="156"/>
      <c r="V116" s="155"/>
      <c r="W116" s="155"/>
      <c r="X116" s="155"/>
      <c r="Y116" s="192"/>
      <c r="Z116" s="192">
        <v>2</v>
      </c>
      <c r="AA116" s="154"/>
      <c r="AB116" s="155"/>
      <c r="AC116" s="155"/>
      <c r="AD116" s="155"/>
      <c r="AE116" s="156">
        <v>2</v>
      </c>
      <c r="AF116" s="192">
        <v>1</v>
      </c>
      <c r="AG116" s="155"/>
      <c r="AH116" s="192"/>
      <c r="AI116" s="155"/>
      <c r="AJ116" s="154"/>
      <c r="AK116" s="155"/>
      <c r="AL116" s="155"/>
      <c r="AM116" s="156"/>
    </row>
    <row r="117" spans="1:40" x14ac:dyDescent="0.3">
      <c r="A117" s="190">
        <v>102</v>
      </c>
      <c r="B117" s="189">
        <v>2006</v>
      </c>
      <c r="C117" s="189">
        <v>11</v>
      </c>
      <c r="D117" s="189">
        <v>10</v>
      </c>
      <c r="E117" s="189" t="s">
        <v>299</v>
      </c>
      <c r="F117" s="200">
        <v>1</v>
      </c>
      <c r="G117" s="200">
        <v>0</v>
      </c>
      <c r="H117" s="200">
        <v>0</v>
      </c>
      <c r="I117" s="16">
        <f t="shared" si="36"/>
        <v>0</v>
      </c>
      <c r="J117" s="1">
        <v>-1</v>
      </c>
      <c r="K117" s="1">
        <f t="shared" si="30"/>
        <v>1</v>
      </c>
      <c r="L117" s="1">
        <f t="shared" si="31"/>
        <v>2</v>
      </c>
      <c r="M117" s="1" t="str">
        <f t="shared" si="32"/>
        <v/>
      </c>
      <c r="N117" s="1">
        <f t="shared" si="33"/>
        <v>4</v>
      </c>
      <c r="O117" s="1">
        <f t="shared" si="34"/>
        <v>1</v>
      </c>
      <c r="P117" s="1" t="str">
        <f t="shared" si="35"/>
        <v/>
      </c>
      <c r="Q117" s="154">
        <v>1</v>
      </c>
      <c r="R117" s="155">
        <v>1</v>
      </c>
      <c r="S117" s="155">
        <v>1</v>
      </c>
      <c r="T117" s="155"/>
      <c r="U117" s="156"/>
      <c r="V117" s="192"/>
      <c r="W117" s="192"/>
      <c r="X117" s="192"/>
      <c r="Y117" s="192"/>
      <c r="Z117" s="192"/>
      <c r="AA117" s="154"/>
      <c r="AB117" s="155"/>
      <c r="AC117" s="155">
        <v>1</v>
      </c>
      <c r="AD117" s="155">
        <v>1</v>
      </c>
      <c r="AE117" s="156">
        <v>1</v>
      </c>
      <c r="AF117" s="192">
        <v>1</v>
      </c>
      <c r="AG117" s="192"/>
      <c r="AH117" s="192"/>
      <c r="AI117" s="155"/>
      <c r="AJ117" s="154"/>
      <c r="AK117" s="155"/>
      <c r="AL117" s="155"/>
      <c r="AM117" s="156"/>
    </row>
    <row r="118" spans="1:40" x14ac:dyDescent="0.3">
      <c r="A118" s="190">
        <v>102</v>
      </c>
      <c r="B118" s="189">
        <v>2006</v>
      </c>
      <c r="C118" s="189">
        <v>11</v>
      </c>
      <c r="D118" s="189">
        <v>10</v>
      </c>
      <c r="E118" s="189" t="s">
        <v>300</v>
      </c>
      <c r="F118" s="200">
        <v>1</v>
      </c>
      <c r="G118" s="200">
        <v>0</v>
      </c>
      <c r="H118" s="200">
        <v>0</v>
      </c>
      <c r="I118" s="16">
        <f t="shared" si="36"/>
        <v>0</v>
      </c>
      <c r="J118" s="1">
        <v>-1</v>
      </c>
      <c r="K118" s="1">
        <f t="shared" si="30"/>
        <v>1</v>
      </c>
      <c r="L118" s="1">
        <f t="shared" si="31"/>
        <v>4.2</v>
      </c>
      <c r="M118" s="1">
        <f t="shared" si="32"/>
        <v>2.8</v>
      </c>
      <c r="N118" s="1">
        <f t="shared" si="33"/>
        <v>4.666666666666667</v>
      </c>
      <c r="O118" s="1">
        <f t="shared" si="34"/>
        <v>3</v>
      </c>
      <c r="P118" s="1" t="str">
        <f t="shared" si="35"/>
        <v/>
      </c>
      <c r="Q118" s="154"/>
      <c r="R118" s="155"/>
      <c r="S118" s="155">
        <v>0.5</v>
      </c>
      <c r="T118" s="155">
        <v>1</v>
      </c>
      <c r="U118" s="156">
        <v>1</v>
      </c>
      <c r="V118" s="155"/>
      <c r="W118" s="155">
        <v>1</v>
      </c>
      <c r="X118" s="155">
        <v>1</v>
      </c>
      <c r="Y118" s="192">
        <v>0.5</v>
      </c>
      <c r="Z118" s="192"/>
      <c r="AA118" s="154"/>
      <c r="AB118" s="155"/>
      <c r="AC118" s="155"/>
      <c r="AD118" s="155">
        <v>0.5</v>
      </c>
      <c r="AE118" s="156">
        <v>1</v>
      </c>
      <c r="AF118" s="192"/>
      <c r="AG118" s="155"/>
      <c r="AH118" s="192">
        <v>1</v>
      </c>
      <c r="AI118" s="155"/>
      <c r="AJ118" s="154"/>
      <c r="AK118" s="155"/>
      <c r="AL118" s="155"/>
      <c r="AM118" s="156"/>
    </row>
    <row r="119" spans="1:40" x14ac:dyDescent="0.3">
      <c r="A119" s="190">
        <v>102</v>
      </c>
      <c r="B119" s="189">
        <v>2006</v>
      </c>
      <c r="C119" s="189">
        <v>9</v>
      </c>
      <c r="D119" s="189">
        <v>11</v>
      </c>
      <c r="E119" s="202" t="s">
        <v>301</v>
      </c>
      <c r="F119" s="162">
        <v>1</v>
      </c>
      <c r="G119" s="200">
        <v>0</v>
      </c>
      <c r="H119" s="200">
        <v>0</v>
      </c>
      <c r="I119" s="16">
        <f t="shared" si="36"/>
        <v>0</v>
      </c>
      <c r="J119" s="1">
        <v>1</v>
      </c>
      <c r="K119" s="1">
        <f t="shared" si="30"/>
        <v>1</v>
      </c>
      <c r="L119" s="1" t="str">
        <f t="shared" si="31"/>
        <v/>
      </c>
      <c r="M119" s="1">
        <f t="shared" si="32"/>
        <v>2</v>
      </c>
      <c r="N119" s="1">
        <f t="shared" si="33"/>
        <v>1.8</v>
      </c>
      <c r="O119" s="1">
        <f t="shared" si="34"/>
        <v>4</v>
      </c>
      <c r="P119" s="1" t="str">
        <f t="shared" si="35"/>
        <v/>
      </c>
      <c r="Q119" s="154"/>
      <c r="R119" s="155"/>
      <c r="S119" s="155"/>
      <c r="T119" s="155"/>
      <c r="U119" s="156"/>
      <c r="V119" s="155">
        <v>1</v>
      </c>
      <c r="W119" s="155">
        <v>1</v>
      </c>
      <c r="X119" s="155">
        <v>1</v>
      </c>
      <c r="Y119" s="192"/>
      <c r="Z119" s="192"/>
      <c r="AA119" s="154">
        <v>1</v>
      </c>
      <c r="AB119" s="155">
        <v>1</v>
      </c>
      <c r="AC119" s="155">
        <v>0.5</v>
      </c>
      <c r="AD119" s="155"/>
      <c r="AE119" s="156"/>
      <c r="AF119" s="192"/>
      <c r="AG119" s="155"/>
      <c r="AH119" s="192"/>
      <c r="AI119" s="155">
        <v>1</v>
      </c>
      <c r="AJ119" s="154"/>
      <c r="AK119" s="155"/>
      <c r="AL119" s="155"/>
      <c r="AM119" s="156"/>
    </row>
    <row r="120" spans="1:40" x14ac:dyDescent="0.3">
      <c r="A120" s="190">
        <v>102</v>
      </c>
      <c r="B120" s="189">
        <v>2006</v>
      </c>
      <c r="C120" s="189">
        <v>9</v>
      </c>
      <c r="D120" s="189">
        <v>11</v>
      </c>
      <c r="E120" s="189" t="s">
        <v>302</v>
      </c>
      <c r="F120" s="200">
        <v>3</v>
      </c>
      <c r="G120" s="200">
        <v>0</v>
      </c>
      <c r="H120" s="200">
        <v>0</v>
      </c>
      <c r="I120" s="16">
        <f t="shared" si="36"/>
        <v>0</v>
      </c>
      <c r="J120" s="1">
        <v>-1</v>
      </c>
      <c r="K120" s="1">
        <f t="shared" si="30"/>
        <v>-1</v>
      </c>
      <c r="L120" s="1">
        <f t="shared" si="31"/>
        <v>2</v>
      </c>
      <c r="M120" s="1">
        <f t="shared" si="32"/>
        <v>1.8</v>
      </c>
      <c r="N120" s="1">
        <f t="shared" si="33"/>
        <v>3</v>
      </c>
      <c r="O120" s="1">
        <f t="shared" si="34"/>
        <v>2</v>
      </c>
      <c r="P120" s="1" t="str">
        <f t="shared" si="35"/>
        <v/>
      </c>
      <c r="Q120" s="154">
        <v>1</v>
      </c>
      <c r="R120" s="155">
        <v>1</v>
      </c>
      <c r="S120" s="155">
        <v>1</v>
      </c>
      <c r="T120" s="155"/>
      <c r="U120" s="156"/>
      <c r="V120" s="155">
        <v>1</v>
      </c>
      <c r="W120" s="155">
        <v>1</v>
      </c>
      <c r="X120" s="155">
        <v>0.5</v>
      </c>
      <c r="Y120" s="155"/>
      <c r="Z120" s="155"/>
      <c r="AA120" s="154"/>
      <c r="AB120" s="155">
        <v>0.5</v>
      </c>
      <c r="AC120" s="155">
        <v>1</v>
      </c>
      <c r="AD120" s="155">
        <v>0.5</v>
      </c>
      <c r="AE120" s="156"/>
      <c r="AF120" s="155"/>
      <c r="AG120" s="155">
        <v>1</v>
      </c>
      <c r="AH120" s="155"/>
      <c r="AI120" s="155"/>
      <c r="AJ120" s="154"/>
      <c r="AK120" s="155"/>
      <c r="AL120" s="155"/>
      <c r="AM120" s="156"/>
    </row>
    <row r="121" spans="1:40" x14ac:dyDescent="0.3">
      <c r="A121" s="190">
        <v>102</v>
      </c>
      <c r="B121" s="189">
        <v>2006</v>
      </c>
      <c r="C121" s="189">
        <v>23</v>
      </c>
      <c r="D121" s="189">
        <v>11</v>
      </c>
      <c r="E121" s="149" t="s">
        <v>303</v>
      </c>
      <c r="F121" s="200">
        <v>1</v>
      </c>
      <c r="G121" s="200">
        <v>0</v>
      </c>
      <c r="H121" s="200">
        <v>0</v>
      </c>
      <c r="I121" s="16">
        <f t="shared" si="36"/>
        <v>0</v>
      </c>
      <c r="J121" s="1">
        <v>1</v>
      </c>
      <c r="K121" s="1">
        <f t="shared" si="30"/>
        <v>1</v>
      </c>
      <c r="L121" s="1" t="str">
        <f t="shared" si="31"/>
        <v/>
      </c>
      <c r="M121" s="1" t="str">
        <f t="shared" si="32"/>
        <v/>
      </c>
      <c r="N121" s="1">
        <f t="shared" si="33"/>
        <v>1.8</v>
      </c>
      <c r="O121" s="1">
        <f t="shared" si="34"/>
        <v>1</v>
      </c>
      <c r="P121" s="1">
        <f t="shared" si="35"/>
        <v>1</v>
      </c>
      <c r="Q121" s="154"/>
      <c r="R121" s="155"/>
      <c r="S121" s="155"/>
      <c r="T121" s="155"/>
      <c r="U121" s="156"/>
      <c r="V121" s="155"/>
      <c r="W121" s="155"/>
      <c r="X121" s="155"/>
      <c r="Y121" s="192"/>
      <c r="Z121" s="192"/>
      <c r="AA121" s="154">
        <v>1</v>
      </c>
      <c r="AB121" s="155">
        <v>1</v>
      </c>
      <c r="AC121" s="155">
        <v>0.5</v>
      </c>
      <c r="AD121" s="155"/>
      <c r="AE121" s="156"/>
      <c r="AF121" s="192">
        <v>1</v>
      </c>
      <c r="AG121" s="155"/>
      <c r="AH121" s="192"/>
      <c r="AI121" s="155"/>
      <c r="AJ121" s="207">
        <v>1</v>
      </c>
      <c r="AK121" s="208"/>
      <c r="AL121" s="155"/>
      <c r="AM121" s="156"/>
      <c r="AN121" s="17" t="s">
        <v>311</v>
      </c>
    </row>
    <row r="122" spans="1:40" x14ac:dyDescent="0.3">
      <c r="A122" s="190">
        <v>102</v>
      </c>
      <c r="B122" s="189">
        <v>2006</v>
      </c>
      <c r="C122" s="189">
        <v>7</v>
      </c>
      <c r="D122" s="189">
        <v>12</v>
      </c>
      <c r="E122" s="189" t="s">
        <v>304</v>
      </c>
      <c r="F122" s="162">
        <v>1</v>
      </c>
      <c r="G122" s="200">
        <v>0</v>
      </c>
      <c r="H122" s="200">
        <v>0</v>
      </c>
      <c r="I122" s="16">
        <f t="shared" si="36"/>
        <v>0</v>
      </c>
      <c r="J122" s="1">
        <v>-1</v>
      </c>
      <c r="K122" s="1">
        <f t="shared" si="30"/>
        <v>1</v>
      </c>
      <c r="L122" s="1" t="str">
        <f t="shared" si="31"/>
        <v/>
      </c>
      <c r="M122" s="1">
        <f t="shared" si="32"/>
        <v>2</v>
      </c>
      <c r="N122" s="1">
        <f t="shared" si="33"/>
        <v>2</v>
      </c>
      <c r="O122" s="1">
        <f t="shared" si="34"/>
        <v>3</v>
      </c>
      <c r="P122" s="1">
        <f t="shared" si="35"/>
        <v>1</v>
      </c>
      <c r="Q122" s="154"/>
      <c r="R122" s="155"/>
      <c r="S122" s="155"/>
      <c r="T122" s="155"/>
      <c r="U122" s="156"/>
      <c r="V122" s="155">
        <v>1</v>
      </c>
      <c r="W122" s="155">
        <v>1</v>
      </c>
      <c r="X122" s="155">
        <v>1</v>
      </c>
      <c r="Y122" s="155"/>
      <c r="Z122" s="155"/>
      <c r="AA122" s="154">
        <v>1</v>
      </c>
      <c r="AB122" s="155">
        <v>1</v>
      </c>
      <c r="AC122" s="155">
        <v>1</v>
      </c>
      <c r="AD122" s="155"/>
      <c r="AE122" s="156"/>
      <c r="AF122" s="155"/>
      <c r="AG122" s="155"/>
      <c r="AH122" s="192">
        <v>1</v>
      </c>
      <c r="AI122" s="155"/>
      <c r="AJ122" s="154">
        <v>1</v>
      </c>
      <c r="AK122" s="155"/>
      <c r="AL122" s="155"/>
      <c r="AM122" s="156"/>
    </row>
    <row r="123" spans="1:40" x14ac:dyDescent="0.3">
      <c r="A123" s="190">
        <v>102</v>
      </c>
      <c r="B123" s="189">
        <v>2006</v>
      </c>
      <c r="C123" s="189">
        <v>7</v>
      </c>
      <c r="D123" s="189">
        <v>12</v>
      </c>
      <c r="E123" s="189" t="s">
        <v>305</v>
      </c>
      <c r="F123" s="200">
        <v>3</v>
      </c>
      <c r="G123" s="200">
        <v>0</v>
      </c>
      <c r="H123" s="203">
        <v>1</v>
      </c>
      <c r="I123" s="16">
        <f t="shared" si="36"/>
        <v>1</v>
      </c>
      <c r="J123" s="1">
        <v>1</v>
      </c>
      <c r="K123" s="1">
        <f t="shared" si="30"/>
        <v>-1</v>
      </c>
      <c r="L123" s="1">
        <f t="shared" si="31"/>
        <v>3</v>
      </c>
      <c r="M123" s="1" t="str">
        <f t="shared" si="32"/>
        <v/>
      </c>
      <c r="N123" s="1">
        <f t="shared" si="33"/>
        <v>1</v>
      </c>
      <c r="O123" s="1">
        <f t="shared" si="34"/>
        <v>1</v>
      </c>
      <c r="P123" s="1">
        <f t="shared" si="35"/>
        <v>1</v>
      </c>
      <c r="Q123" s="154"/>
      <c r="R123" s="155">
        <v>1</v>
      </c>
      <c r="S123" s="155">
        <v>1</v>
      </c>
      <c r="T123" s="155">
        <v>1</v>
      </c>
      <c r="U123" s="156"/>
      <c r="V123" s="155"/>
      <c r="W123" s="155"/>
      <c r="X123" s="155"/>
      <c r="Y123" s="192"/>
      <c r="Z123" s="192"/>
      <c r="AA123" s="154">
        <v>2</v>
      </c>
      <c r="AB123" s="155"/>
      <c r="AC123" s="155"/>
      <c r="AD123" s="155"/>
      <c r="AE123" s="156"/>
      <c r="AF123" s="192">
        <v>1</v>
      </c>
      <c r="AG123" s="155"/>
      <c r="AH123" s="192"/>
      <c r="AI123" s="155"/>
      <c r="AJ123" s="154">
        <v>1</v>
      </c>
      <c r="AK123" s="155"/>
      <c r="AL123" s="155"/>
      <c r="AM123" s="156"/>
      <c r="AN123" s="17" t="s">
        <v>57</v>
      </c>
    </row>
    <row r="124" spans="1:40" x14ac:dyDescent="0.3">
      <c r="A124" s="190">
        <v>102</v>
      </c>
      <c r="B124" s="189">
        <v>2006</v>
      </c>
      <c r="C124" s="189">
        <v>7</v>
      </c>
      <c r="D124" s="189">
        <v>12</v>
      </c>
      <c r="E124" s="189" t="s">
        <v>306</v>
      </c>
      <c r="F124" s="200">
        <v>0</v>
      </c>
      <c r="G124" s="200"/>
      <c r="H124" s="200"/>
      <c r="I124" s="16">
        <f t="shared" si="36"/>
        <v>0</v>
      </c>
      <c r="J124" s="1">
        <v>1</v>
      </c>
      <c r="K124" s="1">
        <f t="shared" si="30"/>
        <v>1</v>
      </c>
      <c r="L124" s="1" t="str">
        <f t="shared" si="31"/>
        <v/>
      </c>
      <c r="M124" s="1" t="str">
        <f t="shared" si="32"/>
        <v/>
      </c>
      <c r="N124" s="1" t="str">
        <f t="shared" si="33"/>
        <v/>
      </c>
      <c r="O124" s="1" t="str">
        <f t="shared" si="34"/>
        <v/>
      </c>
      <c r="P124" s="1" t="str">
        <f t="shared" si="35"/>
        <v/>
      </c>
      <c r="Q124" s="154"/>
      <c r="R124" s="155"/>
      <c r="S124" s="155"/>
      <c r="T124" s="155"/>
      <c r="U124" s="156"/>
      <c r="V124" s="192"/>
      <c r="W124" s="192"/>
      <c r="X124" s="192"/>
      <c r="Y124" s="192"/>
      <c r="Z124" s="192"/>
      <c r="AA124" s="154"/>
      <c r="AB124" s="155"/>
      <c r="AC124" s="155"/>
      <c r="AD124" s="155"/>
      <c r="AE124" s="156"/>
      <c r="AF124" s="192"/>
      <c r="AG124" s="192"/>
      <c r="AH124" s="192"/>
      <c r="AI124" s="155"/>
      <c r="AJ124" s="154"/>
      <c r="AK124" s="155"/>
      <c r="AL124" s="155"/>
      <c r="AM124" s="156"/>
    </row>
    <row r="125" spans="1:40" x14ac:dyDescent="0.3">
      <c r="A125" s="190">
        <v>102</v>
      </c>
      <c r="B125" s="189">
        <v>2006</v>
      </c>
      <c r="C125" s="189">
        <v>14</v>
      </c>
      <c r="D125" s="189">
        <v>12</v>
      </c>
      <c r="E125" s="189" t="s">
        <v>307</v>
      </c>
      <c r="F125" s="200">
        <v>1</v>
      </c>
      <c r="G125" s="200">
        <v>0</v>
      </c>
      <c r="H125" s="200">
        <v>0</v>
      </c>
      <c r="I125" s="16">
        <f t="shared" si="36"/>
        <v>0</v>
      </c>
      <c r="J125" s="1">
        <v>-1</v>
      </c>
      <c r="K125" s="1">
        <f t="shared" si="30"/>
        <v>1</v>
      </c>
      <c r="L125" s="1" t="str">
        <f t="shared" si="31"/>
        <v/>
      </c>
      <c r="M125" s="1" t="str">
        <f t="shared" si="32"/>
        <v/>
      </c>
      <c r="N125" s="1">
        <f t="shared" si="33"/>
        <v>1.5</v>
      </c>
      <c r="O125" s="1">
        <f t="shared" si="34"/>
        <v>1</v>
      </c>
      <c r="P125" s="1">
        <f t="shared" si="35"/>
        <v>2</v>
      </c>
      <c r="Q125" s="154"/>
      <c r="R125" s="155"/>
      <c r="S125" s="155"/>
      <c r="T125" s="155"/>
      <c r="U125" s="156"/>
      <c r="V125" s="155"/>
      <c r="W125" s="155"/>
      <c r="X125" s="155"/>
      <c r="Y125" s="155"/>
      <c r="Z125" s="155"/>
      <c r="AA125" s="154">
        <v>1</v>
      </c>
      <c r="AB125" s="155">
        <v>1</v>
      </c>
      <c r="AC125" s="155"/>
      <c r="AD125" s="155"/>
      <c r="AE125" s="156"/>
      <c r="AF125" s="155">
        <v>1</v>
      </c>
      <c r="AG125" s="155"/>
      <c r="AH125" s="155"/>
      <c r="AI125" s="155"/>
      <c r="AJ125" s="154"/>
      <c r="AK125" s="155">
        <v>1</v>
      </c>
      <c r="AL125" s="155"/>
      <c r="AM125" s="156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L127" s="1"/>
      <c r="M127" s="1"/>
      <c r="N127" s="1"/>
      <c r="O127" s="1"/>
      <c r="P127" s="1"/>
      <c r="AJ127" s="10"/>
    </row>
    <row r="128" spans="1:40" x14ac:dyDescent="0.3">
      <c r="L128" s="1"/>
      <c r="M128" s="1"/>
      <c r="N128" s="1"/>
      <c r="O128" s="1"/>
      <c r="P128" s="1"/>
      <c r="AJ128" s="10"/>
    </row>
    <row r="129" spans="1:40" x14ac:dyDescent="0.3">
      <c r="L129" s="1"/>
      <c r="M129" s="1"/>
      <c r="N129" s="1"/>
      <c r="O129" s="1"/>
      <c r="P129" s="1"/>
      <c r="AJ129" s="10"/>
    </row>
    <row r="130" spans="1:40" ht="15" thickBot="1" x14ac:dyDescent="0.35">
      <c r="A130" s="23"/>
      <c r="B130" s="23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36"/>
      <c r="Q130" s="24"/>
      <c r="R130" s="24"/>
      <c r="S130" s="24"/>
      <c r="T130" s="24"/>
      <c r="U130" s="36"/>
      <c r="V130" s="24"/>
      <c r="W130" s="24"/>
      <c r="X130" s="24"/>
      <c r="Y130" s="24"/>
      <c r="Z130" s="36"/>
      <c r="AA130" s="24"/>
      <c r="AB130" s="24"/>
      <c r="AC130" s="24"/>
      <c r="AD130" s="24"/>
      <c r="AE130" s="36"/>
      <c r="AF130" s="24"/>
      <c r="AG130" s="24"/>
      <c r="AH130" s="24"/>
      <c r="AI130" s="36"/>
      <c r="AJ130" s="37"/>
      <c r="AK130" s="24"/>
      <c r="AL130" s="24"/>
      <c r="AM130" s="36"/>
      <c r="AN130" s="24"/>
    </row>
    <row r="131" spans="1:40" x14ac:dyDescent="0.3">
      <c r="B131" t="s">
        <v>74</v>
      </c>
      <c r="D131" s="97">
        <f>COUNT($F$18:$F$130)</f>
        <v>108</v>
      </c>
      <c r="E131" s="25" t="s">
        <v>132</v>
      </c>
      <c r="F131" s="97">
        <f>COUNTIF(F$18:F$130,1)+COUNTIF(F$18:F$130,2)+COUNTIF(F$18:F$130,3)</f>
        <v>98</v>
      </c>
      <c r="G131" s="1">
        <f>COUNTIF(G$18:G$130,1)</f>
        <v>8</v>
      </c>
      <c r="H131" s="1">
        <f>COUNTIF(H$18:H$130,1)</f>
        <v>7</v>
      </c>
      <c r="I131" s="1"/>
      <c r="J131" s="1"/>
      <c r="K131" s="97">
        <f>COUNTIF(K$18:K$130,-1)</f>
        <v>17</v>
      </c>
      <c r="L131" s="1">
        <f>COUNTIF(L$18:L$130,"&gt;0")</f>
        <v>37</v>
      </c>
      <c r="M131" s="1">
        <f>COUNTIF(M$18:M$130,"&gt;0")</f>
        <v>48</v>
      </c>
      <c r="N131" s="1">
        <f>COUNTIF(N$18:N$130,"&gt;0")</f>
        <v>98</v>
      </c>
      <c r="O131" s="1">
        <f>COUNTIF(O$18:O$130,"&gt;0")</f>
        <v>93</v>
      </c>
      <c r="P131" s="1">
        <f>COUNTIF(P$18:P$130,"&gt;0")</f>
        <v>64</v>
      </c>
      <c r="Q131" s="27">
        <f t="shared" ref="Q131:AM131" si="37">SUM(Q$18:Q$130)</f>
        <v>13</v>
      </c>
      <c r="R131" s="28">
        <f t="shared" si="37"/>
        <v>20.5</v>
      </c>
      <c r="S131" s="28">
        <f t="shared" si="37"/>
        <v>23</v>
      </c>
      <c r="T131" s="28">
        <f t="shared" si="37"/>
        <v>19.5</v>
      </c>
      <c r="U131" s="29">
        <f t="shared" si="37"/>
        <v>12</v>
      </c>
      <c r="V131" s="27">
        <f t="shared" si="37"/>
        <v>35.5</v>
      </c>
      <c r="W131" s="28">
        <f t="shared" si="37"/>
        <v>41</v>
      </c>
      <c r="X131" s="28">
        <f t="shared" si="37"/>
        <v>31.5</v>
      </c>
      <c r="Y131" s="28">
        <f t="shared" si="37"/>
        <v>8</v>
      </c>
      <c r="Z131" s="29">
        <f t="shared" si="37"/>
        <v>5</v>
      </c>
      <c r="AA131" s="27">
        <f t="shared" si="37"/>
        <v>60.5</v>
      </c>
      <c r="AB131" s="28">
        <f t="shared" si="37"/>
        <v>74.5</v>
      </c>
      <c r="AC131" s="28">
        <f t="shared" si="37"/>
        <v>51.5</v>
      </c>
      <c r="AD131" s="28">
        <f t="shared" si="37"/>
        <v>22.5</v>
      </c>
      <c r="AE131" s="29">
        <f t="shared" si="37"/>
        <v>18</v>
      </c>
      <c r="AF131" s="27">
        <f t="shared" si="37"/>
        <v>59</v>
      </c>
      <c r="AG131" s="28">
        <f t="shared" si="37"/>
        <v>14</v>
      </c>
      <c r="AH131" s="28">
        <f t="shared" si="37"/>
        <v>15</v>
      </c>
      <c r="AI131" s="28">
        <f t="shared" si="37"/>
        <v>5</v>
      </c>
      <c r="AJ131" s="27">
        <f t="shared" si="37"/>
        <v>39</v>
      </c>
      <c r="AK131" s="28">
        <f t="shared" si="37"/>
        <v>10</v>
      </c>
      <c r="AL131" s="28">
        <f t="shared" si="37"/>
        <v>6</v>
      </c>
      <c r="AM131" s="29">
        <f t="shared" si="37"/>
        <v>9</v>
      </c>
      <c r="AN131" s="17" t="s">
        <v>34</v>
      </c>
    </row>
    <row r="132" spans="1:40" x14ac:dyDescent="0.3">
      <c r="E132" s="25" t="s">
        <v>133</v>
      </c>
      <c r="F132" s="26"/>
      <c r="G132" s="26">
        <f>G131/$F$131*100</f>
        <v>8.1632653061224492</v>
      </c>
      <c r="H132" s="26">
        <f>H131/$F$131*100</f>
        <v>7.1428571428571423</v>
      </c>
      <c r="I132" s="26"/>
      <c r="J132" s="26"/>
      <c r="K132" s="72">
        <f>K131/$F$131*100</f>
        <v>17.346938775510203</v>
      </c>
      <c r="L132" s="26">
        <f>+L131/$F131*100</f>
        <v>37.755102040816325</v>
      </c>
      <c r="M132" s="26">
        <f>+M131/$F131*100</f>
        <v>48.979591836734691</v>
      </c>
      <c r="N132" s="26">
        <f>+N131/$F131*100</f>
        <v>100</v>
      </c>
      <c r="O132" s="26">
        <f>+O131/$F131*100</f>
        <v>94.897959183673478</v>
      </c>
      <c r="P132" s="26">
        <f>+P131/$F131*100</f>
        <v>65.306122448979593</v>
      </c>
      <c r="Q132" s="11">
        <f>+Q131/SUM($Q131:$U131)*100</f>
        <v>14.772727272727273</v>
      </c>
      <c r="R132" s="12">
        <f t="shared" ref="R132:U132" si="38">+R131/SUM($Q131:$U131)*100</f>
        <v>23.295454545454543</v>
      </c>
      <c r="S132" s="12">
        <f t="shared" si="38"/>
        <v>26.136363636363637</v>
      </c>
      <c r="T132" s="12">
        <f t="shared" si="38"/>
        <v>22.15909090909091</v>
      </c>
      <c r="U132" s="13">
        <f t="shared" si="38"/>
        <v>13.636363636363635</v>
      </c>
      <c r="V132" s="11">
        <f>+V131/SUM($V131:$Z131)*100</f>
        <v>29.338842975206614</v>
      </c>
      <c r="W132" s="12">
        <f t="shared" ref="W132:Z132" si="39">+W131/SUM($V131:$Z131)*100</f>
        <v>33.884297520661157</v>
      </c>
      <c r="X132" s="12">
        <f t="shared" si="39"/>
        <v>26.033057851239672</v>
      </c>
      <c r="Y132" s="12">
        <f t="shared" si="39"/>
        <v>6.6115702479338845</v>
      </c>
      <c r="Z132" s="13">
        <f t="shared" si="39"/>
        <v>4.1322314049586781</v>
      </c>
      <c r="AA132" s="11">
        <f>+AA131/SUM($AA131:$AE131)*100</f>
        <v>26.651982378854626</v>
      </c>
      <c r="AB132" s="12">
        <f t="shared" ref="AB132:AE132" si="40">+AB131/SUM($AA131:$AE131)*100</f>
        <v>32.819383259911895</v>
      </c>
      <c r="AC132" s="12">
        <f t="shared" si="40"/>
        <v>22.687224669603523</v>
      </c>
      <c r="AD132" s="12">
        <f t="shared" si="40"/>
        <v>9.9118942731277535</v>
      </c>
      <c r="AE132" s="13">
        <f t="shared" si="40"/>
        <v>7.929515418502203</v>
      </c>
      <c r="AF132" s="12">
        <f>+AF131/SUM($AF131:$AI131)*100</f>
        <v>63.44086021505376</v>
      </c>
      <c r="AG132" s="12">
        <f t="shared" ref="AG132:AI132" si="41">+AG131/SUM($AF131:$AI131)*100</f>
        <v>15.053763440860216</v>
      </c>
      <c r="AH132" s="12">
        <f t="shared" si="41"/>
        <v>16.129032258064516</v>
      </c>
      <c r="AI132" s="13">
        <f t="shared" si="41"/>
        <v>5.376344086021505</v>
      </c>
      <c r="AJ132" s="11">
        <f>+AJ131/SUM($AJ131:$AM131)*100</f>
        <v>60.9375</v>
      </c>
      <c r="AK132" s="12">
        <f t="shared" ref="AK132:AM132" si="42">+AK131/SUM($AJ131:$AM131)*100</f>
        <v>15.625</v>
      </c>
      <c r="AL132" s="12">
        <f t="shared" si="42"/>
        <v>9.375</v>
      </c>
      <c r="AM132" s="13">
        <f t="shared" si="42"/>
        <v>14.0625</v>
      </c>
      <c r="AN132" s="17" t="s">
        <v>35</v>
      </c>
    </row>
    <row r="133" spans="1:40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"/>
      <c r="L133" s="26"/>
      <c r="M133" s="26"/>
      <c r="N133" s="26"/>
      <c r="O133" s="26"/>
      <c r="P133" s="32"/>
      <c r="Q133" s="39"/>
      <c r="R133" s="26"/>
      <c r="S133" s="61">
        <f>(Q131*1+R131*2+S131*3+T131*4+U131*5)/(SUM(Q131:U131))</f>
        <v>2.9659090909090908</v>
      </c>
      <c r="T133" s="61"/>
      <c r="U133" s="62"/>
      <c r="V133" s="61"/>
      <c r="W133" s="61"/>
      <c r="X133" s="61">
        <f>(V131*1+W131*2+X131*3+Y131*4+Z131*5)/(SUM(V131:Z131))</f>
        <v>2.2231404958677685</v>
      </c>
      <c r="Y133" s="61"/>
      <c r="Z133" s="62"/>
      <c r="AA133" s="63"/>
      <c r="AB133" s="61"/>
      <c r="AC133" s="61">
        <f>(AA131*1+AB131*2+AC131*3+AD131*4+AE131*5)/(SUM(AA131:AE131))</f>
        <v>2.3964757709251101</v>
      </c>
      <c r="AE133" s="13"/>
      <c r="AI133" s="12"/>
      <c r="AJ133" s="10"/>
      <c r="AM133" s="13"/>
      <c r="AN133" s="17" t="s">
        <v>26</v>
      </c>
    </row>
    <row r="134" spans="1:40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"/>
      <c r="L134" s="26"/>
      <c r="M134" s="26"/>
      <c r="N134" s="26"/>
      <c r="O134" s="26"/>
      <c r="S134" s="1">
        <v>5</v>
      </c>
      <c r="X134" s="1">
        <v>5</v>
      </c>
      <c r="AC134" s="1">
        <v>5</v>
      </c>
      <c r="AJ134" s="10"/>
      <c r="AN134" s="17" t="s">
        <v>36</v>
      </c>
    </row>
    <row r="135" spans="1:40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"/>
      <c r="L135" s="26"/>
      <c r="M135" s="26"/>
      <c r="N135" s="26"/>
      <c r="O135" s="26"/>
      <c r="AJ135" s="10"/>
    </row>
    <row r="136" spans="1:40" x14ac:dyDescent="0.3">
      <c r="E136" s="25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119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5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5"/>
      <c r="F143" s="1"/>
      <c r="AJ143" s="10"/>
    </row>
    <row r="144" spans="1:40" x14ac:dyDescent="0.3">
      <c r="E144" s="25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7" t="s">
        <v>123</v>
      </c>
      <c r="J147" s="16">
        <f>COUNTIFS($J$18:$J$130,1,$F$18:$F$130,1)+COUNTIFS($J$18:$J$130,1,$F$18:$F$130,2)+COUNTIFS($J$18:$J$130,1,$F$18:$F$130,3)</f>
        <v>46</v>
      </c>
      <c r="L147" s="16">
        <f>COUNTIFS($J$18:$J$130,1,L18:L130,"&gt;0")</f>
        <v>16</v>
      </c>
      <c r="M147" s="16">
        <f>COUNTIFS($J$18:$J$130,1,M18:M130,"&gt;0")</f>
        <v>26</v>
      </c>
      <c r="N147" s="16">
        <f>COUNTIFS($J$18:$J$130,1,N18:N130,"&gt;0")</f>
        <v>46</v>
      </c>
      <c r="O147" s="16">
        <f>COUNTIFS($J$18:$J$130,1,O18:O130,"&gt;0")</f>
        <v>44</v>
      </c>
      <c r="P147" s="16">
        <f>COUNTIFS($J$18:$J$130,1,P18:P130,"&gt;0")</f>
        <v>33</v>
      </c>
      <c r="Q147" s="10">
        <f t="shared" ref="Q147:AM147" si="43">SUMIF($J$18:$J$130,1,Q18:Q130)</f>
        <v>5</v>
      </c>
      <c r="R147" s="1">
        <f t="shared" si="43"/>
        <v>9.5</v>
      </c>
      <c r="S147" s="1">
        <f t="shared" si="43"/>
        <v>9.5</v>
      </c>
      <c r="T147" s="1">
        <f t="shared" si="43"/>
        <v>8.5</v>
      </c>
      <c r="U147" s="9">
        <f t="shared" si="43"/>
        <v>5</v>
      </c>
      <c r="V147" s="10">
        <f t="shared" si="43"/>
        <v>21.5</v>
      </c>
      <c r="W147" s="1">
        <f t="shared" si="43"/>
        <v>22</v>
      </c>
      <c r="X147" s="1">
        <f t="shared" si="43"/>
        <v>14</v>
      </c>
      <c r="Y147" s="1">
        <f t="shared" si="43"/>
        <v>3</v>
      </c>
      <c r="Z147" s="9">
        <f t="shared" si="43"/>
        <v>3</v>
      </c>
      <c r="AA147" s="10">
        <f t="shared" si="43"/>
        <v>33</v>
      </c>
      <c r="AB147" s="1">
        <f t="shared" si="43"/>
        <v>37</v>
      </c>
      <c r="AC147" s="1">
        <f t="shared" si="43"/>
        <v>20</v>
      </c>
      <c r="AD147" s="1">
        <f t="shared" si="43"/>
        <v>7.5</v>
      </c>
      <c r="AE147" s="9">
        <f t="shared" si="43"/>
        <v>7</v>
      </c>
      <c r="AF147" s="10">
        <f t="shared" si="43"/>
        <v>29</v>
      </c>
      <c r="AG147" s="1">
        <f t="shared" si="43"/>
        <v>4</v>
      </c>
      <c r="AH147" s="1">
        <f t="shared" si="43"/>
        <v>6</v>
      </c>
      <c r="AI147" s="1">
        <f t="shared" si="43"/>
        <v>5</v>
      </c>
      <c r="AJ147" s="10">
        <f t="shared" si="43"/>
        <v>23</v>
      </c>
      <c r="AK147" s="1">
        <f t="shared" si="43"/>
        <v>4</v>
      </c>
      <c r="AL147" s="1">
        <f t="shared" si="43"/>
        <v>1</v>
      </c>
      <c r="AM147" s="9">
        <f t="shared" si="43"/>
        <v>5</v>
      </c>
    </row>
    <row r="148" spans="5:39" x14ac:dyDescent="0.3">
      <c r="L148" s="26"/>
      <c r="M148" s="26"/>
      <c r="N148" s="26"/>
      <c r="O148" s="26"/>
      <c r="P148" s="26"/>
      <c r="Q148" s="11">
        <f>+Q147/SUM($Q147:$U147)*100</f>
        <v>13.333333333333334</v>
      </c>
      <c r="R148" s="12">
        <f t="shared" ref="R148:U148" si="44">+R147/SUM($Q147:$U147)*100</f>
        <v>25.333333333333336</v>
      </c>
      <c r="S148" s="12">
        <f t="shared" si="44"/>
        <v>25.333333333333336</v>
      </c>
      <c r="T148" s="12">
        <f t="shared" si="44"/>
        <v>22.666666666666664</v>
      </c>
      <c r="U148" s="13">
        <f t="shared" si="44"/>
        <v>13.333333333333334</v>
      </c>
      <c r="V148" s="11">
        <f>+V147/SUM($V147:$Z147)*100</f>
        <v>33.858267716535437</v>
      </c>
      <c r="W148" s="12">
        <f t="shared" ref="W148:Z148" si="45">+W147/SUM($V147:$Z147)*100</f>
        <v>34.645669291338585</v>
      </c>
      <c r="X148" s="12">
        <f t="shared" si="45"/>
        <v>22.047244094488189</v>
      </c>
      <c r="Y148" s="12">
        <f t="shared" si="45"/>
        <v>4.7244094488188972</v>
      </c>
      <c r="Z148" s="13">
        <f t="shared" si="45"/>
        <v>4.7244094488188972</v>
      </c>
      <c r="AA148" s="11">
        <f>+AA147/SUM($AA147:$AE147)*100</f>
        <v>31.578947368421051</v>
      </c>
      <c r="AB148" s="12">
        <f t="shared" ref="AB148:AE148" si="46">+AB147/SUM($AA147:$AE147)*100</f>
        <v>35.406698564593306</v>
      </c>
      <c r="AC148" s="12">
        <f t="shared" si="46"/>
        <v>19.138755980861244</v>
      </c>
      <c r="AD148" s="12">
        <f t="shared" si="46"/>
        <v>7.1770334928229662</v>
      </c>
      <c r="AE148" s="13">
        <f t="shared" si="46"/>
        <v>6.6985645933014357</v>
      </c>
      <c r="AF148" s="12">
        <f>+AF147/SUM($AF147:$AI147)*100</f>
        <v>65.909090909090907</v>
      </c>
      <c r="AG148" s="12">
        <f t="shared" ref="AG148:AI148" si="47">+AG147/SUM($AF147:$AI147)*100</f>
        <v>9.0909090909090917</v>
      </c>
      <c r="AH148" s="12">
        <f t="shared" si="47"/>
        <v>13.636363636363635</v>
      </c>
      <c r="AI148" s="13">
        <f t="shared" si="47"/>
        <v>11.363636363636363</v>
      </c>
      <c r="AJ148" s="11">
        <f>+AJ147/SUM($AJ147:$AM147)*100</f>
        <v>69.696969696969703</v>
      </c>
      <c r="AK148" s="12">
        <f t="shared" ref="AK148:AM148" si="48">+AK147/SUM($AJ147:$AM147)*100</f>
        <v>12.121212121212121</v>
      </c>
      <c r="AL148" s="12">
        <f t="shared" si="48"/>
        <v>3.0303030303030303</v>
      </c>
      <c r="AM148" s="13">
        <f t="shared" si="48"/>
        <v>15.151515151515152</v>
      </c>
    </row>
    <row r="149" spans="5:39" x14ac:dyDescent="0.3">
      <c r="L149" s="26"/>
      <c r="M149" s="26"/>
      <c r="N149" s="26"/>
      <c r="Q149" s="39"/>
      <c r="R149" s="26"/>
      <c r="S149" s="61">
        <f>(Q147*1+R147*2+S147*3+T147*4+U147*5)/(SUM(Q147:U147))</f>
        <v>2.9733333333333332</v>
      </c>
      <c r="T149" s="61"/>
      <c r="U149" s="62"/>
      <c r="V149" s="61"/>
      <c r="W149" s="61"/>
      <c r="X149" s="61">
        <f>(V147*1+W147*2+X147*3+Y147*4+Z147*5)/(SUM(V147:Z147))</f>
        <v>2.1181102362204722</v>
      </c>
      <c r="Y149" s="61"/>
      <c r="Z149" s="62"/>
      <c r="AA149" s="63"/>
      <c r="AB149" s="61"/>
      <c r="AC149" s="61">
        <f>(AA147*1+AB147*2+AC147*3+AD147*4+AE147*5)/(SUM(AA147:AE147))</f>
        <v>2.2200956937799043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7" t="s">
        <v>120</v>
      </c>
      <c r="J151" s="16">
        <f>COUNTIFS($J$17:$J$129,-1,$F$17:$F$129,1)+COUNTIFS($J$17:$J$129,-1,$F$17:$F$129,2)+COUNTIFS($J$17:$J$129,-1,$F$17:$F$129,3)</f>
        <v>52</v>
      </c>
      <c r="L151" s="16">
        <f>COUNTIFS($J$17:$J$129,-1,L$17:L$129,"&gt;0")</f>
        <v>21</v>
      </c>
      <c r="M151" s="16">
        <f>COUNTIFS($J$17:$J$129,-1,M$17:M$129,"&gt;0")</f>
        <v>22</v>
      </c>
      <c r="N151" s="16">
        <f>COUNTIFS($J$17:$J$129,-1,N$17:N$129,"&gt;0")</f>
        <v>52</v>
      </c>
      <c r="O151" s="16">
        <f>COUNTIFS($J$17:$J$129,-1,O$17:O$129,"&gt;0")</f>
        <v>49</v>
      </c>
      <c r="P151" s="16">
        <f>COUNTIFS($J$17:$J$129,-1,P$17:P$129,"&gt;0")</f>
        <v>31</v>
      </c>
      <c r="Q151" s="10">
        <f t="shared" ref="Q151:AM151" si="49">SUMIF($J$18:$J$130,-1,Q18:Q130)</f>
        <v>8</v>
      </c>
      <c r="R151" s="1">
        <f t="shared" si="49"/>
        <v>11</v>
      </c>
      <c r="S151" s="1">
        <f t="shared" si="49"/>
        <v>13.5</v>
      </c>
      <c r="T151" s="1">
        <f t="shared" si="49"/>
        <v>11</v>
      </c>
      <c r="U151" s="9">
        <f t="shared" si="49"/>
        <v>7</v>
      </c>
      <c r="V151" s="10">
        <f t="shared" si="49"/>
        <v>14</v>
      </c>
      <c r="W151" s="1">
        <f t="shared" si="49"/>
        <v>19</v>
      </c>
      <c r="X151" s="1">
        <f t="shared" si="49"/>
        <v>17.5</v>
      </c>
      <c r="Y151" s="1">
        <f t="shared" si="49"/>
        <v>5</v>
      </c>
      <c r="Z151" s="9">
        <f t="shared" si="49"/>
        <v>2</v>
      </c>
      <c r="AA151" s="10">
        <f t="shared" si="49"/>
        <v>27.5</v>
      </c>
      <c r="AB151" s="1">
        <f t="shared" si="49"/>
        <v>37.5</v>
      </c>
      <c r="AC151" s="1">
        <f t="shared" si="49"/>
        <v>31.5</v>
      </c>
      <c r="AD151" s="1">
        <f t="shared" si="49"/>
        <v>15</v>
      </c>
      <c r="AE151" s="9">
        <f t="shared" si="49"/>
        <v>11</v>
      </c>
      <c r="AF151" s="10">
        <f t="shared" si="49"/>
        <v>30</v>
      </c>
      <c r="AG151" s="1">
        <f t="shared" si="49"/>
        <v>10</v>
      </c>
      <c r="AH151" s="1">
        <f t="shared" si="49"/>
        <v>9</v>
      </c>
      <c r="AI151" s="1">
        <f t="shared" si="49"/>
        <v>0</v>
      </c>
      <c r="AJ151" s="10">
        <f t="shared" si="49"/>
        <v>16</v>
      </c>
      <c r="AK151" s="1">
        <f t="shared" si="49"/>
        <v>6</v>
      </c>
      <c r="AL151" s="1">
        <f t="shared" si="49"/>
        <v>5</v>
      </c>
      <c r="AM151" s="9">
        <f t="shared" si="49"/>
        <v>4</v>
      </c>
    </row>
    <row r="152" spans="5:39" x14ac:dyDescent="0.3">
      <c r="E152" s="17" t="s">
        <v>121</v>
      </c>
      <c r="L152" s="12"/>
      <c r="M152" s="12"/>
      <c r="N152" s="12"/>
      <c r="O152" s="12"/>
      <c r="P152" s="12">
        <f t="shared" ref="P152" si="50">P131-P147-P151</f>
        <v>0</v>
      </c>
      <c r="Q152" s="11">
        <f>+Q151/SUM($Q151:$U151)*100</f>
        <v>15.841584158415841</v>
      </c>
      <c r="R152" s="12">
        <f t="shared" ref="R152:U152" si="51">+R151/SUM($Q151:$U151)*100</f>
        <v>21.782178217821784</v>
      </c>
      <c r="S152" s="12">
        <f t="shared" si="51"/>
        <v>26.732673267326735</v>
      </c>
      <c r="T152" s="12">
        <f t="shared" si="51"/>
        <v>21.782178217821784</v>
      </c>
      <c r="U152" s="13">
        <f t="shared" si="51"/>
        <v>13.861386138613863</v>
      </c>
      <c r="V152" s="11">
        <f>+V151/SUM($V151:$Z151)*100</f>
        <v>24.347826086956523</v>
      </c>
      <c r="W152" s="12">
        <f t="shared" ref="W152:Z152" si="52">+W151/SUM($V151:$Z151)*100</f>
        <v>33.043478260869563</v>
      </c>
      <c r="X152" s="12">
        <f t="shared" si="52"/>
        <v>30.434782608695656</v>
      </c>
      <c r="Y152" s="12">
        <f t="shared" si="52"/>
        <v>8.695652173913043</v>
      </c>
      <c r="Z152" s="13">
        <f t="shared" si="52"/>
        <v>3.4782608695652173</v>
      </c>
      <c r="AA152" s="11">
        <f>+AA151/SUM($AA151:$AE151)*100</f>
        <v>22.448979591836736</v>
      </c>
      <c r="AB152" s="12">
        <f t="shared" ref="AB152:AE152" si="53">+AB151/SUM($AA151:$AE151)*100</f>
        <v>30.612244897959183</v>
      </c>
      <c r="AC152" s="12">
        <f t="shared" si="53"/>
        <v>25.714285714285712</v>
      </c>
      <c r="AD152" s="12">
        <f t="shared" si="53"/>
        <v>12.244897959183673</v>
      </c>
      <c r="AE152" s="13">
        <f t="shared" si="53"/>
        <v>8.9795918367346932</v>
      </c>
      <c r="AF152" s="12">
        <f>+AF151/SUM($AF151:$AI151)*100</f>
        <v>61.224489795918366</v>
      </c>
      <c r="AG152" s="12">
        <f t="shared" ref="AG152:AI152" si="54">+AG151/SUM($AF151:$AI151)*100</f>
        <v>20.408163265306122</v>
      </c>
      <c r="AH152" s="12">
        <f t="shared" si="54"/>
        <v>18.367346938775512</v>
      </c>
      <c r="AI152" s="13">
        <f t="shared" si="54"/>
        <v>0</v>
      </c>
      <c r="AJ152" s="11">
        <f>+AJ151/SUM($AJ151:$AM151)*100</f>
        <v>51.612903225806448</v>
      </c>
      <c r="AK152" s="12">
        <f t="shared" ref="AK152:AM152" si="55">+AK151/SUM($AJ151:$AM151)*100</f>
        <v>19.35483870967742</v>
      </c>
      <c r="AL152" s="12">
        <f t="shared" si="55"/>
        <v>16.129032258064516</v>
      </c>
      <c r="AM152" s="13">
        <f t="shared" si="55"/>
        <v>12.903225806451612</v>
      </c>
    </row>
    <row r="153" spans="5:39" x14ac:dyDescent="0.3">
      <c r="E153" s="17" t="s">
        <v>122</v>
      </c>
      <c r="L153" s="26"/>
      <c r="M153" s="26"/>
      <c r="N153" s="26"/>
      <c r="Q153" s="39"/>
      <c r="R153" s="26"/>
      <c r="S153" s="61">
        <f>(Q151*1+R151*2+S151*3+T151*4+U151*5)/(SUM(Q151:U151))</f>
        <v>2.9603960396039604</v>
      </c>
      <c r="T153" s="61"/>
      <c r="U153" s="62"/>
      <c r="V153" s="61"/>
      <c r="W153" s="61"/>
      <c r="X153" s="61">
        <f>(V151*1+W151*2+X151*3+Y151*4+Z151*5)/(SUM(V151:Z151))</f>
        <v>2.3391304347826085</v>
      </c>
      <c r="Y153" s="61"/>
      <c r="Z153" s="62"/>
      <c r="AA153" s="63"/>
      <c r="AB153" s="61"/>
      <c r="AC153" s="61">
        <f>(AA151*1+AB151*2+AC151*3+AD151*4+AE151*5)/(SUM(AA151:AE151))</f>
        <v>2.546938775510204</v>
      </c>
      <c r="AE153" s="13"/>
      <c r="AJ153" s="10"/>
    </row>
    <row r="154" spans="5:39" x14ac:dyDescent="0.3">
      <c r="L154" s="26"/>
      <c r="M154" s="26"/>
      <c r="N154" s="26"/>
      <c r="Q154" s="39"/>
      <c r="R154" s="26"/>
      <c r="S154" s="61"/>
      <c r="T154" s="61"/>
      <c r="U154" s="62"/>
      <c r="V154" s="61"/>
      <c r="W154" s="61"/>
      <c r="X154" s="61"/>
      <c r="Y154" s="61"/>
      <c r="Z154" s="61"/>
      <c r="AA154" s="63"/>
      <c r="AB154" s="61"/>
      <c r="AC154" s="61"/>
      <c r="AE154" s="13"/>
      <c r="AJ154" s="10"/>
    </row>
    <row r="155" spans="5:39" x14ac:dyDescent="0.3">
      <c r="E155" s="17" t="s">
        <v>134</v>
      </c>
      <c r="K155" s="16">
        <f>K131</f>
        <v>17</v>
      </c>
      <c r="L155" s="16">
        <f>COUNTIFS($K$18:$K$130,-1,L$18:L$130,"&gt;0")</f>
        <v>5</v>
      </c>
      <c r="M155" s="16">
        <f>COUNTIFS($K$18:$K$130,-1,M$18:M$130,"&gt;0")</f>
        <v>4</v>
      </c>
      <c r="N155" s="16">
        <f>COUNTIFS($K$18:$K$130,-1,N$18:N$130,"&gt;0")</f>
        <v>17</v>
      </c>
      <c r="O155" s="16">
        <f>COUNTIFS($K$18:$K$130,-1,O$18:O$130,"&gt;0")</f>
        <v>15</v>
      </c>
      <c r="P155" s="16">
        <f>COUNTIFS($K$18:$K$130,-1,P$18:P$130,"&gt;0")</f>
        <v>9</v>
      </c>
      <c r="Q155" s="10">
        <f t="shared" ref="Q155:AM155" si="56">SUMIF($K$18:$K$130,-1,Q18:Q130)</f>
        <v>3</v>
      </c>
      <c r="R155" s="1">
        <f t="shared" si="56"/>
        <v>4</v>
      </c>
      <c r="S155" s="1">
        <f t="shared" si="56"/>
        <v>4</v>
      </c>
      <c r="T155" s="1">
        <f t="shared" si="56"/>
        <v>1</v>
      </c>
      <c r="U155" s="9">
        <f t="shared" si="56"/>
        <v>0</v>
      </c>
      <c r="V155" s="1">
        <f t="shared" si="56"/>
        <v>3</v>
      </c>
      <c r="W155" s="1">
        <f t="shared" si="56"/>
        <v>1.5</v>
      </c>
      <c r="X155" s="1">
        <f t="shared" si="56"/>
        <v>1.5</v>
      </c>
      <c r="Y155" s="1">
        <f t="shared" si="56"/>
        <v>0.5</v>
      </c>
      <c r="Z155" s="1">
        <f t="shared" si="56"/>
        <v>2</v>
      </c>
      <c r="AA155" s="10">
        <f t="shared" si="56"/>
        <v>8</v>
      </c>
      <c r="AB155" s="1">
        <f t="shared" si="56"/>
        <v>11</v>
      </c>
      <c r="AC155" s="1">
        <f t="shared" si="56"/>
        <v>6</v>
      </c>
      <c r="AD155" s="1">
        <f t="shared" si="56"/>
        <v>3</v>
      </c>
      <c r="AE155" s="9">
        <f t="shared" si="56"/>
        <v>6</v>
      </c>
      <c r="AF155" s="1">
        <f t="shared" si="56"/>
        <v>10</v>
      </c>
      <c r="AG155" s="1">
        <f t="shared" si="56"/>
        <v>4</v>
      </c>
      <c r="AH155" s="1">
        <f t="shared" si="56"/>
        <v>1</v>
      </c>
      <c r="AI155" s="1">
        <f t="shared" si="56"/>
        <v>0</v>
      </c>
      <c r="AJ155" s="10">
        <f t="shared" si="56"/>
        <v>8</v>
      </c>
      <c r="AK155" s="1">
        <f t="shared" si="56"/>
        <v>0</v>
      </c>
      <c r="AL155" s="1">
        <f t="shared" si="56"/>
        <v>1</v>
      </c>
      <c r="AM155" s="9">
        <f t="shared" si="56"/>
        <v>0</v>
      </c>
    </row>
    <row r="156" spans="5:39" x14ac:dyDescent="0.3">
      <c r="E156" s="17" t="s">
        <v>135</v>
      </c>
      <c r="Q156" s="11">
        <f>+Q155/SUM($Q155:$U155)*100</f>
        <v>25</v>
      </c>
      <c r="R156" s="12">
        <f t="shared" ref="R156:U156" si="57">+R155/SUM($Q155:$U155)*100</f>
        <v>33.333333333333329</v>
      </c>
      <c r="S156" s="12">
        <f t="shared" si="57"/>
        <v>33.333333333333329</v>
      </c>
      <c r="T156" s="12">
        <f t="shared" si="57"/>
        <v>8.3333333333333321</v>
      </c>
      <c r="U156" s="13">
        <f t="shared" si="57"/>
        <v>0</v>
      </c>
      <c r="V156" s="11">
        <f>+V155/SUM($V155:$Z155)*100</f>
        <v>35.294117647058826</v>
      </c>
      <c r="W156" s="12">
        <f t="shared" ref="W156:Z156" si="58">+W155/SUM($V155:$Z155)*100</f>
        <v>17.647058823529413</v>
      </c>
      <c r="X156" s="12">
        <f t="shared" si="58"/>
        <v>17.647058823529413</v>
      </c>
      <c r="Y156" s="12">
        <f t="shared" si="58"/>
        <v>5.8823529411764701</v>
      </c>
      <c r="Z156" s="13">
        <f t="shared" si="58"/>
        <v>23.52941176470588</v>
      </c>
      <c r="AA156" s="11">
        <f>+AA155/SUM($AA155:$AE155)*100</f>
        <v>23.52941176470588</v>
      </c>
      <c r="AB156" s="12">
        <f t="shared" ref="AB156:AE156" si="59">+AB155/SUM($AA155:$AE155)*100</f>
        <v>32.352941176470587</v>
      </c>
      <c r="AC156" s="12">
        <f t="shared" si="59"/>
        <v>17.647058823529413</v>
      </c>
      <c r="AD156" s="12">
        <f t="shared" si="59"/>
        <v>8.8235294117647065</v>
      </c>
      <c r="AE156" s="13">
        <f t="shared" si="59"/>
        <v>17.647058823529413</v>
      </c>
      <c r="AF156" s="12">
        <f>+AF155/SUM($AF155:$AI155)*100</f>
        <v>66.666666666666657</v>
      </c>
      <c r="AG156" s="12">
        <f t="shared" ref="AG156:AI156" si="60">+AG155/SUM($AF155:$AI155)*100</f>
        <v>26.666666666666668</v>
      </c>
      <c r="AH156" s="12">
        <f t="shared" si="60"/>
        <v>6.666666666666667</v>
      </c>
      <c r="AI156" s="13">
        <f t="shared" si="60"/>
        <v>0</v>
      </c>
      <c r="AJ156" s="11">
        <f>+AJ155/SUM($AJ155:$AM155)*100</f>
        <v>88.888888888888886</v>
      </c>
      <c r="AK156" s="12">
        <f t="shared" ref="AK156:AM156" si="61">+AK155/SUM($AJ155:$AM155)*100</f>
        <v>0</v>
      </c>
      <c r="AL156" s="12">
        <f t="shared" si="61"/>
        <v>11.111111111111111</v>
      </c>
      <c r="AM156" s="13">
        <f t="shared" si="61"/>
        <v>0</v>
      </c>
    </row>
    <row r="157" spans="5:39" x14ac:dyDescent="0.3">
      <c r="L157" s="26"/>
      <c r="M157" s="26"/>
      <c r="N157" s="26"/>
      <c r="Q157" s="39"/>
      <c r="R157" s="26"/>
      <c r="S157" s="61">
        <f>(Q155*1+R155*2+S155*3+T155*4+U155*5)/(SUM(Q155:U155))</f>
        <v>2.25</v>
      </c>
      <c r="T157" s="61"/>
      <c r="U157" s="62"/>
      <c r="V157" s="61"/>
      <c r="W157" s="61"/>
      <c r="X157" s="61">
        <f>(V155*1+W155*2+X155*3+Y155*4+Z155*5)/(SUM(V155:Z155))</f>
        <v>2.6470588235294117</v>
      </c>
      <c r="Y157" s="61"/>
      <c r="Z157" s="62"/>
      <c r="AA157" s="63"/>
      <c r="AB157" s="61"/>
      <c r="AC157" s="61">
        <f>(AA155*1+AB155*2+AC155*3+AD155*4+AE155*5)/(SUM(AA155:AE155))</f>
        <v>2.6470588235294117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0"/>
      <c r="N160" s="30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7" t="s">
        <v>136</v>
      </c>
      <c r="H170" s="16">
        <f>COUNTIF(H18:H130,1)</f>
        <v>7</v>
      </c>
      <c r="L170" s="16">
        <f>COUNTIFS($H$18:$H$130,1,L18:L130,"&gt;0")</f>
        <v>1</v>
      </c>
      <c r="M170" s="16">
        <f>COUNTIFS($H$18:$H$130,1,M18:M130,"&gt;0")</f>
        <v>1</v>
      </c>
      <c r="N170" s="16">
        <f>COUNTIFS($H$18:$H$130,1,N18:N130,"&gt;0")</f>
        <v>7</v>
      </c>
      <c r="O170" s="16">
        <f>COUNTIFS($H$18:$H$130,1,O18:O130,"&gt;0")</f>
        <v>6</v>
      </c>
      <c r="P170" s="16">
        <f>COUNTIFS($I$18:$I$130,1,P18:P130,"&gt;0")</f>
        <v>9</v>
      </c>
      <c r="Q170" s="10">
        <f t="shared" ref="Q170:AM170" si="62">SUMIF($H$18:$H$130,1,Q18:Q130)</f>
        <v>0</v>
      </c>
      <c r="R170" s="1">
        <f t="shared" si="62"/>
        <v>1</v>
      </c>
      <c r="S170" s="1">
        <f t="shared" si="62"/>
        <v>1</v>
      </c>
      <c r="T170" s="1">
        <f t="shared" si="62"/>
        <v>1</v>
      </c>
      <c r="U170" s="9">
        <f t="shared" si="62"/>
        <v>0</v>
      </c>
      <c r="V170" s="1">
        <f t="shared" si="62"/>
        <v>0</v>
      </c>
      <c r="W170" s="1">
        <f t="shared" si="62"/>
        <v>0</v>
      </c>
      <c r="X170" s="1">
        <f t="shared" si="62"/>
        <v>0</v>
      </c>
      <c r="Y170" s="1">
        <f t="shared" si="62"/>
        <v>0</v>
      </c>
      <c r="Z170" s="1">
        <f t="shared" si="62"/>
        <v>2</v>
      </c>
      <c r="AA170" s="10">
        <f t="shared" si="62"/>
        <v>4</v>
      </c>
      <c r="AB170" s="1">
        <f t="shared" si="62"/>
        <v>2</v>
      </c>
      <c r="AC170" s="1">
        <f t="shared" si="62"/>
        <v>2</v>
      </c>
      <c r="AD170" s="1">
        <f t="shared" si="62"/>
        <v>2</v>
      </c>
      <c r="AE170" s="9">
        <f t="shared" si="62"/>
        <v>4</v>
      </c>
      <c r="AF170" s="1">
        <f t="shared" si="62"/>
        <v>4</v>
      </c>
      <c r="AG170" s="1">
        <f t="shared" si="62"/>
        <v>2</v>
      </c>
      <c r="AH170" s="1">
        <f t="shared" si="62"/>
        <v>0</v>
      </c>
      <c r="AI170" s="1">
        <f t="shared" si="62"/>
        <v>0</v>
      </c>
      <c r="AJ170" s="10">
        <f t="shared" si="62"/>
        <v>3</v>
      </c>
      <c r="AK170" s="1">
        <f t="shared" si="62"/>
        <v>0</v>
      </c>
      <c r="AL170" s="1">
        <f t="shared" si="62"/>
        <v>0</v>
      </c>
      <c r="AM170" s="9">
        <f t="shared" si="62"/>
        <v>0</v>
      </c>
    </row>
    <row r="171" spans="5:39" x14ac:dyDescent="0.3">
      <c r="Q171" s="11">
        <f>+Q170/SUM($Q170:$U170)*100</f>
        <v>0</v>
      </c>
      <c r="R171" s="12">
        <f t="shared" ref="R171:U171" si="63">+R170/SUM($Q170:$U170)*100</f>
        <v>33.333333333333329</v>
      </c>
      <c r="S171" s="12">
        <f t="shared" si="63"/>
        <v>33.333333333333329</v>
      </c>
      <c r="T171" s="12">
        <f t="shared" si="63"/>
        <v>33.333333333333329</v>
      </c>
      <c r="U171" s="13">
        <f t="shared" si="63"/>
        <v>0</v>
      </c>
      <c r="V171" s="11">
        <f>+V170/SUM($AA170:$AE170)*100</f>
        <v>0</v>
      </c>
      <c r="W171" s="12">
        <f t="shared" ref="W171:Z171" si="64">+W170/SUM($AA170:$AE170)*100</f>
        <v>0</v>
      </c>
      <c r="X171" s="12">
        <f t="shared" si="64"/>
        <v>0</v>
      </c>
      <c r="Y171" s="12">
        <f t="shared" si="64"/>
        <v>0</v>
      </c>
      <c r="Z171" s="13">
        <f t="shared" si="64"/>
        <v>14.285714285714285</v>
      </c>
      <c r="AA171" s="11">
        <f>+AA170/SUM($AA170:$AE170)*100</f>
        <v>28.571428571428569</v>
      </c>
      <c r="AB171" s="12">
        <f t="shared" ref="AB171:AE171" si="65">+AB170/SUM($AA170:$AE170)*100</f>
        <v>14.285714285714285</v>
      </c>
      <c r="AC171" s="12">
        <f t="shared" si="65"/>
        <v>14.285714285714285</v>
      </c>
      <c r="AD171" s="12">
        <f t="shared" si="65"/>
        <v>14.285714285714285</v>
      </c>
      <c r="AE171" s="13">
        <f t="shared" si="65"/>
        <v>28.571428571428569</v>
      </c>
      <c r="AF171" s="12">
        <f>+AF170/SUM($AF170:$AI170)*100</f>
        <v>66.666666666666657</v>
      </c>
      <c r="AG171" s="12">
        <f t="shared" ref="AG171:AI171" si="66">+AG170/SUM($AF170:$AI170)*100</f>
        <v>33.333333333333329</v>
      </c>
      <c r="AH171" s="12">
        <f t="shared" si="66"/>
        <v>0</v>
      </c>
      <c r="AI171" s="13">
        <f t="shared" si="66"/>
        <v>0</v>
      </c>
      <c r="AJ171" s="11">
        <f>+AJ170/SUM($AJ170:$AM170)*100</f>
        <v>100</v>
      </c>
      <c r="AK171" s="12">
        <f t="shared" ref="AK171:AM171" si="67">+AK170/SUM($AJ170:$AM170)*100</f>
        <v>0</v>
      </c>
      <c r="AL171" s="12">
        <f t="shared" si="67"/>
        <v>0</v>
      </c>
      <c r="AM171" s="13">
        <f t="shared" si="67"/>
        <v>0</v>
      </c>
    </row>
    <row r="172" spans="5:39" x14ac:dyDescent="0.3">
      <c r="L172" s="26"/>
      <c r="M172" s="26"/>
      <c r="N172" s="26"/>
      <c r="S172" s="1">
        <f>(Q170*1+R170*2+S170*3+T170*4+U170*5)/SUM(Q170:U170)</f>
        <v>3</v>
      </c>
      <c r="U172" s="13"/>
      <c r="V172" s="10"/>
      <c r="X172" s="1">
        <f>(V170*1+W170*2+X170*3+Y170*4+Z170*5)/SUM(V170:Z170)</f>
        <v>5</v>
      </c>
      <c r="Z172" s="13"/>
      <c r="AC172" s="1">
        <f>(AA170*1+AB170*2+AC170*3+AD170*4+AE170*5)/SUM(AA170:AE170)</f>
        <v>3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0"/>
      <c r="N175" s="30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E184" s="83"/>
      <c r="F184" s="211"/>
      <c r="G184" s="211"/>
      <c r="H184" s="226"/>
      <c r="I184" s="211"/>
      <c r="J184" s="211"/>
      <c r="K184" s="211"/>
      <c r="L184" s="226"/>
      <c r="M184" s="211"/>
      <c r="N184" s="211"/>
      <c r="O184" s="211"/>
      <c r="AJ184" s="10"/>
    </row>
    <row r="185" spans="5:36" x14ac:dyDescent="0.3">
      <c r="E185" s="83" t="s">
        <v>324</v>
      </c>
      <c r="F185" s="211"/>
      <c r="G185" s="211"/>
      <c r="H185" s="226"/>
      <c r="I185" s="211"/>
      <c r="J185" s="211"/>
      <c r="K185" s="211"/>
      <c r="L185" s="226"/>
      <c r="M185" s="211"/>
      <c r="N185" s="211"/>
      <c r="O185" s="211"/>
      <c r="AJ185" s="10"/>
    </row>
    <row r="186" spans="5:36" x14ac:dyDescent="0.3">
      <c r="E186" s="83"/>
      <c r="F186" s="226" t="s">
        <v>325</v>
      </c>
      <c r="G186" s="211"/>
      <c r="H186" s="226"/>
      <c r="I186" s="211"/>
      <c r="J186" s="211"/>
      <c r="K186" s="211"/>
      <c r="L186" s="226"/>
      <c r="M186" s="211"/>
      <c r="N186" s="211"/>
      <c r="O186" s="211"/>
      <c r="Q186" s="10">
        <f>SUMIFS(Q$18:Q$130,$O$18:$O$130,"&gt;2",$K$18:$K$130,1)</f>
        <v>2</v>
      </c>
      <c r="R186" s="1">
        <f t="shared" ref="R186:AE186" si="68">SUMIFS(R$18:R$130,$O$18:$O$130,"&gt;2",$K$18:$K$130,1)</f>
        <v>1.5</v>
      </c>
      <c r="S186" s="1">
        <f t="shared" si="68"/>
        <v>2</v>
      </c>
      <c r="T186" s="1">
        <f t="shared" si="68"/>
        <v>3</v>
      </c>
      <c r="U186" s="9">
        <f t="shared" si="68"/>
        <v>3</v>
      </c>
      <c r="V186" s="1">
        <f t="shared" si="68"/>
        <v>9</v>
      </c>
      <c r="W186" s="1">
        <f t="shared" si="68"/>
        <v>11</v>
      </c>
      <c r="X186" s="1">
        <f t="shared" si="68"/>
        <v>10.5</v>
      </c>
      <c r="Y186" s="1">
        <f t="shared" si="68"/>
        <v>3.5</v>
      </c>
      <c r="Z186" s="1">
        <f t="shared" si="68"/>
        <v>2</v>
      </c>
      <c r="AA186" s="10">
        <f t="shared" si="68"/>
        <v>12.5</v>
      </c>
      <c r="AB186" s="1">
        <f t="shared" si="68"/>
        <v>15.5</v>
      </c>
      <c r="AC186" s="1">
        <f t="shared" si="68"/>
        <v>11.5</v>
      </c>
      <c r="AD186" s="1">
        <f t="shared" si="68"/>
        <v>4</v>
      </c>
      <c r="AE186" s="9">
        <f t="shared" si="68"/>
        <v>2</v>
      </c>
      <c r="AJ186" s="10"/>
    </row>
    <row r="187" spans="5:36" x14ac:dyDescent="0.3">
      <c r="E187" s="83"/>
      <c r="F187" s="226" t="s">
        <v>26</v>
      </c>
      <c r="G187" s="211"/>
      <c r="H187" s="226" t="s">
        <v>326</v>
      </c>
      <c r="I187" s="211"/>
      <c r="J187" s="211"/>
      <c r="K187" s="211"/>
      <c r="L187" s="226"/>
      <c r="M187" s="211"/>
      <c r="N187" s="211"/>
      <c r="O187" s="211"/>
      <c r="Q187" s="171"/>
      <c r="R187" s="31"/>
      <c r="S187" s="31">
        <f>(Q186*1+R186*2+S186*3+T186*4+U186*5)/SUM(Q186:U186)</f>
        <v>3.3043478260869565</v>
      </c>
      <c r="T187" s="31"/>
      <c r="U187" s="173">
        <f>(U186*1.5+T186-R186-Q186*1.5)/SUM(Q186:U186)</f>
        <v>0.2608695652173913</v>
      </c>
      <c r="V187" s="31"/>
      <c r="W187" s="31"/>
      <c r="X187" s="31">
        <f>(V186*1+W186*2+X186*3+Y186*4+Z186*5)/SUM(V186:Z186)</f>
        <v>2.4027777777777777</v>
      </c>
      <c r="Y187" s="31"/>
      <c r="Z187" s="173">
        <f>(Z186*1.5+Y186-W186-V186*1.5)/SUM(V186:Z186)</f>
        <v>-0.5</v>
      </c>
      <c r="AA187" s="171"/>
      <c r="AB187" s="31"/>
      <c r="AC187" s="31">
        <f>(AA186*1+AB186*2+AC186*3+AD186*4+AE186*5)/SUM(AA186:AE186)</f>
        <v>2.2857142857142856</v>
      </c>
      <c r="AD187" s="31"/>
      <c r="AE187" s="173">
        <f>(AE186*1.5+AD186-AB186-AA186*1.5)/SUM(AA186:AE186)</f>
        <v>-0.59890109890109888</v>
      </c>
      <c r="AJ187" s="10"/>
    </row>
    <row r="188" spans="5:36" x14ac:dyDescent="0.3">
      <c r="E188" s="83"/>
      <c r="F188" s="226" t="s">
        <v>327</v>
      </c>
      <c r="G188" s="211"/>
      <c r="H188" s="226"/>
      <c r="I188" s="211"/>
      <c r="J188" s="211"/>
      <c r="K188" s="211"/>
      <c r="L188" s="226"/>
      <c r="M188" s="211"/>
      <c r="N188" s="211"/>
      <c r="O188" s="211"/>
      <c r="Q188" s="10">
        <f>SUMIFS(Q$18:Q$130,$O$18:$O$130,1,$K$18:$K$130,1)</f>
        <v>7</v>
      </c>
      <c r="R188" s="1">
        <f t="shared" ref="R188:AE188" si="69">SUMIFS(R$18:R$130,$O$18:$O$130,1,$K$18:$K$130,1)</f>
        <v>12.5</v>
      </c>
      <c r="S188" s="1">
        <f t="shared" si="69"/>
        <v>15</v>
      </c>
      <c r="T188" s="1">
        <f t="shared" si="69"/>
        <v>12</v>
      </c>
      <c r="U188" s="9">
        <f t="shared" si="69"/>
        <v>7</v>
      </c>
      <c r="V188" s="1">
        <f t="shared" si="69"/>
        <v>18.5</v>
      </c>
      <c r="W188" s="1">
        <f t="shared" si="69"/>
        <v>22.5</v>
      </c>
      <c r="X188" s="1">
        <f t="shared" si="69"/>
        <v>15.5</v>
      </c>
      <c r="Y188" s="1">
        <f t="shared" si="69"/>
        <v>3.5</v>
      </c>
      <c r="Z188" s="1">
        <f t="shared" si="69"/>
        <v>1</v>
      </c>
      <c r="AA188" s="10">
        <f t="shared" si="69"/>
        <v>32</v>
      </c>
      <c r="AB188" s="1">
        <f t="shared" si="69"/>
        <v>37.5</v>
      </c>
      <c r="AC188" s="1">
        <f t="shared" si="69"/>
        <v>27</v>
      </c>
      <c r="AD188" s="1">
        <f t="shared" si="69"/>
        <v>12.5</v>
      </c>
      <c r="AE188" s="9">
        <f t="shared" si="69"/>
        <v>8</v>
      </c>
      <c r="AJ188" s="10"/>
    </row>
    <row r="189" spans="5:36" x14ac:dyDescent="0.3">
      <c r="E189" s="83"/>
      <c r="F189" s="140" t="s">
        <v>26</v>
      </c>
      <c r="G189" s="141"/>
      <c r="H189" s="140" t="s">
        <v>326</v>
      </c>
      <c r="I189" s="141"/>
      <c r="J189" s="141"/>
      <c r="K189" s="141"/>
      <c r="L189" s="140"/>
      <c r="M189" s="141"/>
      <c r="N189" s="141"/>
      <c r="O189" s="141"/>
      <c r="P189" s="130"/>
      <c r="Q189" s="172"/>
      <c r="R189" s="169"/>
      <c r="S189" s="169">
        <f>(Q188*1+R188*2+S188*3+T188*4+U188*5)/SUM(Q188:U188)</f>
        <v>2.9906542056074765</v>
      </c>
      <c r="T189" s="169"/>
      <c r="U189" s="174">
        <f>(U188*1.5+T188-R188-Q188*1.5)/SUM(Q188:U188)</f>
        <v>-9.3457943925233638E-3</v>
      </c>
      <c r="V189" s="169"/>
      <c r="W189" s="169"/>
      <c r="X189" s="169">
        <f>(V188*1+W188*2+X188*3+Y188*4+Z188*5)/SUM(V188:Z188)</f>
        <v>2.1147540983606556</v>
      </c>
      <c r="Y189" s="169"/>
      <c r="Z189" s="174">
        <f>(Z188*1.5+Y188-W188-V188*1.5)/SUM(V188:Z188)</f>
        <v>-0.74180327868852458</v>
      </c>
      <c r="AA189" s="172"/>
      <c r="AB189" s="169"/>
      <c r="AC189" s="169">
        <f>(AA188*1+AB188*2+AC188*3+AD188*4+AE188*5)/SUM(AA188:AE188)</f>
        <v>2.3760683760683761</v>
      </c>
      <c r="AD189" s="169"/>
      <c r="AE189" s="174">
        <f>(AE188*1.5+AD188-AB188-AA188*1.5)/SUM(AA188:AE188)</f>
        <v>-0.5213675213675214</v>
      </c>
      <c r="AJ189" s="10"/>
    </row>
    <row r="190" spans="5:36" x14ac:dyDescent="0.3">
      <c r="E190" s="83"/>
      <c r="F190" s="226" t="s">
        <v>328</v>
      </c>
      <c r="G190" s="211"/>
      <c r="H190" s="226"/>
      <c r="I190" s="211"/>
      <c r="J190" s="211"/>
      <c r="K190" s="211"/>
      <c r="L190" s="226"/>
      <c r="M190" s="211"/>
      <c r="N190" s="211"/>
      <c r="O190" s="211"/>
      <c r="Q190" s="10">
        <f>SUMIFS(Q$18:Q$130,$O$18:$O$130,"&gt;2",$K$18:$K$130,-1)</f>
        <v>0</v>
      </c>
      <c r="R190" s="1">
        <f t="shared" ref="R190:AE190" si="70">SUMIFS(R$18:R$130,$O$18:$O$130,"&gt;2",$K$18:$K$130,-1)</f>
        <v>0</v>
      </c>
      <c r="S190" s="1">
        <f t="shared" si="70"/>
        <v>0</v>
      </c>
      <c r="T190" s="1">
        <f t="shared" si="70"/>
        <v>0</v>
      </c>
      <c r="U190" s="9">
        <f t="shared" si="70"/>
        <v>0</v>
      </c>
      <c r="V190" s="1">
        <f t="shared" si="70"/>
        <v>0</v>
      </c>
      <c r="W190" s="1">
        <f t="shared" si="70"/>
        <v>0</v>
      </c>
      <c r="X190" s="1">
        <f t="shared" si="70"/>
        <v>0</v>
      </c>
      <c r="Y190" s="1">
        <f t="shared" si="70"/>
        <v>0</v>
      </c>
      <c r="Z190" s="1">
        <f t="shared" si="70"/>
        <v>0</v>
      </c>
      <c r="AA190" s="10">
        <f t="shared" si="70"/>
        <v>0</v>
      </c>
      <c r="AB190" s="1">
        <f t="shared" si="70"/>
        <v>0</v>
      </c>
      <c r="AC190" s="1">
        <f t="shared" si="70"/>
        <v>2</v>
      </c>
      <c r="AD190" s="1">
        <f t="shared" si="70"/>
        <v>0</v>
      </c>
      <c r="AE190" s="9">
        <f t="shared" si="70"/>
        <v>0</v>
      </c>
      <c r="AJ190" s="10"/>
    </row>
    <row r="191" spans="5:36" x14ac:dyDescent="0.3">
      <c r="E191" s="83"/>
      <c r="F191" s="226" t="s">
        <v>26</v>
      </c>
      <c r="G191" s="211"/>
      <c r="H191" s="226" t="s">
        <v>326</v>
      </c>
      <c r="I191" s="211"/>
      <c r="J191" s="211"/>
      <c r="K191" s="211"/>
      <c r="L191" s="226"/>
      <c r="M191" s="211"/>
      <c r="N191" s="211"/>
      <c r="O191" s="211"/>
      <c r="Q191" s="171"/>
      <c r="R191" s="31"/>
      <c r="S191" s="31" t="e">
        <f>(Q190*1+R190*2+S190*3+T190*4+U190*5)/SUM(Q190:U190)</f>
        <v>#DIV/0!</v>
      </c>
      <c r="T191" s="31"/>
      <c r="U191" s="173" t="e">
        <f>(U190*1.5+T190-R190-Q190*1.5)/SUM(Q190:U190)</f>
        <v>#DIV/0!</v>
      </c>
      <c r="V191" s="31"/>
      <c r="W191" s="31"/>
      <c r="X191" s="31" t="e">
        <f>(V190*1+W190*2+X190*3+Y190*4+Z190*5)/SUM(V190:Z190)</f>
        <v>#DIV/0!</v>
      </c>
      <c r="Y191" s="31"/>
      <c r="Z191" s="173" t="e">
        <f>(Z190*1.5+Y190-W190-V190*1.5)/SUM(V190:Z190)</f>
        <v>#DIV/0!</v>
      </c>
      <c r="AA191" s="171"/>
      <c r="AB191" s="31"/>
      <c r="AC191" s="31">
        <f>(AA190*1+AB190*2+AC190*3+AD190*4+AE190*5)/SUM(AA190:AE190)</f>
        <v>3</v>
      </c>
      <c r="AD191" s="31"/>
      <c r="AE191" s="173">
        <f>(AE190*1.5+AD190-AB190-AA190*1.5)/SUM(AA190:AE190)</f>
        <v>0</v>
      </c>
      <c r="AJ191" s="10"/>
    </row>
    <row r="192" spans="5:36" x14ac:dyDescent="0.3">
      <c r="E192" s="83"/>
      <c r="F192" s="226" t="s">
        <v>327</v>
      </c>
      <c r="G192" s="211"/>
      <c r="H192" s="226"/>
      <c r="I192" s="211"/>
      <c r="J192" s="211"/>
      <c r="K192" s="211"/>
      <c r="L192" s="226"/>
      <c r="M192" s="211"/>
      <c r="N192" s="211"/>
      <c r="O192" s="211"/>
      <c r="Q192" s="10">
        <f>SUMIFS(Q$18:Q$130,$O$18:$O$130,1,$K$18:$K$130,-1)</f>
        <v>1</v>
      </c>
      <c r="R192" s="1">
        <f t="shared" ref="R192:AE192" si="71">SUMIFS(R$18:R$130,$O$18:$O$130,1,$K$18:$K$130,-1)</f>
        <v>2</v>
      </c>
      <c r="S192" s="1">
        <f t="shared" si="71"/>
        <v>3</v>
      </c>
      <c r="T192" s="1">
        <f t="shared" si="71"/>
        <v>1</v>
      </c>
      <c r="U192" s="9">
        <f t="shared" si="71"/>
        <v>0</v>
      </c>
      <c r="V192" s="1">
        <f t="shared" si="71"/>
        <v>2</v>
      </c>
      <c r="W192" s="1">
        <f t="shared" si="71"/>
        <v>0</v>
      </c>
      <c r="X192" s="1">
        <f t="shared" si="71"/>
        <v>0</v>
      </c>
      <c r="Y192" s="1">
        <f t="shared" si="71"/>
        <v>0</v>
      </c>
      <c r="Z192" s="1">
        <f t="shared" si="71"/>
        <v>2</v>
      </c>
      <c r="AA192" s="10">
        <f t="shared" si="71"/>
        <v>6</v>
      </c>
      <c r="AB192" s="1">
        <f t="shared" si="71"/>
        <v>8</v>
      </c>
      <c r="AC192" s="1">
        <f t="shared" si="71"/>
        <v>0</v>
      </c>
      <c r="AD192" s="1">
        <f t="shared" si="71"/>
        <v>2</v>
      </c>
      <c r="AE192" s="9">
        <f t="shared" si="71"/>
        <v>4</v>
      </c>
      <c r="AJ192" s="10"/>
    </row>
    <row r="193" spans="5:39" x14ac:dyDescent="0.3">
      <c r="E193" s="83"/>
      <c r="F193" s="140" t="s">
        <v>26</v>
      </c>
      <c r="G193" s="141"/>
      <c r="H193" s="140" t="s">
        <v>326</v>
      </c>
      <c r="I193" s="141"/>
      <c r="J193" s="141"/>
      <c r="K193" s="141"/>
      <c r="L193" s="140"/>
      <c r="M193" s="141"/>
      <c r="N193" s="141"/>
      <c r="O193" s="141"/>
      <c r="P193" s="130"/>
      <c r="Q193" s="172"/>
      <c r="R193" s="169"/>
      <c r="S193" s="169">
        <f>(Q192*1+R192*2+S192*3+T192*4+U192*5)/SUM(Q192:U192)</f>
        <v>2.5714285714285716</v>
      </c>
      <c r="T193" s="169"/>
      <c r="U193" s="174">
        <f>(U192*1.5+T192-R192-Q192*1.5)/SUM(Q192:U192)</f>
        <v>-0.35714285714285715</v>
      </c>
      <c r="V193" s="169"/>
      <c r="W193" s="169"/>
      <c r="X193" s="169">
        <f>(V192*1+W192*2+X192*3+Y192*4+Z192*5)/SUM(V192:Z192)</f>
        <v>3</v>
      </c>
      <c r="Y193" s="169"/>
      <c r="Z193" s="174">
        <f>(Z192*1.5+Y192-W192-V192*1.5)/SUM(V192:Z192)</f>
        <v>0</v>
      </c>
      <c r="AA193" s="172"/>
      <c r="AB193" s="169"/>
      <c r="AC193" s="169">
        <f>(AA192*1+AB192*2+AC192*3+AD192*4+AE192*5)/SUM(AA192:AE192)</f>
        <v>2.5</v>
      </c>
      <c r="AD193" s="169"/>
      <c r="AE193" s="174">
        <f>(AE192*1.5+AD192-AB192-AA192*1.5)/SUM(AA192:AE192)</f>
        <v>-0.45</v>
      </c>
      <c r="AJ193" s="10"/>
    </row>
    <row r="194" spans="5:39" x14ac:dyDescent="0.3">
      <c r="E194" s="83"/>
      <c r="F194" s="226"/>
      <c r="G194" s="211"/>
      <c r="H194" s="226"/>
      <c r="I194" s="211"/>
      <c r="J194" s="211"/>
      <c r="K194" s="211"/>
      <c r="L194" s="226"/>
      <c r="M194" s="211"/>
      <c r="N194" s="211"/>
      <c r="O194" s="211"/>
      <c r="AJ194" s="10"/>
    </row>
    <row r="195" spans="5:39" x14ac:dyDescent="0.3">
      <c r="E195" s="83" t="s">
        <v>329</v>
      </c>
      <c r="F195" s="210"/>
      <c r="G195" s="211"/>
      <c r="H195" s="227"/>
      <c r="I195" s="227"/>
      <c r="J195" s="227"/>
      <c r="K195" s="211"/>
      <c r="L195" s="227"/>
      <c r="M195" s="227"/>
      <c r="N195" s="227"/>
      <c r="O195" s="211"/>
      <c r="AJ195" s="10"/>
    </row>
    <row r="196" spans="5:39" x14ac:dyDescent="0.3">
      <c r="E196" s="83"/>
      <c r="F196" s="210" t="s">
        <v>330</v>
      </c>
      <c r="G196" s="211"/>
      <c r="H196" s="227"/>
      <c r="I196" s="227"/>
      <c r="J196" s="227"/>
      <c r="K196" s="211"/>
      <c r="L196" s="227"/>
      <c r="M196" s="227"/>
      <c r="N196" s="227"/>
      <c r="O196" s="211"/>
      <c r="Q196" s="10">
        <f>SUMIFS(Q$18:Q$130,$P$18:$P$130,1,$K$18:$K$130,1)</f>
        <v>3</v>
      </c>
      <c r="R196" s="1">
        <f t="shared" ref="R196:AE196" si="72">SUMIFS(R$18:R$130,$P$18:$P$130,1,$K$18:$K$130,1)</f>
        <v>6</v>
      </c>
      <c r="S196" s="1">
        <f t="shared" si="72"/>
        <v>9</v>
      </c>
      <c r="T196" s="1">
        <f t="shared" si="72"/>
        <v>10</v>
      </c>
      <c r="U196" s="9">
        <f t="shared" si="72"/>
        <v>7</v>
      </c>
      <c r="V196" s="1">
        <f t="shared" si="72"/>
        <v>14.5</v>
      </c>
      <c r="W196" s="1">
        <f t="shared" si="72"/>
        <v>16.5</v>
      </c>
      <c r="X196" s="1">
        <f t="shared" si="72"/>
        <v>9.5</v>
      </c>
      <c r="Y196" s="1">
        <f t="shared" si="72"/>
        <v>2</v>
      </c>
      <c r="Z196" s="1">
        <f t="shared" si="72"/>
        <v>1</v>
      </c>
      <c r="AA196" s="10">
        <f t="shared" si="72"/>
        <v>25.5</v>
      </c>
      <c r="AB196" s="1">
        <f t="shared" si="72"/>
        <v>29.5</v>
      </c>
      <c r="AC196" s="1">
        <f t="shared" si="72"/>
        <v>20</v>
      </c>
      <c r="AD196" s="1">
        <f t="shared" si="72"/>
        <v>2</v>
      </c>
      <c r="AE196" s="9">
        <f t="shared" si="72"/>
        <v>0</v>
      </c>
      <c r="AJ196" s="10"/>
    </row>
    <row r="197" spans="5:39" x14ac:dyDescent="0.3">
      <c r="E197" s="83"/>
      <c r="F197" s="226" t="s">
        <v>26</v>
      </c>
      <c r="G197" s="211"/>
      <c r="H197" s="226" t="s">
        <v>326</v>
      </c>
      <c r="I197" s="228"/>
      <c r="J197" s="228"/>
      <c r="K197" s="211"/>
      <c r="L197" s="228"/>
      <c r="M197" s="228"/>
      <c r="N197" s="228"/>
      <c r="O197" s="211"/>
      <c r="Q197" s="171"/>
      <c r="R197" s="31"/>
      <c r="S197" s="31">
        <f>(Q196*1+R196*2+S196*3+T196*4+U196*5)/SUM(Q196:U196)</f>
        <v>3.342857142857143</v>
      </c>
      <c r="T197" s="31"/>
      <c r="U197" s="173">
        <f>(U196*1.5+T196-R196-Q196*1.5)/SUM(Q196:U196)</f>
        <v>0.2857142857142857</v>
      </c>
      <c r="V197" s="31"/>
      <c r="W197" s="31"/>
      <c r="X197" s="31">
        <f>(V196*1+W196*2+X196*3+Y196*4+Z196*5)/SUM(V196:Z196)</f>
        <v>2.0459770114942528</v>
      </c>
      <c r="Y197" s="31"/>
      <c r="Z197" s="173">
        <f>(Z196*1.5+Y196-W196-V196*1.5)/SUM(V196:Z196)</f>
        <v>-0.79885057471264365</v>
      </c>
      <c r="AA197" s="171"/>
      <c r="AB197" s="31"/>
      <c r="AC197" s="31">
        <f>(AA196*1+AB196*2+AC196*3+AD196*4+AE196*5)/SUM(AA196:AE196)</f>
        <v>1.9805194805194806</v>
      </c>
      <c r="AD197" s="31"/>
      <c r="AE197" s="173">
        <f>(AE196*1.5+AD196-AB196-AA196*1.5)/SUM(AA196:AE196)</f>
        <v>-0.85389610389610393</v>
      </c>
      <c r="AJ197" s="10"/>
    </row>
    <row r="198" spans="5:39" x14ac:dyDescent="0.3">
      <c r="E198" s="83"/>
      <c r="F198" s="210" t="s">
        <v>331</v>
      </c>
      <c r="G198" s="211"/>
      <c r="H198" s="228"/>
      <c r="I198" s="228"/>
      <c r="J198" s="228"/>
      <c r="K198" s="211"/>
      <c r="L198" s="228"/>
      <c r="M198" s="228"/>
      <c r="N198" s="228"/>
      <c r="O198" s="211"/>
      <c r="Q198" s="10">
        <f>SUMIFS(Q$18:Q$130,$P$18:$P$130,"&gt;2",$K$18:$K$130,1)</f>
        <v>2</v>
      </c>
      <c r="R198" s="1">
        <f t="shared" ref="R198:AE198" si="73">SUMIFS(R$18:R$130,$P$18:$P$130,"&gt;2",$K$18:$K$130,1)</f>
        <v>3</v>
      </c>
      <c r="S198" s="1">
        <f t="shared" si="73"/>
        <v>2</v>
      </c>
      <c r="T198" s="1">
        <f t="shared" si="73"/>
        <v>0.5</v>
      </c>
      <c r="U198" s="9">
        <f t="shared" si="73"/>
        <v>0</v>
      </c>
      <c r="V198" s="1">
        <f t="shared" si="73"/>
        <v>6</v>
      </c>
      <c r="W198" s="1">
        <f t="shared" si="73"/>
        <v>6.5</v>
      </c>
      <c r="X198" s="1">
        <f t="shared" si="73"/>
        <v>6</v>
      </c>
      <c r="Y198" s="1">
        <f t="shared" si="73"/>
        <v>2</v>
      </c>
      <c r="Z198" s="1">
        <f t="shared" si="73"/>
        <v>1</v>
      </c>
      <c r="AA198" s="10">
        <f t="shared" si="73"/>
        <v>5</v>
      </c>
      <c r="AB198" s="1">
        <f t="shared" si="73"/>
        <v>5.5</v>
      </c>
      <c r="AC198" s="1">
        <f t="shared" si="73"/>
        <v>6</v>
      </c>
      <c r="AD198" s="1">
        <f t="shared" si="73"/>
        <v>9</v>
      </c>
      <c r="AE198" s="9">
        <f t="shared" si="73"/>
        <v>8</v>
      </c>
      <c r="AJ198" s="10"/>
    </row>
    <row r="199" spans="5:39" x14ac:dyDescent="0.3">
      <c r="E199" s="83"/>
      <c r="F199" s="140" t="s">
        <v>26</v>
      </c>
      <c r="G199" s="141"/>
      <c r="H199" s="140" t="s">
        <v>326</v>
      </c>
      <c r="I199" s="229"/>
      <c r="J199" s="229"/>
      <c r="K199" s="229"/>
      <c r="L199" s="141"/>
      <c r="M199" s="141"/>
      <c r="N199" s="141"/>
      <c r="O199" s="141"/>
      <c r="P199" s="130"/>
      <c r="Q199" s="172"/>
      <c r="R199" s="169"/>
      <c r="S199" s="169">
        <f>(Q198*1+R198*2+S198*3+T198*4+U198*5)/SUM(Q198:U198)</f>
        <v>2.1333333333333333</v>
      </c>
      <c r="T199" s="169"/>
      <c r="U199" s="174">
        <f>(U198*1.5+T198-R198-Q198*1.5)/SUM(Q198:U198)</f>
        <v>-0.73333333333333328</v>
      </c>
      <c r="V199" s="169"/>
      <c r="W199" s="169"/>
      <c r="X199" s="169">
        <f>(V198*1+W198*2+X198*3+Y198*4+Z198*5)/SUM(V198:Z198)</f>
        <v>2.3255813953488373</v>
      </c>
      <c r="Y199" s="169"/>
      <c r="Z199" s="174">
        <f>(Z198*1.5+Y198-W198-V198*1.5)/SUM(V198:Z198)</f>
        <v>-0.55813953488372092</v>
      </c>
      <c r="AA199" s="172"/>
      <c r="AB199" s="169"/>
      <c r="AC199" s="169">
        <f>(AA198*1+AB198*2+AC198*3+AD198*4+AE198*5)/SUM(AA198:AE198)</f>
        <v>3.283582089552239</v>
      </c>
      <c r="AD199" s="169"/>
      <c r="AE199" s="174">
        <f>(AE198*1.5+AD198-AB198-AA198*1.5)/SUM(AA198:AE198)</f>
        <v>0.23880597014925373</v>
      </c>
      <c r="AJ199" s="10"/>
    </row>
    <row r="200" spans="5:39" x14ac:dyDescent="0.3">
      <c r="E200" s="83"/>
      <c r="F200" s="210" t="s">
        <v>332</v>
      </c>
      <c r="G200" s="71"/>
      <c r="H200" s="226"/>
      <c r="I200" s="211"/>
      <c r="J200" s="211"/>
      <c r="K200" s="211"/>
      <c r="L200" s="226"/>
      <c r="M200" s="211"/>
      <c r="N200" s="211"/>
      <c r="O200" s="211"/>
      <c r="Q200" s="10">
        <f>SUMIFS(Q$18:Q$130,$P$18:$P$130,1,$K$18:$K$130,-1)</f>
        <v>1</v>
      </c>
      <c r="R200" s="1">
        <f t="shared" ref="R200:AE200" si="74">SUMIFS(R$18:R$130,$P$18:$P$130,1,$K$18:$K$130,-1)</f>
        <v>2</v>
      </c>
      <c r="S200" s="1">
        <f t="shared" si="74"/>
        <v>1</v>
      </c>
      <c r="T200" s="1">
        <f t="shared" si="74"/>
        <v>1</v>
      </c>
      <c r="U200" s="9">
        <f t="shared" si="74"/>
        <v>0</v>
      </c>
      <c r="V200" s="1">
        <f t="shared" si="74"/>
        <v>2</v>
      </c>
      <c r="W200" s="1">
        <f t="shared" si="74"/>
        <v>0</v>
      </c>
      <c r="X200" s="1">
        <f t="shared" si="74"/>
        <v>0</v>
      </c>
      <c r="Y200" s="1">
        <f t="shared" si="74"/>
        <v>0</v>
      </c>
      <c r="Z200" s="1">
        <f t="shared" si="74"/>
        <v>0</v>
      </c>
      <c r="AA200" s="10">
        <f t="shared" si="74"/>
        <v>8</v>
      </c>
      <c r="AB200" s="1">
        <f t="shared" si="74"/>
        <v>6</v>
      </c>
      <c r="AC200" s="1">
        <f t="shared" si="74"/>
        <v>2</v>
      </c>
      <c r="AD200" s="1">
        <f t="shared" si="74"/>
        <v>0</v>
      </c>
      <c r="AE200" s="9">
        <f t="shared" si="74"/>
        <v>0</v>
      </c>
      <c r="AJ200" s="10"/>
    </row>
    <row r="201" spans="5:39" x14ac:dyDescent="0.3">
      <c r="E201" s="83"/>
      <c r="F201" s="226" t="s">
        <v>26</v>
      </c>
      <c r="G201" s="211"/>
      <c r="H201" s="226" t="s">
        <v>326</v>
      </c>
      <c r="I201" s="227"/>
      <c r="J201" s="227"/>
      <c r="K201" s="227"/>
      <c r="L201" s="227"/>
      <c r="M201" s="227"/>
      <c r="N201" s="227"/>
      <c r="O201" s="211"/>
      <c r="Q201" s="171"/>
      <c r="R201" s="31"/>
      <c r="S201" s="31">
        <f>(Q200*1+R200*2+S200*3+T200*4+U200*5)/SUM(Q200:U200)</f>
        <v>2.4</v>
      </c>
      <c r="T201" s="31"/>
      <c r="U201" s="173">
        <f>(U200*1.5+T200-R200-Q200*1.5)/SUM(Q200:U200)</f>
        <v>-0.5</v>
      </c>
      <c r="V201" s="31"/>
      <c r="W201" s="31"/>
      <c r="X201" s="31">
        <f>(V200*1+W200*2+X200*3+Y200*4+Z200*5)/SUM(V200:Z200)</f>
        <v>1</v>
      </c>
      <c r="Y201" s="31"/>
      <c r="Z201" s="173">
        <f>(Z200*1.5+Y200-W200-V200*1.5)/SUM(V200:Z200)</f>
        <v>-1.5</v>
      </c>
      <c r="AA201" s="171"/>
      <c r="AB201" s="31"/>
      <c r="AC201" s="31">
        <f>(AA200*1+AB200*2+AC200*3+AD200*4+AE200*5)/SUM(AA200:AE200)</f>
        <v>1.625</v>
      </c>
      <c r="AD201" s="31"/>
      <c r="AE201" s="173">
        <f>(AE200*1.5+AD200-AB200-AA200*1.5)/SUM(AA200:AE200)</f>
        <v>-1.125</v>
      </c>
      <c r="AJ201" s="10"/>
    </row>
    <row r="202" spans="5:39" x14ac:dyDescent="0.3">
      <c r="E202" s="83"/>
      <c r="F202" s="210" t="s">
        <v>333</v>
      </c>
      <c r="G202" s="227"/>
      <c r="H202" s="227"/>
      <c r="I202" s="227"/>
      <c r="J202" s="227"/>
      <c r="K202" s="227"/>
      <c r="L202" s="227"/>
      <c r="M202" s="227"/>
      <c r="N202" s="227"/>
      <c r="O202" s="211"/>
      <c r="Q202" s="10">
        <f>SUMIFS(Q$18:Q$130,$P$18:$P$130,"&gt;2",$K$18:$K$130,-1)</f>
        <v>0</v>
      </c>
      <c r="R202" s="1">
        <f t="shared" ref="R202:AE202" si="75">SUMIFS(R$18:R$130,$P$18:$P$130,"&gt;2",$K$18:$K$130,-1)</f>
        <v>0</v>
      </c>
      <c r="S202" s="1">
        <f t="shared" si="75"/>
        <v>2</v>
      </c>
      <c r="T202" s="1">
        <f t="shared" si="75"/>
        <v>0</v>
      </c>
      <c r="U202" s="9">
        <f t="shared" si="75"/>
        <v>0</v>
      </c>
      <c r="V202" s="1">
        <f t="shared" si="75"/>
        <v>0</v>
      </c>
      <c r="W202" s="1">
        <f t="shared" si="75"/>
        <v>0</v>
      </c>
      <c r="X202" s="1">
        <f t="shared" si="75"/>
        <v>0</v>
      </c>
      <c r="Y202" s="1">
        <f t="shared" si="75"/>
        <v>0</v>
      </c>
      <c r="Z202" s="1">
        <f t="shared" si="75"/>
        <v>0</v>
      </c>
      <c r="AA202" s="10">
        <f t="shared" si="75"/>
        <v>0</v>
      </c>
      <c r="AB202" s="1">
        <f t="shared" si="75"/>
        <v>2</v>
      </c>
      <c r="AC202" s="1">
        <f t="shared" si="75"/>
        <v>0</v>
      </c>
      <c r="AD202" s="1">
        <f t="shared" si="75"/>
        <v>0</v>
      </c>
      <c r="AE202" s="9">
        <f t="shared" si="75"/>
        <v>0</v>
      </c>
      <c r="AJ202" s="10"/>
    </row>
    <row r="203" spans="5:39" x14ac:dyDescent="0.3">
      <c r="E203" s="83"/>
      <c r="F203" s="140" t="s">
        <v>26</v>
      </c>
      <c r="G203" s="141"/>
      <c r="H203" s="140" t="s">
        <v>326</v>
      </c>
      <c r="I203" s="230"/>
      <c r="J203" s="230"/>
      <c r="K203" s="230"/>
      <c r="L203" s="230"/>
      <c r="M203" s="230"/>
      <c r="N203" s="230"/>
      <c r="O203" s="141"/>
      <c r="P203" s="130"/>
      <c r="Q203" s="172"/>
      <c r="R203" s="169"/>
      <c r="S203" s="169">
        <f>(Q202*1+R202*2+S202*3+T202*4+U202*5)/SUM(Q202:U202)</f>
        <v>3</v>
      </c>
      <c r="T203" s="169"/>
      <c r="U203" s="174">
        <f>(U202*1.5+T202-R202-Q202*1.5)/SUM(Q202:U202)</f>
        <v>0</v>
      </c>
      <c r="V203" s="169"/>
      <c r="W203" s="169"/>
      <c r="X203" s="169" t="e">
        <f>(V202*1+W202*2+X202*3+Y202*4+Z202*5)/SUM(V202:Z202)</f>
        <v>#DIV/0!</v>
      </c>
      <c r="Y203" s="169"/>
      <c r="Z203" s="174" t="e">
        <f>(Z202*1.5+Y202-W202-V202*1.5)/SUM(V202:Z202)</f>
        <v>#DIV/0!</v>
      </c>
      <c r="AA203" s="172"/>
      <c r="AB203" s="169"/>
      <c r="AC203" s="169">
        <f>(AA202*1+AB202*2+AC202*3+AD202*4+AE202*5)/SUM(AA202:AE202)</f>
        <v>2</v>
      </c>
      <c r="AD203" s="169"/>
      <c r="AE203" s="174">
        <f>(AE202*1.5+AD202-AB202-AA202*1.5)/SUM(AA202:AE202)</f>
        <v>-1</v>
      </c>
      <c r="AJ203" s="10"/>
    </row>
    <row r="204" spans="5:39" x14ac:dyDescent="0.3">
      <c r="E204" s="83"/>
      <c r="F204" s="210"/>
      <c r="G204" s="228"/>
      <c r="H204" s="228"/>
      <c r="I204" s="228"/>
      <c r="J204" s="228"/>
      <c r="K204" s="228"/>
      <c r="L204" s="228"/>
      <c r="M204" s="228"/>
      <c r="N204" s="228"/>
      <c r="O204" s="211"/>
      <c r="AJ204" s="10"/>
    </row>
    <row r="205" spans="5:39" x14ac:dyDescent="0.3">
      <c r="F205" s="30"/>
      <c r="AJ205" s="10"/>
    </row>
    <row r="206" spans="5:39" x14ac:dyDescent="0.3">
      <c r="E206" t="s">
        <v>137</v>
      </c>
      <c r="F206" s="69"/>
      <c r="G206" s="60"/>
      <c r="H206" s="210" t="s">
        <v>334</v>
      </c>
      <c r="I206" s="69"/>
      <c r="J206" s="60"/>
      <c r="K206" s="60"/>
      <c r="L206" s="127"/>
      <c r="AF206" s="73">
        <f t="shared" ref="AF206:AM206" si="76">SUMIF($K$18:$K$145,1,AF$18:AF$145)</f>
        <v>49</v>
      </c>
      <c r="AG206" s="73">
        <f t="shared" si="76"/>
        <v>10</v>
      </c>
      <c r="AH206" s="73">
        <f t="shared" si="76"/>
        <v>14</v>
      </c>
      <c r="AI206" s="73">
        <f t="shared" si="76"/>
        <v>5</v>
      </c>
      <c r="AJ206" s="93">
        <f t="shared" si="76"/>
        <v>31</v>
      </c>
      <c r="AK206" s="73">
        <f t="shared" si="76"/>
        <v>10</v>
      </c>
      <c r="AL206" s="73">
        <f t="shared" si="76"/>
        <v>5</v>
      </c>
      <c r="AM206" s="132">
        <f t="shared" si="76"/>
        <v>9</v>
      </c>
    </row>
    <row r="207" spans="5:39" x14ac:dyDescent="0.3">
      <c r="F207" s="69"/>
      <c r="G207" s="60"/>
      <c r="H207" s="210" t="s">
        <v>315</v>
      </c>
      <c r="I207" s="60"/>
      <c r="J207" s="60"/>
      <c r="K207" s="60"/>
      <c r="L207" s="127"/>
      <c r="AF207" s="73">
        <f t="shared" ref="AF207:AM207" si="77">SUMIF($K$18:$K$145,-1,AF$18:AF$145)</f>
        <v>10</v>
      </c>
      <c r="AG207" s="73">
        <f t="shared" si="77"/>
        <v>4</v>
      </c>
      <c r="AH207" s="73">
        <f t="shared" si="77"/>
        <v>1</v>
      </c>
      <c r="AI207" s="73">
        <f t="shared" si="77"/>
        <v>0</v>
      </c>
      <c r="AJ207" s="93">
        <f t="shared" si="77"/>
        <v>8</v>
      </c>
      <c r="AK207" s="73">
        <f t="shared" si="77"/>
        <v>0</v>
      </c>
      <c r="AL207" s="73">
        <f t="shared" si="77"/>
        <v>1</v>
      </c>
      <c r="AM207" s="132">
        <f t="shared" si="77"/>
        <v>0</v>
      </c>
    </row>
    <row r="208" spans="5:39" x14ac:dyDescent="0.3">
      <c r="F208" s="67"/>
      <c r="G208" s="60"/>
      <c r="H208" s="128" t="s">
        <v>138</v>
      </c>
      <c r="I208" s="114"/>
      <c r="J208" s="114"/>
      <c r="K208" s="114"/>
      <c r="L208" s="129"/>
      <c r="M208" s="129"/>
      <c r="N208" s="129"/>
      <c r="O208" s="129"/>
      <c r="P208" s="129"/>
      <c r="Q208" s="231"/>
      <c r="R208" s="114"/>
      <c r="S208" s="114"/>
      <c r="T208" s="114"/>
      <c r="U208" s="116"/>
      <c r="V208" s="114"/>
      <c r="W208" s="114"/>
      <c r="X208" s="114"/>
      <c r="Y208" s="114"/>
      <c r="Z208" s="114"/>
      <c r="AA208" s="231"/>
      <c r="AB208" s="114"/>
      <c r="AC208" s="114"/>
      <c r="AD208" s="114"/>
      <c r="AE208" s="116"/>
      <c r="AF208" s="143">
        <f>AF207/(AF207+AF206)*100</f>
        <v>16.949152542372879</v>
      </c>
      <c r="AG208" s="143">
        <f t="shared" ref="AG208:AM208" si="78">AG207/(AG207+AG206)*100</f>
        <v>28.571428571428569</v>
      </c>
      <c r="AH208" s="143">
        <f t="shared" si="78"/>
        <v>6.666666666666667</v>
      </c>
      <c r="AI208" s="143">
        <f t="shared" si="78"/>
        <v>0</v>
      </c>
      <c r="AJ208" s="144">
        <f t="shared" si="78"/>
        <v>20.512820512820511</v>
      </c>
      <c r="AK208" s="143">
        <f t="shared" si="78"/>
        <v>0</v>
      </c>
      <c r="AL208" s="143">
        <f t="shared" si="78"/>
        <v>16.666666666666664</v>
      </c>
      <c r="AM208" s="145">
        <f t="shared" si="78"/>
        <v>0</v>
      </c>
    </row>
    <row r="209" spans="6:39" x14ac:dyDescent="0.3">
      <c r="F209" s="67"/>
      <c r="G209" s="60"/>
      <c r="H209" s="69" t="s">
        <v>33</v>
      </c>
      <c r="I209" s="60"/>
      <c r="J209" s="60"/>
      <c r="K209" s="60"/>
      <c r="L209" s="127"/>
      <c r="AF209" s="73">
        <f t="shared" ref="AF209:AM209" si="79">AF131-AF206-AF207</f>
        <v>0</v>
      </c>
      <c r="AG209" s="73">
        <f t="shared" si="79"/>
        <v>0</v>
      </c>
      <c r="AH209" s="73">
        <f t="shared" si="79"/>
        <v>0</v>
      </c>
      <c r="AI209" s="73">
        <f t="shared" si="79"/>
        <v>0</v>
      </c>
      <c r="AJ209" s="93">
        <f t="shared" si="79"/>
        <v>0</v>
      </c>
      <c r="AK209" s="73">
        <f t="shared" si="79"/>
        <v>0</v>
      </c>
      <c r="AL209" s="73">
        <f t="shared" si="79"/>
        <v>0</v>
      </c>
      <c r="AM209" s="132">
        <f t="shared" si="79"/>
        <v>0</v>
      </c>
    </row>
    <row r="210" spans="6:39" x14ac:dyDescent="0.3">
      <c r="AF210" s="73"/>
      <c r="AG210" s="73"/>
      <c r="AH210" s="73"/>
      <c r="AI210" s="73"/>
      <c r="AJ210" s="93"/>
      <c r="AK210" s="73"/>
      <c r="AL210" s="73"/>
      <c r="AM210" s="132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16</vt:i4>
      </vt:variant>
    </vt:vector>
  </HeadingPairs>
  <TitlesOfParts>
    <vt:vector size="16" baseType="lpstr">
      <vt:lpstr>SESTAVE</vt:lpstr>
      <vt:lpstr>Glasovanje</vt:lpstr>
      <vt:lpstr>US</vt:lpstr>
      <vt:lpstr>WL</vt:lpstr>
      <vt:lpstr>Čeb</vt:lpstr>
      <vt:lpstr>Jank</vt:lpstr>
      <vt:lpstr>Škrk</vt:lpstr>
      <vt:lpstr>Modr</vt:lpstr>
      <vt:lpstr>Fiš</vt:lpstr>
      <vt:lpstr>Rib</vt:lpstr>
      <vt:lpstr>KK</vt:lpstr>
      <vt:lpstr>Trat</vt:lpstr>
      <vt:lpstr>IP</vt:lpstr>
      <vt:lpstr>Balance</vt:lpstr>
      <vt:lpstr>Test</vt:lpstr>
      <vt:lpstr>Ude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Janez Šušteršič</cp:lastModifiedBy>
  <cp:revision>13</cp:revision>
  <cp:lastPrinted>2017-11-23T13:07:14Z</cp:lastPrinted>
  <dcterms:created xsi:type="dcterms:W3CDTF">2017-06-22T08:24:27Z</dcterms:created>
  <dcterms:modified xsi:type="dcterms:W3CDTF">2020-03-22T19:31:51Z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