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8" yWindow="-108" windowWidth="23256" windowHeight="12576" activeTab="9"/>
  </bookViews>
  <sheets>
    <sheet name="SESTAVE" sheetId="51" r:id="rId1"/>
    <sheet name="Glasovanje" sheetId="2" r:id="rId2"/>
    <sheet name="US" sheetId="3" r:id="rId3"/>
    <sheet name="Šink" sheetId="60" r:id="rId4"/>
    <sheet name="Jer" sheetId="59" r:id="rId5"/>
    <sheet name="Jamb" sheetId="58" r:id="rId6"/>
    <sheet name="Kriv" sheetId="52" r:id="rId7"/>
    <sheet name="Štu" sheetId="53" r:id="rId8"/>
    <sheet name="Snoj" sheetId="54" r:id="rId9"/>
    <sheet name="BMZ" sheetId="55" r:id="rId10"/>
    <sheet name="Tes" sheetId="56" r:id="rId11"/>
    <sheet name="Ude" sheetId="57" r:id="rId12"/>
    <sheet name="IP" sheetId="65" r:id="rId13"/>
    <sheet name="Balance" sheetId="67" r:id="rId14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6" i="67" l="1"/>
  <c r="AB12" i="67" l="1"/>
  <c r="AB11" i="67"/>
  <c r="AB10" i="67"/>
  <c r="AB8" i="67"/>
  <c r="AB7" i="67"/>
  <c r="AB5" i="67"/>
  <c r="AB9" i="67"/>
  <c r="AB4" i="67"/>
  <c r="W11" i="65"/>
  <c r="W7" i="67"/>
  <c r="W9" i="67"/>
  <c r="W6" i="67"/>
  <c r="W10" i="67"/>
  <c r="W4" i="67"/>
  <c r="W8" i="67"/>
  <c r="W11" i="67"/>
  <c r="W12" i="67"/>
  <c r="W5" i="67"/>
  <c r="W10" i="65"/>
  <c r="W4" i="65"/>
  <c r="W8" i="65"/>
  <c r="W12" i="65"/>
  <c r="W9" i="65"/>
  <c r="W6" i="65"/>
  <c r="W7" i="65"/>
  <c r="W5" i="65"/>
  <c r="S172" i="54"/>
  <c r="X172" i="54"/>
  <c r="AM131" i="59"/>
  <c r="AL131" i="59"/>
  <c r="AK131" i="59"/>
  <c r="AJ131" i="59"/>
  <c r="AI131" i="59"/>
  <c r="AH131" i="59"/>
  <c r="AG131" i="59"/>
  <c r="AF131" i="59"/>
  <c r="AE131" i="59"/>
  <c r="AD131" i="59"/>
  <c r="AC131" i="59"/>
  <c r="AB131" i="59"/>
  <c r="AA131" i="59"/>
  <c r="Z131" i="59"/>
  <c r="Y131" i="59"/>
  <c r="X131" i="59"/>
  <c r="W131" i="59"/>
  <c r="V131" i="59"/>
  <c r="U131" i="59"/>
  <c r="T131" i="59"/>
  <c r="S131" i="59"/>
  <c r="R131" i="59"/>
  <c r="Q131" i="59"/>
  <c r="K114" i="56" l="1"/>
  <c r="K113" i="56"/>
  <c r="K112" i="56"/>
  <c r="K111" i="56"/>
  <c r="K110" i="56"/>
  <c r="K109" i="56"/>
  <c r="K108" i="56"/>
  <c r="K107" i="56"/>
  <c r="K106" i="56"/>
  <c r="K105" i="56"/>
  <c r="K104" i="56"/>
  <c r="K103" i="56"/>
  <c r="K102" i="56"/>
  <c r="K101" i="56"/>
  <c r="K100" i="56"/>
  <c r="K99" i="56"/>
  <c r="K98" i="56"/>
  <c r="K97" i="56"/>
  <c r="K96" i="56"/>
  <c r="K95" i="56"/>
  <c r="K94" i="56"/>
  <c r="K93" i="56"/>
  <c r="K92" i="56"/>
  <c r="K91" i="56"/>
  <c r="K90" i="56"/>
  <c r="K89" i="56"/>
  <c r="K88" i="56"/>
  <c r="K87" i="56"/>
  <c r="K86" i="56"/>
  <c r="K85" i="56"/>
  <c r="K84" i="56"/>
  <c r="K83" i="56"/>
  <c r="K82" i="56"/>
  <c r="K81" i="56"/>
  <c r="K80" i="56"/>
  <c r="K79" i="56"/>
  <c r="K78" i="56"/>
  <c r="K77" i="56"/>
  <c r="K76" i="56"/>
  <c r="K75" i="56"/>
  <c r="K74" i="56"/>
  <c r="K73" i="56"/>
  <c r="K72" i="56"/>
  <c r="K71" i="56"/>
  <c r="K70" i="56"/>
  <c r="K69" i="56"/>
  <c r="K68" i="56"/>
  <c r="K67" i="56"/>
  <c r="K66" i="56"/>
  <c r="K65" i="56"/>
  <c r="K64" i="56"/>
  <c r="K63" i="56"/>
  <c r="K62" i="56"/>
  <c r="K61" i="56"/>
  <c r="K60" i="56"/>
  <c r="K59" i="56"/>
  <c r="K58" i="56"/>
  <c r="K57" i="56"/>
  <c r="K56" i="56"/>
  <c r="K55" i="56"/>
  <c r="K54" i="56"/>
  <c r="K53" i="56"/>
  <c r="K52" i="56"/>
  <c r="K51" i="56"/>
  <c r="K50" i="56"/>
  <c r="K49" i="56"/>
  <c r="K48" i="56"/>
  <c r="K47" i="56"/>
  <c r="K46" i="56"/>
  <c r="K45" i="56"/>
  <c r="K44" i="56"/>
  <c r="K43" i="56"/>
  <c r="K42" i="56"/>
  <c r="K41" i="56"/>
  <c r="K40" i="56"/>
  <c r="K39" i="56"/>
  <c r="K38" i="56"/>
  <c r="K37" i="56"/>
  <c r="K36" i="56"/>
  <c r="K35" i="56"/>
  <c r="K34" i="56"/>
  <c r="K33" i="56"/>
  <c r="K32" i="56"/>
  <c r="K31" i="56"/>
  <c r="K30" i="56"/>
  <c r="K29" i="56"/>
  <c r="K28" i="56"/>
  <c r="K27" i="56"/>
  <c r="K26" i="56"/>
  <c r="K25" i="56"/>
  <c r="K24" i="56"/>
  <c r="K23" i="56"/>
  <c r="K22" i="56"/>
  <c r="K21" i="56"/>
  <c r="K20" i="56"/>
  <c r="K19" i="56"/>
  <c r="K18" i="56"/>
  <c r="S15" i="53"/>
  <c r="I18" i="60"/>
  <c r="I19" i="60"/>
  <c r="I20" i="60"/>
  <c r="I21" i="60"/>
  <c r="I22" i="60"/>
  <c r="I23" i="60"/>
  <c r="I24" i="60"/>
  <c r="I25" i="60"/>
  <c r="I26" i="60"/>
  <c r="I27" i="60"/>
  <c r="I28" i="60"/>
  <c r="I29" i="60"/>
  <c r="I30" i="60"/>
  <c r="I31" i="60"/>
  <c r="I32" i="60"/>
  <c r="I33" i="60"/>
  <c r="I34" i="60"/>
  <c r="I35" i="60"/>
  <c r="I36" i="60"/>
  <c r="I37" i="60"/>
  <c r="I38" i="60"/>
  <c r="I39" i="60"/>
  <c r="I40" i="60"/>
  <c r="I41" i="60"/>
  <c r="I42" i="60"/>
  <c r="I43" i="60"/>
  <c r="I44" i="60"/>
  <c r="I45" i="60"/>
  <c r="I46" i="60"/>
  <c r="I47" i="60"/>
  <c r="I48" i="60"/>
  <c r="I49" i="60"/>
  <c r="I50" i="60"/>
  <c r="I51" i="60"/>
  <c r="I52" i="60"/>
  <c r="I53" i="60"/>
  <c r="I54" i="60"/>
  <c r="I55" i="60"/>
  <c r="I56" i="60"/>
  <c r="I57" i="60"/>
  <c r="I58" i="60"/>
  <c r="I59" i="60"/>
  <c r="I60" i="60"/>
  <c r="I61" i="60"/>
  <c r="I62" i="60"/>
  <c r="I63" i="60"/>
  <c r="I64" i="60"/>
  <c r="I65" i="60"/>
  <c r="I66" i="60"/>
  <c r="I67" i="60"/>
  <c r="I68" i="60"/>
  <c r="I69" i="60"/>
  <c r="I70" i="60"/>
  <c r="I71" i="60"/>
  <c r="I72" i="60"/>
  <c r="I73" i="60"/>
  <c r="I74" i="60"/>
  <c r="I75" i="60"/>
  <c r="I76" i="60"/>
  <c r="I77" i="60"/>
  <c r="I78" i="60"/>
  <c r="I79" i="60"/>
  <c r="I80" i="60"/>
  <c r="I81" i="60"/>
  <c r="I82" i="60"/>
  <c r="I83" i="60"/>
  <c r="I84" i="60"/>
  <c r="I85" i="60"/>
  <c r="I86" i="60"/>
  <c r="I87" i="60"/>
  <c r="I88" i="60"/>
  <c r="I89" i="60"/>
  <c r="I90" i="60"/>
  <c r="I91" i="60"/>
  <c r="I92" i="60"/>
  <c r="I93" i="60"/>
  <c r="I94" i="60"/>
  <c r="I95" i="60"/>
  <c r="I96" i="60"/>
  <c r="I97" i="60"/>
  <c r="I98" i="60"/>
  <c r="I99" i="60"/>
  <c r="I100" i="60"/>
  <c r="I101" i="60"/>
  <c r="I102" i="60"/>
  <c r="I103" i="60"/>
  <c r="I104" i="60"/>
  <c r="I105" i="60"/>
  <c r="I106" i="60"/>
  <c r="I107" i="60"/>
  <c r="I108" i="60"/>
  <c r="I109" i="60"/>
  <c r="I110" i="60"/>
  <c r="I111" i="60"/>
  <c r="I112" i="60"/>
  <c r="I113" i="60"/>
  <c r="I114" i="60"/>
  <c r="I115" i="60"/>
  <c r="I116" i="60"/>
  <c r="I117" i="60"/>
  <c r="I118" i="60"/>
  <c r="I119" i="60"/>
  <c r="U132" i="59" l="1"/>
  <c r="Y132" i="59"/>
  <c r="AC132" i="59"/>
  <c r="AE132" i="59"/>
  <c r="AG132" i="59"/>
  <c r="AI132" i="59"/>
  <c r="AK132" i="59"/>
  <c r="AM132" i="59"/>
  <c r="R132" i="59"/>
  <c r="T132" i="59"/>
  <c r="V132" i="59"/>
  <c r="X132" i="59"/>
  <c r="Z132" i="59"/>
  <c r="AB132" i="59"/>
  <c r="AF132" i="59"/>
  <c r="AJ132" i="59"/>
  <c r="S133" i="59"/>
  <c r="AC133" i="59"/>
  <c r="Q147" i="59"/>
  <c r="R147" i="59"/>
  <c r="S147" i="59"/>
  <c r="T147" i="59"/>
  <c r="U147" i="59"/>
  <c r="V147" i="59"/>
  <c r="W147" i="59"/>
  <c r="X147" i="59"/>
  <c r="Y147" i="59"/>
  <c r="Z147" i="59"/>
  <c r="AA147" i="59"/>
  <c r="AB147" i="59"/>
  <c r="AC147" i="59"/>
  <c r="AD147" i="59"/>
  <c r="AE147" i="59"/>
  <c r="AF147" i="59"/>
  <c r="AG147" i="59"/>
  <c r="AH147" i="59"/>
  <c r="AI147" i="59"/>
  <c r="AJ147" i="59"/>
  <c r="AK147" i="59"/>
  <c r="AL147" i="59"/>
  <c r="AM147" i="59"/>
  <c r="Q148" i="59"/>
  <c r="R148" i="59"/>
  <c r="S148" i="59"/>
  <c r="T148" i="59"/>
  <c r="U148" i="59"/>
  <c r="V148" i="59"/>
  <c r="W148" i="59"/>
  <c r="X148" i="59"/>
  <c r="Y148" i="59"/>
  <c r="Z148" i="59"/>
  <c r="AG148" i="59"/>
  <c r="AI148" i="59"/>
  <c r="AM148" i="59"/>
  <c r="S149" i="59"/>
  <c r="X149" i="59"/>
  <c r="Q151" i="59"/>
  <c r="R151" i="59"/>
  <c r="S151" i="59"/>
  <c r="T151" i="59"/>
  <c r="U151" i="59"/>
  <c r="V151" i="59"/>
  <c r="W151" i="59"/>
  <c r="X151" i="59"/>
  <c r="Y151" i="59"/>
  <c r="Z151" i="59"/>
  <c r="AA151" i="59"/>
  <c r="AB151" i="59"/>
  <c r="AC151" i="59"/>
  <c r="AD151" i="59"/>
  <c r="AE151" i="59"/>
  <c r="AF151" i="59"/>
  <c r="AG151" i="59"/>
  <c r="AH151" i="59"/>
  <c r="AI151" i="59"/>
  <c r="AJ151" i="59"/>
  <c r="AK151" i="59"/>
  <c r="AL151" i="59"/>
  <c r="AM151" i="59"/>
  <c r="Q152" i="59"/>
  <c r="R152" i="59"/>
  <c r="S152" i="59"/>
  <c r="T152" i="59"/>
  <c r="U152" i="59"/>
  <c r="V152" i="59"/>
  <c r="W152" i="59"/>
  <c r="X152" i="59"/>
  <c r="Y152" i="59"/>
  <c r="Z152" i="59"/>
  <c r="AF152" i="59"/>
  <c r="AH152" i="59"/>
  <c r="S153" i="59"/>
  <c r="X153" i="59"/>
  <c r="Q170" i="59"/>
  <c r="R170" i="59"/>
  <c r="S170" i="59"/>
  <c r="T170" i="59"/>
  <c r="U170" i="59"/>
  <c r="T171" i="59" s="1"/>
  <c r="V170" i="59"/>
  <c r="W170" i="59"/>
  <c r="X170" i="59"/>
  <c r="Y170" i="59"/>
  <c r="Z170" i="59"/>
  <c r="Z171" i="59" s="1"/>
  <c r="AA170" i="59"/>
  <c r="AB170" i="59"/>
  <c r="AC170" i="59"/>
  <c r="AD170" i="59"/>
  <c r="AE170" i="59"/>
  <c r="AF170" i="59"/>
  <c r="AG170" i="59"/>
  <c r="AH170" i="59"/>
  <c r="AH171" i="59" s="1"/>
  <c r="AI170" i="59"/>
  <c r="AJ170" i="59"/>
  <c r="AK170" i="59"/>
  <c r="AL170" i="59"/>
  <c r="AM170" i="59"/>
  <c r="Q171" i="59"/>
  <c r="R171" i="59"/>
  <c r="S171" i="59"/>
  <c r="U171" i="59"/>
  <c r="V171" i="59"/>
  <c r="X171" i="59"/>
  <c r="AF171" i="59"/>
  <c r="S172" i="59"/>
  <c r="G12" i="3"/>
  <c r="H12" i="3"/>
  <c r="I12" i="3"/>
  <c r="J12" i="3"/>
  <c r="K12" i="3"/>
  <c r="AC172" i="59" l="1"/>
  <c r="AD152" i="59"/>
  <c r="AA171" i="59"/>
  <c r="AD171" i="59"/>
  <c r="AB148" i="59"/>
  <c r="AE152" i="59"/>
  <c r="AB152" i="59"/>
  <c r="AE148" i="59"/>
  <c r="AA148" i="59"/>
  <c r="AC153" i="59"/>
  <c r="AD148" i="59"/>
  <c r="AC149" i="59"/>
  <c r="AC148" i="59"/>
  <c r="AG171" i="59"/>
  <c r="AB171" i="59"/>
  <c r="AH132" i="59"/>
  <c r="AA132" i="59"/>
  <c r="W132" i="59"/>
  <c r="S132" i="59"/>
  <c r="W171" i="59"/>
  <c r="AL152" i="59"/>
  <c r="AK148" i="59"/>
  <c r="AH148" i="59"/>
  <c r="AL132" i="59"/>
  <c r="AD132" i="59"/>
  <c r="AJ171" i="59"/>
  <c r="AG152" i="59"/>
  <c r="Q132" i="59"/>
  <c r="AJ152" i="59"/>
  <c r="AJ148" i="59"/>
  <c r="AM152" i="59"/>
  <c r="AC152" i="59"/>
  <c r="AL171" i="59"/>
  <c r="AM171" i="59"/>
  <c r="AI171" i="59"/>
  <c r="AE171" i="59"/>
  <c r="X172" i="59"/>
  <c r="AK171" i="59"/>
  <c r="AC171" i="59"/>
  <c r="Y171" i="59"/>
  <c r="AI152" i="59"/>
  <c r="AA152" i="59"/>
  <c r="AF148" i="59"/>
  <c r="X133" i="59"/>
  <c r="AK152" i="59"/>
  <c r="AL148" i="59"/>
  <c r="AM170" i="57" l="1"/>
  <c r="AL170" i="57"/>
  <c r="AK170" i="57"/>
  <c r="AJ170" i="57"/>
  <c r="AI170" i="57"/>
  <c r="AH170" i="57"/>
  <c r="AG170" i="57"/>
  <c r="AF170" i="57"/>
  <c r="AE170" i="57"/>
  <c r="AD170" i="57"/>
  <c r="AD9" i="57" s="1"/>
  <c r="AC170" i="57"/>
  <c r="AB170" i="57"/>
  <c r="AA170" i="57"/>
  <c r="Z170" i="57"/>
  <c r="Y170" i="57"/>
  <c r="X170" i="57"/>
  <c r="W170" i="57"/>
  <c r="V170" i="57"/>
  <c r="U170" i="57"/>
  <c r="T170" i="57"/>
  <c r="S170" i="57"/>
  <c r="R170" i="57"/>
  <c r="Q170" i="57"/>
  <c r="H170" i="57"/>
  <c r="J151" i="57"/>
  <c r="J147" i="57"/>
  <c r="H131" i="57"/>
  <c r="G131" i="57"/>
  <c r="F131" i="57"/>
  <c r="D131" i="57"/>
  <c r="K114" i="57"/>
  <c r="K113" i="57"/>
  <c r="K112" i="57"/>
  <c r="K111" i="57"/>
  <c r="K110" i="57"/>
  <c r="K109" i="57"/>
  <c r="K108" i="57"/>
  <c r="K107" i="57"/>
  <c r="K106" i="57"/>
  <c r="K105" i="57"/>
  <c r="K104" i="57"/>
  <c r="K103" i="57"/>
  <c r="K102" i="57"/>
  <c r="K101" i="57"/>
  <c r="K100" i="57"/>
  <c r="K99" i="57"/>
  <c r="K98" i="57"/>
  <c r="K97" i="57"/>
  <c r="K96" i="57"/>
  <c r="K95" i="57"/>
  <c r="K94" i="57"/>
  <c r="K93" i="57"/>
  <c r="K92" i="57"/>
  <c r="K91" i="57"/>
  <c r="K90" i="57"/>
  <c r="K89" i="57"/>
  <c r="K88" i="57"/>
  <c r="K87" i="57"/>
  <c r="K86" i="57"/>
  <c r="K85" i="57"/>
  <c r="K84" i="57"/>
  <c r="K83" i="57"/>
  <c r="K82" i="57"/>
  <c r="K81" i="57"/>
  <c r="K80" i="57"/>
  <c r="K79" i="57"/>
  <c r="K78" i="57"/>
  <c r="K77" i="57"/>
  <c r="K76" i="57"/>
  <c r="K75" i="57"/>
  <c r="K74" i="57"/>
  <c r="K73" i="57"/>
  <c r="K72" i="57"/>
  <c r="K71" i="57"/>
  <c r="K70" i="57"/>
  <c r="K69" i="57"/>
  <c r="K68" i="57"/>
  <c r="K67" i="57"/>
  <c r="K66" i="57"/>
  <c r="K65" i="57"/>
  <c r="K64" i="57"/>
  <c r="K63" i="57"/>
  <c r="K62" i="57"/>
  <c r="K61" i="57"/>
  <c r="K60" i="57"/>
  <c r="K59" i="57"/>
  <c r="K58" i="57"/>
  <c r="K57" i="57"/>
  <c r="K56" i="57"/>
  <c r="K55" i="57"/>
  <c r="K54" i="57"/>
  <c r="K53" i="57"/>
  <c r="K52" i="57"/>
  <c r="K51" i="57"/>
  <c r="K50" i="57"/>
  <c r="K49" i="57"/>
  <c r="K48" i="57"/>
  <c r="K47" i="57"/>
  <c r="K46" i="57"/>
  <c r="K45" i="57"/>
  <c r="K44" i="57"/>
  <c r="K43" i="57"/>
  <c r="K42" i="57"/>
  <c r="K41" i="57"/>
  <c r="K40" i="57"/>
  <c r="K39" i="57"/>
  <c r="K38" i="57"/>
  <c r="K37" i="57"/>
  <c r="K36" i="57"/>
  <c r="K35" i="57"/>
  <c r="K34" i="57"/>
  <c r="K33" i="57"/>
  <c r="K32" i="57"/>
  <c r="K31" i="57"/>
  <c r="K30" i="57"/>
  <c r="K29" i="57"/>
  <c r="K28" i="57"/>
  <c r="K27" i="57"/>
  <c r="K26" i="57"/>
  <c r="K25" i="57"/>
  <c r="K24" i="57"/>
  <c r="K23" i="57"/>
  <c r="K22" i="57"/>
  <c r="K21" i="57"/>
  <c r="K20" i="57"/>
  <c r="K19" i="57"/>
  <c r="K18" i="57"/>
  <c r="AM170" i="56"/>
  <c r="AL170" i="56"/>
  <c r="AK170" i="56"/>
  <c r="AJ170" i="56"/>
  <c r="AI170" i="56"/>
  <c r="AH170" i="56"/>
  <c r="AG170" i="56"/>
  <c r="AF170" i="56"/>
  <c r="AE170" i="56"/>
  <c r="AE9" i="56" s="1"/>
  <c r="AD170" i="56"/>
  <c r="AC170" i="56"/>
  <c r="AB170" i="56"/>
  <c r="AA170" i="56"/>
  <c r="Z170" i="56"/>
  <c r="Y170" i="56"/>
  <c r="X170" i="56"/>
  <c r="W170" i="56"/>
  <c r="W9" i="56" s="1"/>
  <c r="V170" i="56"/>
  <c r="U170" i="56"/>
  <c r="T170" i="56"/>
  <c r="S170" i="56"/>
  <c r="S9" i="56" s="1"/>
  <c r="R170" i="56"/>
  <c r="Q170" i="56"/>
  <c r="H170" i="56"/>
  <c r="J151" i="56"/>
  <c r="J147" i="56"/>
  <c r="H131" i="56"/>
  <c r="G131" i="56"/>
  <c r="F131" i="56"/>
  <c r="D131" i="56"/>
  <c r="AM170" i="55"/>
  <c r="AL170" i="55"/>
  <c r="AK170" i="55"/>
  <c r="AJ170" i="55"/>
  <c r="AI170" i="55"/>
  <c r="AH170" i="55"/>
  <c r="AG170" i="55"/>
  <c r="AF170" i="55"/>
  <c r="AE170" i="55"/>
  <c r="AD170" i="55"/>
  <c r="AD9" i="55" s="1"/>
  <c r="AC170" i="55"/>
  <c r="AB170" i="55"/>
  <c r="AB9" i="55" s="1"/>
  <c r="AA170" i="55"/>
  <c r="Z170" i="55"/>
  <c r="Z9" i="55" s="1"/>
  <c r="Y170" i="55"/>
  <c r="X170" i="55"/>
  <c r="X9" i="55" s="1"/>
  <c r="W170" i="55"/>
  <c r="V170" i="55"/>
  <c r="U170" i="55"/>
  <c r="T170" i="55"/>
  <c r="S170" i="55"/>
  <c r="S9" i="55" s="1"/>
  <c r="R170" i="55"/>
  <c r="Q170" i="55"/>
  <c r="Q9" i="55" s="1"/>
  <c r="H170" i="55"/>
  <c r="J151" i="55"/>
  <c r="J147" i="55"/>
  <c r="H131" i="55"/>
  <c r="G131" i="55"/>
  <c r="F131" i="55"/>
  <c r="D131" i="55"/>
  <c r="K114" i="55"/>
  <c r="K113" i="55"/>
  <c r="K112" i="55"/>
  <c r="K111" i="55"/>
  <c r="K110" i="55"/>
  <c r="K109" i="55"/>
  <c r="K108" i="55"/>
  <c r="K107" i="55"/>
  <c r="K106" i="55"/>
  <c r="K105" i="55"/>
  <c r="K104" i="55"/>
  <c r="K103" i="55"/>
  <c r="K102" i="55"/>
  <c r="K101" i="55"/>
  <c r="K100" i="55"/>
  <c r="K99" i="55"/>
  <c r="K98" i="55"/>
  <c r="K97" i="55"/>
  <c r="K96" i="55"/>
  <c r="K95" i="55"/>
  <c r="K94" i="55"/>
  <c r="K93" i="55"/>
  <c r="K92" i="55"/>
  <c r="K91" i="55"/>
  <c r="K90" i="55"/>
  <c r="K89" i="55"/>
  <c r="K88" i="55"/>
  <c r="K87" i="55"/>
  <c r="K86" i="55"/>
  <c r="K85" i="55"/>
  <c r="K84" i="55"/>
  <c r="K83" i="55"/>
  <c r="K82" i="55"/>
  <c r="K81" i="55"/>
  <c r="K80" i="55"/>
  <c r="K79" i="55"/>
  <c r="K78" i="55"/>
  <c r="K77" i="55"/>
  <c r="K76" i="55"/>
  <c r="K75" i="55"/>
  <c r="K74" i="55"/>
  <c r="K73" i="55"/>
  <c r="K72" i="55"/>
  <c r="K71" i="55"/>
  <c r="K70" i="55"/>
  <c r="K69" i="55"/>
  <c r="K68" i="55"/>
  <c r="K67" i="55"/>
  <c r="K66" i="55"/>
  <c r="K65" i="55"/>
  <c r="K64" i="55"/>
  <c r="K63" i="55"/>
  <c r="K62" i="55"/>
  <c r="K61" i="55"/>
  <c r="K60" i="55"/>
  <c r="K59" i="55"/>
  <c r="K58" i="55"/>
  <c r="K57" i="55"/>
  <c r="K56" i="55"/>
  <c r="K55" i="55"/>
  <c r="K54" i="55"/>
  <c r="K53" i="55"/>
  <c r="K52" i="55"/>
  <c r="K51" i="55"/>
  <c r="K50" i="55"/>
  <c r="K49" i="55"/>
  <c r="K48" i="55"/>
  <c r="K47" i="55"/>
  <c r="K46" i="55"/>
  <c r="K45" i="55"/>
  <c r="K44" i="55"/>
  <c r="K43" i="55"/>
  <c r="K42" i="55"/>
  <c r="K41" i="55"/>
  <c r="K40" i="55"/>
  <c r="K39" i="55"/>
  <c r="K38" i="55"/>
  <c r="K37" i="55"/>
  <c r="K36" i="55"/>
  <c r="K35" i="55"/>
  <c r="K34" i="55"/>
  <c r="K33" i="55"/>
  <c r="K32" i="55"/>
  <c r="K31" i="55"/>
  <c r="K30" i="55"/>
  <c r="K29" i="55"/>
  <c r="K28" i="55"/>
  <c r="K27" i="55"/>
  <c r="K26" i="55"/>
  <c r="K25" i="55"/>
  <c r="K24" i="55"/>
  <c r="K23" i="55"/>
  <c r="K22" i="55"/>
  <c r="K21" i="55"/>
  <c r="K20" i="55"/>
  <c r="K19" i="55"/>
  <c r="K18" i="55"/>
  <c r="AM170" i="54"/>
  <c r="AL170" i="54"/>
  <c r="AK170" i="54"/>
  <c r="AJ170" i="54"/>
  <c r="AL171" i="54" s="1"/>
  <c r="AI170" i="54"/>
  <c r="AH170" i="54"/>
  <c r="AG170" i="54"/>
  <c r="AF170" i="54"/>
  <c r="AE170" i="54"/>
  <c r="AD170" i="54"/>
  <c r="AD9" i="54" s="1"/>
  <c r="AC170" i="54"/>
  <c r="AB170" i="54"/>
  <c r="AA170" i="54"/>
  <c r="Z170" i="54"/>
  <c r="Z9" i="54" s="1"/>
  <c r="Y170" i="54"/>
  <c r="Y9" i="54" s="1"/>
  <c r="X170" i="54"/>
  <c r="X9" i="54" s="1"/>
  <c r="W170" i="54"/>
  <c r="W9" i="54" s="1"/>
  <c r="V170" i="54"/>
  <c r="V9" i="54" s="1"/>
  <c r="U170" i="54"/>
  <c r="T170" i="54"/>
  <c r="S170" i="54"/>
  <c r="R170" i="54"/>
  <c r="Q170" i="54"/>
  <c r="H170" i="54"/>
  <c r="J151" i="54"/>
  <c r="J147" i="54"/>
  <c r="H131" i="54"/>
  <c r="G131" i="54"/>
  <c r="F131" i="54"/>
  <c r="D131" i="54"/>
  <c r="K119" i="54"/>
  <c r="K118" i="54"/>
  <c r="K117" i="54"/>
  <c r="K116" i="54"/>
  <c r="K115" i="54"/>
  <c r="K114" i="54"/>
  <c r="K113" i="54"/>
  <c r="K112" i="54"/>
  <c r="K111" i="54"/>
  <c r="K110" i="54"/>
  <c r="K109" i="54"/>
  <c r="K108" i="54"/>
  <c r="K107" i="54"/>
  <c r="K106" i="54"/>
  <c r="K105" i="54"/>
  <c r="K104" i="54"/>
  <c r="K103" i="54"/>
  <c r="K102" i="54"/>
  <c r="K101" i="54"/>
  <c r="K100" i="54"/>
  <c r="K99" i="54"/>
  <c r="K98" i="54"/>
  <c r="K97" i="54"/>
  <c r="K96" i="54"/>
  <c r="K95" i="54"/>
  <c r="K94" i="54"/>
  <c r="K93" i="54"/>
  <c r="K92" i="54"/>
  <c r="K91" i="54"/>
  <c r="K90" i="54"/>
  <c r="K89" i="54"/>
  <c r="K88" i="54"/>
  <c r="K87" i="54"/>
  <c r="K86" i="54"/>
  <c r="K85" i="54"/>
  <c r="K84" i="54"/>
  <c r="K83" i="54"/>
  <c r="K82" i="54"/>
  <c r="K81" i="54"/>
  <c r="K80" i="54"/>
  <c r="K79" i="54"/>
  <c r="K78" i="54"/>
  <c r="K77" i="54"/>
  <c r="K76" i="54"/>
  <c r="K75" i="54"/>
  <c r="K74" i="54"/>
  <c r="K73" i="54"/>
  <c r="K72" i="54"/>
  <c r="K71" i="54"/>
  <c r="K70" i="54"/>
  <c r="K69" i="54"/>
  <c r="K68" i="54"/>
  <c r="K67" i="54"/>
  <c r="K66" i="54"/>
  <c r="K65" i="54"/>
  <c r="K64" i="54"/>
  <c r="K63" i="54"/>
  <c r="K62" i="54"/>
  <c r="K61" i="54"/>
  <c r="K60" i="54"/>
  <c r="K59" i="54"/>
  <c r="K58" i="54"/>
  <c r="K57" i="54"/>
  <c r="K56" i="54"/>
  <c r="K55" i="54"/>
  <c r="K54" i="54"/>
  <c r="K53" i="54"/>
  <c r="K52" i="54"/>
  <c r="K51" i="54"/>
  <c r="K50" i="54"/>
  <c r="K49" i="54"/>
  <c r="K48" i="54"/>
  <c r="K47" i="54"/>
  <c r="K46" i="54"/>
  <c r="K45" i="54"/>
  <c r="K44" i="54"/>
  <c r="K43" i="54"/>
  <c r="K42" i="54"/>
  <c r="K41" i="54"/>
  <c r="K40" i="54"/>
  <c r="K39" i="54"/>
  <c r="K38" i="54"/>
  <c r="K37" i="54"/>
  <c r="K36" i="54"/>
  <c r="K35" i="54"/>
  <c r="K34" i="54"/>
  <c r="K33" i="54"/>
  <c r="K32" i="54"/>
  <c r="K31" i="54"/>
  <c r="K30" i="54"/>
  <c r="K29" i="54"/>
  <c r="K28" i="54"/>
  <c r="K27" i="54"/>
  <c r="K26" i="54"/>
  <c r="K25" i="54"/>
  <c r="K24" i="54"/>
  <c r="K23" i="54"/>
  <c r="K22" i="54"/>
  <c r="K21" i="54"/>
  <c r="K20" i="54"/>
  <c r="K19" i="54"/>
  <c r="K18" i="54"/>
  <c r="AM170" i="53"/>
  <c r="AL170" i="53"/>
  <c r="AK170" i="53"/>
  <c r="AJ170" i="53"/>
  <c r="AI170" i="53"/>
  <c r="AH170" i="53"/>
  <c r="AG170" i="53"/>
  <c r="AF170" i="53"/>
  <c r="AE170" i="53"/>
  <c r="AD170" i="53"/>
  <c r="AD9" i="53" s="1"/>
  <c r="AC170" i="53"/>
  <c r="AB170" i="53"/>
  <c r="AB9" i="53" s="1"/>
  <c r="AA170" i="53"/>
  <c r="Z170" i="53"/>
  <c r="Y170" i="53"/>
  <c r="X170" i="53"/>
  <c r="W170" i="53"/>
  <c r="V170" i="53"/>
  <c r="U170" i="53"/>
  <c r="U9" i="53" s="1"/>
  <c r="T170" i="53"/>
  <c r="T9" i="53" s="1"/>
  <c r="S170" i="53"/>
  <c r="S9" i="53" s="1"/>
  <c r="R170" i="53"/>
  <c r="R9" i="53" s="1"/>
  <c r="Q170" i="53"/>
  <c r="Q9" i="53" s="1"/>
  <c r="AM170" i="52"/>
  <c r="AL170" i="52"/>
  <c r="AK170" i="52"/>
  <c r="AL171" i="52" s="1"/>
  <c r="AJ170" i="52"/>
  <c r="AI170" i="52"/>
  <c r="AH170" i="52"/>
  <c r="AG170" i="52"/>
  <c r="AF170" i="52"/>
  <c r="AE170" i="52"/>
  <c r="AE9" i="52" s="1"/>
  <c r="AD170" i="52"/>
  <c r="AD9" i="52" s="1"/>
  <c r="AC170" i="52"/>
  <c r="AB170" i="52"/>
  <c r="AB9" i="52" s="1"/>
  <c r="AA170" i="52"/>
  <c r="Z170" i="52"/>
  <c r="Z9" i="52" s="1"/>
  <c r="Y170" i="52"/>
  <c r="X170" i="52"/>
  <c r="X9" i="52" s="1"/>
  <c r="W170" i="52"/>
  <c r="V170" i="52"/>
  <c r="U170" i="52"/>
  <c r="T170" i="52"/>
  <c r="T9" i="52" s="1"/>
  <c r="S170" i="52"/>
  <c r="S9" i="52" s="1"/>
  <c r="R170" i="52"/>
  <c r="R9" i="52" s="1"/>
  <c r="Q170" i="52"/>
  <c r="H170" i="53"/>
  <c r="J151" i="53"/>
  <c r="J147" i="53"/>
  <c r="H131" i="53"/>
  <c r="G131" i="53"/>
  <c r="F131" i="53"/>
  <c r="D131" i="53"/>
  <c r="K119" i="53"/>
  <c r="K118" i="53"/>
  <c r="K117" i="53"/>
  <c r="K116" i="53"/>
  <c r="K115" i="53"/>
  <c r="K114" i="53"/>
  <c r="K113" i="53"/>
  <c r="K112" i="53"/>
  <c r="K111" i="53"/>
  <c r="K110" i="53"/>
  <c r="K109" i="53"/>
  <c r="K108" i="53"/>
  <c r="K107" i="53"/>
  <c r="K106" i="53"/>
  <c r="K105" i="53"/>
  <c r="K104" i="53"/>
  <c r="K103" i="53"/>
  <c r="K102" i="53"/>
  <c r="K101" i="53"/>
  <c r="K100" i="53"/>
  <c r="K99" i="53"/>
  <c r="K98" i="53"/>
  <c r="K97" i="53"/>
  <c r="K96" i="53"/>
  <c r="K95" i="53"/>
  <c r="K94" i="53"/>
  <c r="K93" i="53"/>
  <c r="K92" i="53"/>
  <c r="K91" i="53"/>
  <c r="K90" i="53"/>
  <c r="K89" i="53"/>
  <c r="K88" i="53"/>
  <c r="K87" i="53"/>
  <c r="K86" i="53"/>
  <c r="K85" i="53"/>
  <c r="K84" i="53"/>
  <c r="K83" i="53"/>
  <c r="K82" i="53"/>
  <c r="K81" i="53"/>
  <c r="K80" i="53"/>
  <c r="K79" i="53"/>
  <c r="K78" i="53"/>
  <c r="K77" i="53"/>
  <c r="K76" i="53"/>
  <c r="K75" i="53"/>
  <c r="K74" i="53"/>
  <c r="K73" i="53"/>
  <c r="K72" i="53"/>
  <c r="K71" i="53"/>
  <c r="K70" i="53"/>
  <c r="K69" i="53"/>
  <c r="K68" i="53"/>
  <c r="K67" i="53"/>
  <c r="K66" i="53"/>
  <c r="K65" i="53"/>
  <c r="K64" i="53"/>
  <c r="K63" i="53"/>
  <c r="K62" i="53"/>
  <c r="K61" i="53"/>
  <c r="K60" i="53"/>
  <c r="K59" i="53"/>
  <c r="K58" i="53"/>
  <c r="K57" i="53"/>
  <c r="K56" i="53"/>
  <c r="K55" i="53"/>
  <c r="K54" i="53"/>
  <c r="K53" i="53"/>
  <c r="K52" i="53"/>
  <c r="K51" i="53"/>
  <c r="K50" i="53"/>
  <c r="K49" i="53"/>
  <c r="K48" i="53"/>
  <c r="K47" i="53"/>
  <c r="K46" i="53"/>
  <c r="K45" i="53"/>
  <c r="K44" i="53"/>
  <c r="K43" i="53"/>
  <c r="K42" i="53"/>
  <c r="K41" i="53"/>
  <c r="K40" i="53"/>
  <c r="K39" i="53"/>
  <c r="K38" i="53"/>
  <c r="K37" i="53"/>
  <c r="K36" i="53"/>
  <c r="K35" i="53"/>
  <c r="K34" i="53"/>
  <c r="K33" i="53"/>
  <c r="K32" i="53"/>
  <c r="K31" i="53"/>
  <c r="K30" i="53"/>
  <c r="K29" i="53"/>
  <c r="K28" i="53"/>
  <c r="K27" i="53"/>
  <c r="K26" i="53"/>
  <c r="K25" i="53"/>
  <c r="K24" i="53"/>
  <c r="K23" i="53"/>
  <c r="K22" i="53"/>
  <c r="K21" i="53"/>
  <c r="K20" i="53"/>
  <c r="K19" i="53"/>
  <c r="K18" i="53"/>
  <c r="H170" i="52"/>
  <c r="J151" i="52"/>
  <c r="J147" i="52"/>
  <c r="H131" i="52"/>
  <c r="G131" i="52"/>
  <c r="F131" i="52"/>
  <c r="D131" i="52"/>
  <c r="K119" i="52"/>
  <c r="K118" i="52"/>
  <c r="K117" i="52"/>
  <c r="K116" i="52"/>
  <c r="K115" i="52"/>
  <c r="K114" i="52"/>
  <c r="K113" i="52"/>
  <c r="K112" i="52"/>
  <c r="K111" i="52"/>
  <c r="K110" i="52"/>
  <c r="K109" i="52"/>
  <c r="K108" i="52"/>
  <c r="K107" i="52"/>
  <c r="K106" i="52"/>
  <c r="K105" i="52"/>
  <c r="K104" i="52"/>
  <c r="K103" i="52"/>
  <c r="K102" i="52"/>
  <c r="K101" i="52"/>
  <c r="K100" i="52"/>
  <c r="K99" i="52"/>
  <c r="K98" i="52"/>
  <c r="K97" i="52"/>
  <c r="K96" i="52"/>
  <c r="K95" i="52"/>
  <c r="K94" i="52"/>
  <c r="K93" i="52"/>
  <c r="K92" i="52"/>
  <c r="K91" i="52"/>
  <c r="K90" i="52"/>
  <c r="K89" i="52"/>
  <c r="K88" i="52"/>
  <c r="K87" i="52"/>
  <c r="K86" i="52"/>
  <c r="K85" i="52"/>
  <c r="K84" i="52"/>
  <c r="K83" i="52"/>
  <c r="K82" i="52"/>
  <c r="K81" i="52"/>
  <c r="K80" i="52"/>
  <c r="K79" i="52"/>
  <c r="K78" i="52"/>
  <c r="K77" i="52"/>
  <c r="K76" i="52"/>
  <c r="K75" i="52"/>
  <c r="K74" i="52"/>
  <c r="K73" i="52"/>
  <c r="K72" i="52"/>
  <c r="K71" i="52"/>
  <c r="K70" i="52"/>
  <c r="K69" i="52"/>
  <c r="K68" i="52"/>
  <c r="K67" i="52"/>
  <c r="K66" i="52"/>
  <c r="K65" i="52"/>
  <c r="K64" i="52"/>
  <c r="K63" i="52"/>
  <c r="K62" i="52"/>
  <c r="K61" i="52"/>
  <c r="K60" i="52"/>
  <c r="K59" i="52"/>
  <c r="K58" i="52"/>
  <c r="K57" i="52"/>
  <c r="K56" i="52"/>
  <c r="K55" i="52"/>
  <c r="K54" i="52"/>
  <c r="K53" i="52"/>
  <c r="K52" i="52"/>
  <c r="K51" i="52"/>
  <c r="K50" i="52"/>
  <c r="K49" i="52"/>
  <c r="K48" i="52"/>
  <c r="K47" i="52"/>
  <c r="K46" i="52"/>
  <c r="K45" i="52"/>
  <c r="K44" i="52"/>
  <c r="K43" i="52"/>
  <c r="K42" i="52"/>
  <c r="K41" i="52"/>
  <c r="K40" i="52"/>
  <c r="K39" i="52"/>
  <c r="K38" i="52"/>
  <c r="K37" i="52"/>
  <c r="K36" i="52"/>
  <c r="K35" i="52"/>
  <c r="K34" i="52"/>
  <c r="K33" i="52"/>
  <c r="K32" i="52"/>
  <c r="K31" i="52"/>
  <c r="K30" i="52"/>
  <c r="K29" i="52"/>
  <c r="K28" i="52"/>
  <c r="K27" i="52"/>
  <c r="K26" i="52"/>
  <c r="K25" i="52"/>
  <c r="K24" i="52"/>
  <c r="K23" i="52"/>
  <c r="K22" i="52"/>
  <c r="K21" i="52"/>
  <c r="K20" i="52"/>
  <c r="K19" i="52"/>
  <c r="K18" i="52"/>
  <c r="AM170" i="58"/>
  <c r="AL170" i="58"/>
  <c r="AK170" i="58"/>
  <c r="AK171" i="58" s="1"/>
  <c r="AJ170" i="58"/>
  <c r="AI170" i="58"/>
  <c r="AH170" i="58"/>
  <c r="AG170" i="58"/>
  <c r="AF170" i="58"/>
  <c r="AE170" i="58"/>
  <c r="AD170" i="58"/>
  <c r="AD9" i="58" s="1"/>
  <c r="AC170" i="58"/>
  <c r="AB170" i="58"/>
  <c r="AA170" i="58"/>
  <c r="Z170" i="58"/>
  <c r="Z9" i="58" s="1"/>
  <c r="Y170" i="58"/>
  <c r="X170" i="58"/>
  <c r="W170" i="58"/>
  <c r="V170" i="58"/>
  <c r="U170" i="58"/>
  <c r="T170" i="58"/>
  <c r="S170" i="58"/>
  <c r="R170" i="58"/>
  <c r="Q170" i="58"/>
  <c r="H170" i="58"/>
  <c r="J151" i="58"/>
  <c r="J147" i="58"/>
  <c r="H131" i="58"/>
  <c r="G131" i="58"/>
  <c r="F131" i="58"/>
  <c r="D131" i="58"/>
  <c r="T171" i="54" l="1"/>
  <c r="W171" i="54"/>
  <c r="Q171" i="54"/>
  <c r="S171" i="54"/>
  <c r="Z171" i="54"/>
  <c r="V171" i="54"/>
  <c r="X171" i="54"/>
  <c r="R171" i="54"/>
  <c r="Y171" i="54"/>
  <c r="U171" i="54"/>
  <c r="AM207" i="57"/>
  <c r="AI207" i="57"/>
  <c r="AM206" i="57"/>
  <c r="AI206" i="57"/>
  <c r="AL207" i="57"/>
  <c r="AH207" i="57"/>
  <c r="AL206" i="57"/>
  <c r="AH206" i="57"/>
  <c r="AK207" i="57"/>
  <c r="AG207" i="57"/>
  <c r="AK206" i="57"/>
  <c r="AG206" i="57"/>
  <c r="AJ207" i="57"/>
  <c r="AF207" i="57"/>
  <c r="AJ206" i="57"/>
  <c r="AF206" i="57"/>
  <c r="G132" i="57"/>
  <c r="H132" i="57"/>
  <c r="AJ171" i="56"/>
  <c r="AK171" i="56"/>
  <c r="AL171" i="56"/>
  <c r="G132" i="56"/>
  <c r="H132" i="56"/>
  <c r="T171" i="56"/>
  <c r="T9" i="56"/>
  <c r="X171" i="56"/>
  <c r="X9" i="56"/>
  <c r="AB171" i="56"/>
  <c r="AB9" i="56"/>
  <c r="K131" i="56"/>
  <c r="K132" i="56" s="1"/>
  <c r="Q171" i="56"/>
  <c r="Q9" i="56"/>
  <c r="U171" i="56"/>
  <c r="U9" i="56"/>
  <c r="Y171" i="56"/>
  <c r="Y9" i="56"/>
  <c r="AC171" i="56"/>
  <c r="AC9" i="56"/>
  <c r="R171" i="56"/>
  <c r="R9" i="56"/>
  <c r="V171" i="56"/>
  <c r="V9" i="56"/>
  <c r="Z171" i="56"/>
  <c r="Z9" i="56"/>
  <c r="AD171" i="56"/>
  <c r="AD9" i="56"/>
  <c r="AM207" i="56"/>
  <c r="AI207" i="56"/>
  <c r="AM206" i="56"/>
  <c r="AI206" i="56"/>
  <c r="AL207" i="56"/>
  <c r="AH207" i="56"/>
  <c r="AL206" i="56"/>
  <c r="AH206" i="56"/>
  <c r="AK207" i="56"/>
  <c r="AG207" i="56"/>
  <c r="AK206" i="56"/>
  <c r="AG206" i="56"/>
  <c r="AJ207" i="56"/>
  <c r="AF207" i="56"/>
  <c r="AJ206" i="56"/>
  <c r="AF206" i="56"/>
  <c r="AC172" i="56"/>
  <c r="AC15" i="56" s="1"/>
  <c r="R8" i="65" s="1"/>
  <c r="AA9" i="56"/>
  <c r="AL171" i="55"/>
  <c r="AI171" i="55"/>
  <c r="AM171" i="55"/>
  <c r="AM207" i="55"/>
  <c r="AI207" i="55"/>
  <c r="AI208" i="55" s="1"/>
  <c r="AM206" i="55"/>
  <c r="AI206" i="55"/>
  <c r="AL207" i="55"/>
  <c r="AH207" i="55"/>
  <c r="AL206" i="55"/>
  <c r="AH206" i="55"/>
  <c r="AK207" i="55"/>
  <c r="AG207" i="55"/>
  <c r="AK206" i="55"/>
  <c r="AG206" i="55"/>
  <c r="AJ207" i="55"/>
  <c r="AF207" i="55"/>
  <c r="AF208" i="55" s="1"/>
  <c r="AJ206" i="55"/>
  <c r="AF206" i="55"/>
  <c r="H132" i="55"/>
  <c r="U171" i="55"/>
  <c r="U9" i="55"/>
  <c r="Y171" i="55"/>
  <c r="Y9" i="55"/>
  <c r="AC171" i="55"/>
  <c r="AC9" i="55"/>
  <c r="R171" i="55"/>
  <c r="R9" i="55"/>
  <c r="Z171" i="55"/>
  <c r="V9" i="55"/>
  <c r="W171" i="55"/>
  <c r="W9" i="55"/>
  <c r="AC172" i="55"/>
  <c r="AC15" i="55" s="1"/>
  <c r="R7" i="65" s="1"/>
  <c r="AA9" i="55"/>
  <c r="AE171" i="55"/>
  <c r="AE9" i="55"/>
  <c r="G132" i="55"/>
  <c r="T171" i="55"/>
  <c r="T9" i="55"/>
  <c r="AK171" i="54"/>
  <c r="AM171" i="54"/>
  <c r="AH171" i="54"/>
  <c r="G132" i="54"/>
  <c r="K131" i="54"/>
  <c r="K132" i="54" s="1"/>
  <c r="Q9" i="54"/>
  <c r="U9" i="54"/>
  <c r="AC171" i="54"/>
  <c r="AC9" i="54"/>
  <c r="R9" i="54"/>
  <c r="AM207" i="54"/>
  <c r="AI207" i="54"/>
  <c r="AM206" i="54"/>
  <c r="AI206" i="54"/>
  <c r="AL207" i="54"/>
  <c r="AH207" i="54"/>
  <c r="AL206" i="54"/>
  <c r="AH206" i="54"/>
  <c r="AK207" i="54"/>
  <c r="AG207" i="54"/>
  <c r="AK206" i="54"/>
  <c r="AG206" i="54"/>
  <c r="AJ207" i="54"/>
  <c r="AF207" i="54"/>
  <c r="AJ206" i="54"/>
  <c r="AF206" i="54"/>
  <c r="S9" i="54"/>
  <c r="AA171" i="54"/>
  <c r="AA9" i="54"/>
  <c r="AE171" i="54"/>
  <c r="AE9" i="54"/>
  <c r="H132" i="54"/>
  <c r="T9" i="54"/>
  <c r="AC172" i="54"/>
  <c r="AC15" i="54" s="1"/>
  <c r="R12" i="65" s="1"/>
  <c r="AB9" i="54"/>
  <c r="AM171" i="53"/>
  <c r="S10" i="53"/>
  <c r="V9" i="53"/>
  <c r="X172" i="53"/>
  <c r="X15" i="53" s="1"/>
  <c r="L5" i="65" s="1"/>
  <c r="V171" i="53"/>
  <c r="Z9" i="53"/>
  <c r="Z171" i="53"/>
  <c r="W9" i="53"/>
  <c r="W171" i="53"/>
  <c r="X9" i="53"/>
  <c r="X171" i="53"/>
  <c r="AM207" i="53"/>
  <c r="AI207" i="53"/>
  <c r="AM206" i="53"/>
  <c r="AI206" i="53"/>
  <c r="AL207" i="53"/>
  <c r="AH207" i="53"/>
  <c r="AL206" i="53"/>
  <c r="AH206" i="53"/>
  <c r="AK207" i="53"/>
  <c r="AG207" i="53"/>
  <c r="AK206" i="53"/>
  <c r="AG206" i="53"/>
  <c r="AJ207" i="53"/>
  <c r="AF207" i="53"/>
  <c r="AJ206" i="53"/>
  <c r="AF206" i="53"/>
  <c r="Y9" i="53"/>
  <c r="X10" i="53" s="1"/>
  <c r="L6" i="67" s="1"/>
  <c r="Y171" i="53"/>
  <c r="K131" i="52"/>
  <c r="K155" i="52" s="1"/>
  <c r="AM171" i="52"/>
  <c r="H132" i="52"/>
  <c r="R171" i="52"/>
  <c r="Q9" i="52"/>
  <c r="U171" i="52"/>
  <c r="U9" i="52"/>
  <c r="Y171" i="52"/>
  <c r="Y9" i="52"/>
  <c r="AC171" i="52"/>
  <c r="AC9" i="52"/>
  <c r="X172" i="52"/>
  <c r="X15" i="52" s="1"/>
  <c r="L4" i="65" s="1"/>
  <c r="V9" i="52"/>
  <c r="Z171" i="52"/>
  <c r="W9" i="52"/>
  <c r="AC172" i="52"/>
  <c r="AC15" i="52" s="1"/>
  <c r="R4" i="65" s="1"/>
  <c r="AA9" i="52"/>
  <c r="AM207" i="52"/>
  <c r="AI207" i="52"/>
  <c r="AM206" i="52"/>
  <c r="AI206" i="52"/>
  <c r="AL207" i="52"/>
  <c r="AH207" i="52"/>
  <c r="AL206" i="52"/>
  <c r="AH206" i="52"/>
  <c r="AK207" i="52"/>
  <c r="AG207" i="52"/>
  <c r="AK206" i="52"/>
  <c r="AG206" i="52"/>
  <c r="AJ207" i="52"/>
  <c r="AF207" i="52"/>
  <c r="AJ206" i="52"/>
  <c r="AF206" i="52"/>
  <c r="S10" i="52"/>
  <c r="F4" i="67" s="1"/>
  <c r="AC10" i="52"/>
  <c r="R4" i="67" s="1"/>
  <c r="AM171" i="58"/>
  <c r="AH171" i="58"/>
  <c r="AL171" i="58"/>
  <c r="G132" i="58"/>
  <c r="Q171" i="58"/>
  <c r="Q9" i="58"/>
  <c r="U171" i="58"/>
  <c r="U9" i="58"/>
  <c r="Y171" i="58"/>
  <c r="Y9" i="58"/>
  <c r="AC171" i="58"/>
  <c r="AC9" i="58"/>
  <c r="R171" i="58"/>
  <c r="R9" i="58"/>
  <c r="X172" i="58"/>
  <c r="V9" i="58"/>
  <c r="S171" i="58"/>
  <c r="S9" i="58"/>
  <c r="W171" i="58"/>
  <c r="W9" i="58"/>
  <c r="AA171" i="58"/>
  <c r="AA9" i="58"/>
  <c r="AE171" i="58"/>
  <c r="AE9" i="58"/>
  <c r="H132" i="58"/>
  <c r="T171" i="58"/>
  <c r="T9" i="58"/>
  <c r="Z171" i="58"/>
  <c r="X9" i="58"/>
  <c r="AC172" i="58"/>
  <c r="AC15" i="58" s="1"/>
  <c r="R9" i="65" s="1"/>
  <c r="AB9" i="58"/>
  <c r="AF171" i="56"/>
  <c r="AG171" i="56"/>
  <c r="AH171" i="56"/>
  <c r="AH171" i="55"/>
  <c r="AI171" i="54"/>
  <c r="AG171" i="54"/>
  <c r="AI171" i="53"/>
  <c r="AH171" i="52"/>
  <c r="AI171" i="52"/>
  <c r="AG171" i="58"/>
  <c r="AI171" i="58"/>
  <c r="AG171" i="57"/>
  <c r="AK171" i="57"/>
  <c r="S171" i="57"/>
  <c r="S9" i="57"/>
  <c r="W171" i="57"/>
  <c r="W9" i="57"/>
  <c r="AC172" i="57"/>
  <c r="AC15" i="57" s="1"/>
  <c r="R11" i="65" s="1"/>
  <c r="AA9" i="57"/>
  <c r="AE171" i="57"/>
  <c r="AE9" i="57"/>
  <c r="AI171" i="57"/>
  <c r="AM171" i="57"/>
  <c r="T171" i="57"/>
  <c r="T9" i="57"/>
  <c r="X171" i="57"/>
  <c r="X9" i="57"/>
  <c r="AB171" i="57"/>
  <c r="AB9" i="57"/>
  <c r="AH171" i="57"/>
  <c r="AL171" i="57"/>
  <c r="K131" i="57"/>
  <c r="K132" i="57" s="1"/>
  <c r="Q171" i="57"/>
  <c r="Q9" i="57"/>
  <c r="U171" i="57"/>
  <c r="U9" i="57"/>
  <c r="Y171" i="57"/>
  <c r="Y9" i="57"/>
  <c r="AC171" i="57"/>
  <c r="AC9" i="57"/>
  <c r="R171" i="57"/>
  <c r="R9" i="57"/>
  <c r="V171" i="57"/>
  <c r="V9" i="57"/>
  <c r="Z171" i="57"/>
  <c r="Z9" i="57"/>
  <c r="K131" i="55"/>
  <c r="K132" i="55" s="1"/>
  <c r="G132" i="53"/>
  <c r="H132" i="53"/>
  <c r="AC172" i="53"/>
  <c r="AC15" i="53" s="1"/>
  <c r="R5" i="65" s="1"/>
  <c r="AA9" i="53"/>
  <c r="AE171" i="53"/>
  <c r="AE9" i="53"/>
  <c r="K131" i="53"/>
  <c r="AC171" i="53"/>
  <c r="AC9" i="53"/>
  <c r="AH171" i="53"/>
  <c r="AL171" i="53"/>
  <c r="AA171" i="57"/>
  <c r="AF171" i="57"/>
  <c r="AJ171" i="57"/>
  <c r="S172" i="57"/>
  <c r="S15" i="57" s="1"/>
  <c r="F11" i="65" s="1"/>
  <c r="X172" i="57"/>
  <c r="X15" i="57" s="1"/>
  <c r="L11" i="65" s="1"/>
  <c r="AD171" i="57"/>
  <c r="AA171" i="56"/>
  <c r="AI171" i="56"/>
  <c r="S172" i="56"/>
  <c r="S15" i="56" s="1"/>
  <c r="F8" i="65" s="1"/>
  <c r="AM171" i="56"/>
  <c r="X172" i="56"/>
  <c r="X15" i="56" s="1"/>
  <c r="L8" i="65" s="1"/>
  <c r="S171" i="56"/>
  <c r="W171" i="56"/>
  <c r="AE171" i="56"/>
  <c r="K155" i="56"/>
  <c r="S171" i="55"/>
  <c r="AA171" i="55"/>
  <c r="X171" i="55"/>
  <c r="AB171" i="55"/>
  <c r="AF171" i="55"/>
  <c r="AJ171" i="55"/>
  <c r="S172" i="55"/>
  <c r="S15" i="55" s="1"/>
  <c r="F7" i="65" s="1"/>
  <c r="Q171" i="55"/>
  <c r="AG171" i="55"/>
  <c r="AK171" i="55"/>
  <c r="X172" i="55"/>
  <c r="X15" i="55" s="1"/>
  <c r="L7" i="65" s="1"/>
  <c r="V171" i="55"/>
  <c r="AD171" i="55"/>
  <c r="AB171" i="54"/>
  <c r="AF171" i="54"/>
  <c r="AJ171" i="54"/>
  <c r="F12" i="65"/>
  <c r="AD171" i="54"/>
  <c r="K155" i="54"/>
  <c r="AA171" i="53"/>
  <c r="AB171" i="53"/>
  <c r="AF171" i="53"/>
  <c r="AJ171" i="53"/>
  <c r="AG171" i="53"/>
  <c r="AK171" i="53"/>
  <c r="AD171" i="53"/>
  <c r="S171" i="52"/>
  <c r="W171" i="52"/>
  <c r="AA171" i="52"/>
  <c r="AE171" i="52"/>
  <c r="T171" i="52"/>
  <c r="X171" i="52"/>
  <c r="AB171" i="52"/>
  <c r="AF171" i="52"/>
  <c r="AJ171" i="52"/>
  <c r="S172" i="52"/>
  <c r="S15" i="52" s="1"/>
  <c r="F4" i="65" s="1"/>
  <c r="Q171" i="52"/>
  <c r="AG171" i="52"/>
  <c r="AK171" i="52"/>
  <c r="V171" i="52"/>
  <c r="AD171" i="52"/>
  <c r="K132" i="52"/>
  <c r="G132" i="52"/>
  <c r="X171" i="58"/>
  <c r="AB171" i="58"/>
  <c r="AF171" i="58"/>
  <c r="AJ171" i="58"/>
  <c r="S172" i="58"/>
  <c r="S15" i="58" s="1"/>
  <c r="F9" i="65" s="1"/>
  <c r="V171" i="58"/>
  <c r="AD171" i="58"/>
  <c r="X15" i="58"/>
  <c r="L9" i="65" s="1"/>
  <c r="K119" i="58"/>
  <c r="K118" i="58"/>
  <c r="K117" i="58"/>
  <c r="K116" i="58"/>
  <c r="K115" i="58"/>
  <c r="K114" i="58"/>
  <c r="K113" i="58"/>
  <c r="K112" i="58"/>
  <c r="K111" i="58"/>
  <c r="K110" i="58"/>
  <c r="K109" i="58"/>
  <c r="K108" i="58"/>
  <c r="K107" i="58"/>
  <c r="K106" i="58"/>
  <c r="K105" i="58"/>
  <c r="K104" i="58"/>
  <c r="K103" i="58"/>
  <c r="K102" i="58"/>
  <c r="K101" i="58"/>
  <c r="K100" i="58"/>
  <c r="K99" i="58"/>
  <c r="K98" i="58"/>
  <c r="K97" i="58"/>
  <c r="K96" i="58"/>
  <c r="K95" i="58"/>
  <c r="K94" i="58"/>
  <c r="K93" i="58"/>
  <c r="K92" i="58"/>
  <c r="K91" i="58"/>
  <c r="K90" i="58"/>
  <c r="K89" i="58"/>
  <c r="K88" i="58"/>
  <c r="K87" i="58"/>
  <c r="K86" i="58"/>
  <c r="K85" i="58"/>
  <c r="K84" i="58"/>
  <c r="K83" i="58"/>
  <c r="K82" i="58"/>
  <c r="K81" i="58"/>
  <c r="K80" i="58"/>
  <c r="K79" i="58"/>
  <c r="K78" i="58"/>
  <c r="K77" i="58"/>
  <c r="K76" i="58"/>
  <c r="K75" i="58"/>
  <c r="K74" i="58"/>
  <c r="K73" i="58"/>
  <c r="K72" i="58"/>
  <c r="K71" i="58"/>
  <c r="K70" i="58"/>
  <c r="K69" i="58"/>
  <c r="K68" i="58"/>
  <c r="K67" i="58"/>
  <c r="K66" i="58"/>
  <c r="K65" i="58"/>
  <c r="K64" i="58"/>
  <c r="K63" i="58"/>
  <c r="K62" i="58"/>
  <c r="K61" i="58"/>
  <c r="K60" i="58"/>
  <c r="K59" i="58"/>
  <c r="K58" i="58"/>
  <c r="K57" i="58"/>
  <c r="K56" i="58"/>
  <c r="K55" i="58"/>
  <c r="K54" i="58"/>
  <c r="K53" i="58"/>
  <c r="K52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9" i="58"/>
  <c r="K18" i="58"/>
  <c r="AF208" i="57" l="1"/>
  <c r="AG208" i="57"/>
  <c r="AH208" i="57"/>
  <c r="AM208" i="57"/>
  <c r="AK208" i="57"/>
  <c r="AL208" i="57"/>
  <c r="AJ208" i="57"/>
  <c r="AI208" i="57"/>
  <c r="AJ208" i="56"/>
  <c r="AF208" i="56"/>
  <c r="AI208" i="56"/>
  <c r="X10" i="56"/>
  <c r="L7" i="67" s="1"/>
  <c r="AG208" i="56"/>
  <c r="AM208" i="56"/>
  <c r="AK208" i="56"/>
  <c r="AH208" i="56"/>
  <c r="AL208" i="56"/>
  <c r="AC10" i="56"/>
  <c r="R7" i="67" s="1"/>
  <c r="S10" i="56"/>
  <c r="F7" i="67" s="1"/>
  <c r="AC10" i="55"/>
  <c r="R5" i="67" s="1"/>
  <c r="AJ208" i="55"/>
  <c r="AK208" i="55"/>
  <c r="AM208" i="55"/>
  <c r="S10" i="55"/>
  <c r="F5" i="67" s="1"/>
  <c r="K155" i="55"/>
  <c r="AG208" i="55"/>
  <c r="AH208" i="55"/>
  <c r="AL208" i="55"/>
  <c r="X10" i="55"/>
  <c r="L5" i="67" s="1"/>
  <c r="AJ208" i="54"/>
  <c r="AL208" i="54"/>
  <c r="AG208" i="54"/>
  <c r="AH208" i="54"/>
  <c r="AI208" i="54"/>
  <c r="AC10" i="54"/>
  <c r="R12" i="67" s="1"/>
  <c r="AF208" i="54"/>
  <c r="AK208" i="54"/>
  <c r="AM208" i="54"/>
  <c r="F12" i="67"/>
  <c r="AH208" i="53"/>
  <c r="AK208" i="53"/>
  <c r="AM208" i="53"/>
  <c r="AJ208" i="53"/>
  <c r="AG208" i="53"/>
  <c r="AI208" i="53"/>
  <c r="AF208" i="53"/>
  <c r="AL208" i="53"/>
  <c r="AH208" i="52"/>
  <c r="AJ208" i="52"/>
  <c r="AM208" i="52"/>
  <c r="AI208" i="52"/>
  <c r="AF208" i="52"/>
  <c r="AK208" i="52"/>
  <c r="X10" i="52"/>
  <c r="L4" i="67" s="1"/>
  <c r="AG208" i="52"/>
  <c r="AL208" i="52"/>
  <c r="X10" i="58"/>
  <c r="L8" i="67" s="1"/>
  <c r="AC10" i="58"/>
  <c r="R8" i="67" s="1"/>
  <c r="S10" i="58"/>
  <c r="F8" i="67" s="1"/>
  <c r="AM207" i="58"/>
  <c r="AI207" i="58"/>
  <c r="AI208" i="58" s="1"/>
  <c r="AM206" i="58"/>
  <c r="AI206" i="58"/>
  <c r="AL207" i="58"/>
  <c r="AL208" i="58" s="1"/>
  <c r="AH207" i="58"/>
  <c r="AH208" i="58" s="1"/>
  <c r="AL206" i="58"/>
  <c r="AH206" i="58"/>
  <c r="AK207" i="58"/>
  <c r="AK208" i="58" s="1"/>
  <c r="AG207" i="58"/>
  <c r="AG208" i="58" s="1"/>
  <c r="AK206" i="58"/>
  <c r="AG206" i="58"/>
  <c r="AJ207" i="58"/>
  <c r="AF207" i="58"/>
  <c r="AJ206" i="58"/>
  <c r="AF206" i="58"/>
  <c r="K131" i="58"/>
  <c r="AC10" i="57"/>
  <c r="R11" i="67" s="1"/>
  <c r="K155" i="57"/>
  <c r="S10" i="57"/>
  <c r="F11" i="67" s="1"/>
  <c r="X10" i="57"/>
  <c r="L11" i="67" s="1"/>
  <c r="AC10" i="53"/>
  <c r="R6" i="67" s="1"/>
  <c r="K132" i="53"/>
  <c r="K155" i="53"/>
  <c r="AD9" i="59"/>
  <c r="AB9" i="59"/>
  <c r="Z9" i="59"/>
  <c r="X9" i="59"/>
  <c r="U9" i="59"/>
  <c r="T9" i="59"/>
  <c r="R9" i="59"/>
  <c r="H170" i="59"/>
  <c r="J151" i="59"/>
  <c r="J147" i="59"/>
  <c r="H131" i="59"/>
  <c r="G131" i="59"/>
  <c r="F131" i="59"/>
  <c r="D131" i="59"/>
  <c r="R1" i="59"/>
  <c r="S1" i="59"/>
  <c r="T1" i="59"/>
  <c r="V1" i="59"/>
  <c r="W1" i="59"/>
  <c r="Z1" i="59"/>
  <c r="AA1" i="59"/>
  <c r="AD1" i="59"/>
  <c r="AE1" i="59"/>
  <c r="Q3" i="59"/>
  <c r="R3" i="59"/>
  <c r="S3" i="59"/>
  <c r="T3" i="59"/>
  <c r="U3" i="59"/>
  <c r="V3" i="59"/>
  <c r="W3" i="59"/>
  <c r="X3" i="59"/>
  <c r="Y3" i="59"/>
  <c r="Z3" i="59"/>
  <c r="AB3" i="59"/>
  <c r="AC3" i="59"/>
  <c r="AD3" i="59"/>
  <c r="AE3" i="59"/>
  <c r="Q5" i="59"/>
  <c r="R5" i="59"/>
  <c r="S5" i="59"/>
  <c r="T5" i="59"/>
  <c r="U5" i="59"/>
  <c r="V5" i="59"/>
  <c r="Y5" i="59"/>
  <c r="Z5" i="59"/>
  <c r="AC5" i="59"/>
  <c r="AD5" i="59"/>
  <c r="AE5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3" i="59"/>
  <c r="K22" i="59"/>
  <c r="K21" i="59"/>
  <c r="K20" i="59"/>
  <c r="K19" i="59"/>
  <c r="K18" i="59"/>
  <c r="K119" i="60"/>
  <c r="K118" i="60"/>
  <c r="K117" i="60"/>
  <c r="K116" i="60"/>
  <c r="K115" i="60"/>
  <c r="K114" i="60"/>
  <c r="K113" i="60"/>
  <c r="K112" i="60"/>
  <c r="K111" i="60"/>
  <c r="K110" i="60"/>
  <c r="K109" i="60"/>
  <c r="K108" i="60"/>
  <c r="K107" i="60"/>
  <c r="K106" i="60"/>
  <c r="K105" i="60"/>
  <c r="K104" i="60"/>
  <c r="K103" i="60"/>
  <c r="K102" i="60"/>
  <c r="K101" i="60"/>
  <c r="K100" i="60"/>
  <c r="K99" i="60"/>
  <c r="K98" i="60"/>
  <c r="K97" i="60"/>
  <c r="K96" i="60"/>
  <c r="K95" i="60"/>
  <c r="K94" i="60"/>
  <c r="K93" i="60"/>
  <c r="K92" i="60"/>
  <c r="K91" i="60"/>
  <c r="K90" i="60"/>
  <c r="K89" i="60"/>
  <c r="K88" i="60"/>
  <c r="K87" i="60"/>
  <c r="K86" i="60"/>
  <c r="K85" i="60"/>
  <c r="K84" i="60"/>
  <c r="K83" i="60"/>
  <c r="K82" i="60"/>
  <c r="K81" i="60"/>
  <c r="K80" i="60"/>
  <c r="K79" i="60"/>
  <c r="K78" i="60"/>
  <c r="K77" i="60"/>
  <c r="K76" i="60"/>
  <c r="K75" i="60"/>
  <c r="K74" i="60"/>
  <c r="K73" i="60"/>
  <c r="K72" i="60"/>
  <c r="K71" i="60"/>
  <c r="K70" i="60"/>
  <c r="K69" i="60"/>
  <c r="K68" i="60"/>
  <c r="K67" i="60"/>
  <c r="K66" i="60"/>
  <c r="K65" i="60"/>
  <c r="K64" i="60"/>
  <c r="K63" i="60"/>
  <c r="K62" i="60"/>
  <c r="K61" i="60"/>
  <c r="K60" i="60"/>
  <c r="K59" i="60"/>
  <c r="K58" i="60"/>
  <c r="K57" i="60"/>
  <c r="K56" i="60"/>
  <c r="K55" i="60"/>
  <c r="K54" i="60"/>
  <c r="K53" i="60"/>
  <c r="K52" i="60"/>
  <c r="K51" i="60"/>
  <c r="K50" i="60"/>
  <c r="K49" i="60"/>
  <c r="K48" i="60"/>
  <c r="K47" i="60"/>
  <c r="K46" i="60"/>
  <c r="K45" i="60"/>
  <c r="K44" i="60"/>
  <c r="K43" i="60"/>
  <c r="K42" i="60"/>
  <c r="K41" i="60"/>
  <c r="K40" i="60"/>
  <c r="K39" i="60"/>
  <c r="K38" i="60"/>
  <c r="K37" i="60"/>
  <c r="K36" i="60"/>
  <c r="K35" i="60"/>
  <c r="K34" i="60"/>
  <c r="K33" i="60"/>
  <c r="K32" i="60"/>
  <c r="K31" i="60"/>
  <c r="K30" i="60"/>
  <c r="K29" i="60"/>
  <c r="K28" i="60"/>
  <c r="K27" i="60"/>
  <c r="K26" i="60"/>
  <c r="K25" i="60"/>
  <c r="K24" i="60"/>
  <c r="K23" i="60"/>
  <c r="K22" i="60"/>
  <c r="K21" i="60"/>
  <c r="K20" i="60"/>
  <c r="K19" i="60"/>
  <c r="K18" i="60"/>
  <c r="AM170" i="60"/>
  <c r="AL170" i="60"/>
  <c r="AK170" i="60"/>
  <c r="AJ170" i="60"/>
  <c r="AI170" i="60"/>
  <c r="AH170" i="60"/>
  <c r="AG170" i="60"/>
  <c r="AF170" i="60"/>
  <c r="AE170" i="60"/>
  <c r="AE9" i="60" s="1"/>
  <c r="AD170" i="60"/>
  <c r="AD9" i="60" s="1"/>
  <c r="AC170" i="60"/>
  <c r="AC9" i="60" s="1"/>
  <c r="AB170" i="60"/>
  <c r="AB9" i="60" s="1"/>
  <c r="AA170" i="60"/>
  <c r="AA9" i="60" s="1"/>
  <c r="Z170" i="60"/>
  <c r="Z9" i="60" s="1"/>
  <c r="Y170" i="60"/>
  <c r="Y9" i="60" s="1"/>
  <c r="X170" i="60"/>
  <c r="X9" i="60" s="1"/>
  <c r="W170" i="60"/>
  <c r="W9" i="60" s="1"/>
  <c r="V170" i="60"/>
  <c r="V9" i="60" s="1"/>
  <c r="U170" i="60"/>
  <c r="U9" i="60" s="1"/>
  <c r="T170" i="60"/>
  <c r="T9" i="60" s="1"/>
  <c r="S170" i="60"/>
  <c r="S9" i="60" s="1"/>
  <c r="R170" i="60"/>
  <c r="R9" i="60" s="1"/>
  <c r="Q170" i="60"/>
  <c r="Q9" i="60" s="1"/>
  <c r="H170" i="60"/>
  <c r="AH190" i="3"/>
  <c r="AG190" i="3"/>
  <c r="AF190" i="3"/>
  <c r="AE190" i="3"/>
  <c r="AD190" i="3"/>
  <c r="AC190" i="3"/>
  <c r="AB190" i="3"/>
  <c r="AH189" i="3"/>
  <c r="AG189" i="3"/>
  <c r="AF189" i="3"/>
  <c r="AE189" i="3"/>
  <c r="AD189" i="3"/>
  <c r="AC189" i="3"/>
  <c r="AB189" i="3"/>
  <c r="AA190" i="3"/>
  <c r="AA189" i="3"/>
  <c r="T122" i="2"/>
  <c r="T121" i="2"/>
  <c r="T120" i="2"/>
  <c r="T119" i="2"/>
  <c r="T118" i="2"/>
  <c r="T116" i="2"/>
  <c r="T124" i="2" s="1"/>
  <c r="S155" i="59" l="1"/>
  <c r="W155" i="59"/>
  <c r="AA155" i="59"/>
  <c r="AE155" i="59"/>
  <c r="AI155" i="59"/>
  <c r="AM155" i="59"/>
  <c r="T155" i="59"/>
  <c r="X155" i="59"/>
  <c r="AB155" i="59"/>
  <c r="AF155" i="59"/>
  <c r="AJ155" i="59"/>
  <c r="Q155" i="59"/>
  <c r="U155" i="59"/>
  <c r="Y155" i="59"/>
  <c r="AC155" i="59"/>
  <c r="AC7" i="59" s="1"/>
  <c r="AG155" i="59"/>
  <c r="AK155" i="59"/>
  <c r="R155" i="59"/>
  <c r="V155" i="59"/>
  <c r="Z155" i="59"/>
  <c r="AD155" i="59"/>
  <c r="AH155" i="59"/>
  <c r="AL155" i="59"/>
  <c r="AF208" i="58"/>
  <c r="AM208" i="58"/>
  <c r="AJ208" i="58"/>
  <c r="K155" i="58"/>
  <c r="K132" i="58"/>
  <c r="T7" i="59"/>
  <c r="S4" i="59"/>
  <c r="C10" i="67" s="1"/>
  <c r="AC1" i="59"/>
  <c r="Y1" i="59"/>
  <c r="U1" i="59"/>
  <c r="AB5" i="59"/>
  <c r="X5" i="59"/>
  <c r="AB1" i="59"/>
  <c r="X1" i="59"/>
  <c r="AA5" i="59"/>
  <c r="W5" i="59"/>
  <c r="AA3" i="59"/>
  <c r="AC4" i="59" s="1"/>
  <c r="O10" i="67" s="1"/>
  <c r="X4" i="59"/>
  <c r="I10" i="67" s="1"/>
  <c r="G132" i="59"/>
  <c r="S9" i="59"/>
  <c r="W9" i="59"/>
  <c r="AA9" i="59"/>
  <c r="AE9" i="59"/>
  <c r="AM207" i="59"/>
  <c r="AI207" i="59"/>
  <c r="AM206" i="59"/>
  <c r="AI206" i="59"/>
  <c r="AL207" i="59"/>
  <c r="AL208" i="59" s="1"/>
  <c r="AH207" i="59"/>
  <c r="AL206" i="59"/>
  <c r="AH206" i="59"/>
  <c r="AK207" i="59"/>
  <c r="AK208" i="59" s="1"/>
  <c r="AG207" i="59"/>
  <c r="AK206" i="59"/>
  <c r="AG206" i="59"/>
  <c r="AJ207" i="59"/>
  <c r="AJ208" i="59" s="1"/>
  <c r="AF207" i="59"/>
  <c r="AJ206" i="59"/>
  <c r="AF206" i="59"/>
  <c r="R7" i="59"/>
  <c r="H132" i="59"/>
  <c r="Y7" i="59"/>
  <c r="U7" i="59"/>
  <c r="Q7" i="59"/>
  <c r="K131" i="59"/>
  <c r="K155" i="59" s="1"/>
  <c r="Y9" i="59"/>
  <c r="AC9" i="59"/>
  <c r="AC10" i="59" s="1"/>
  <c r="R10" i="67" s="1"/>
  <c r="X15" i="59"/>
  <c r="L10" i="65" s="1"/>
  <c r="V9" i="59"/>
  <c r="AC191" i="3"/>
  <c r="AG191" i="3"/>
  <c r="AA191" i="3"/>
  <c r="AD191" i="3"/>
  <c r="AH191" i="3"/>
  <c r="AE191" i="3"/>
  <c r="AB191" i="3"/>
  <c r="AF191" i="3"/>
  <c r="T125" i="2"/>
  <c r="T128" i="2"/>
  <c r="AL207" i="60"/>
  <c r="AJ207" i="60"/>
  <c r="AK206" i="60"/>
  <c r="AH207" i="60"/>
  <c r="AH206" i="60"/>
  <c r="AL206" i="60"/>
  <c r="AI207" i="60"/>
  <c r="AM207" i="60"/>
  <c r="AF206" i="60"/>
  <c r="AI206" i="60"/>
  <c r="AM206" i="60"/>
  <c r="AG206" i="60"/>
  <c r="K131" i="60"/>
  <c r="AF207" i="60"/>
  <c r="AJ206" i="60"/>
  <c r="AG207" i="60"/>
  <c r="AG208" i="60" s="1"/>
  <c r="AK207" i="60"/>
  <c r="AK208" i="60" s="1"/>
  <c r="S6" i="59"/>
  <c r="D10" i="67" s="1"/>
  <c r="S12" i="59"/>
  <c r="C10" i="65" s="1"/>
  <c r="Q1" i="59"/>
  <c r="Q9" i="59"/>
  <c r="S15" i="59"/>
  <c r="F10" i="65" s="1"/>
  <c r="AC15" i="59"/>
  <c r="R10" i="65" s="1"/>
  <c r="S13" i="59"/>
  <c r="D10" i="65" s="1"/>
  <c r="S11" i="59"/>
  <c r="B10" i="65" s="1"/>
  <c r="X13" i="59"/>
  <c r="J10" i="65" s="1"/>
  <c r="AC12" i="59"/>
  <c r="O10" i="65" s="1"/>
  <c r="X11" i="59"/>
  <c r="H10" i="65" s="1"/>
  <c r="AC11" i="59"/>
  <c r="N10" i="65" s="1"/>
  <c r="X12" i="59"/>
  <c r="I10" i="65" s="1"/>
  <c r="AC13" i="59"/>
  <c r="P10" i="65" s="1"/>
  <c r="T127" i="2"/>
  <c r="T129" i="2"/>
  <c r="T126" i="2"/>
  <c r="T123" i="2"/>
  <c r="O104" i="2"/>
  <c r="L104" i="2"/>
  <c r="K104" i="2"/>
  <c r="H104" i="2"/>
  <c r="G104" i="2"/>
  <c r="F104" i="2"/>
  <c r="O103" i="2"/>
  <c r="L103" i="2"/>
  <c r="K103" i="2"/>
  <c r="H103" i="2"/>
  <c r="G103" i="2"/>
  <c r="F103" i="2"/>
  <c r="O102" i="2"/>
  <c r="L102" i="2"/>
  <c r="K102" i="2"/>
  <c r="H102" i="2"/>
  <c r="G102" i="2"/>
  <c r="F102" i="2"/>
  <c r="O101" i="2"/>
  <c r="L101" i="2"/>
  <c r="K101" i="2"/>
  <c r="H101" i="2"/>
  <c r="G101" i="2"/>
  <c r="F101" i="2"/>
  <c r="O100" i="2"/>
  <c r="L100" i="2"/>
  <c r="K100" i="2"/>
  <c r="H100" i="2"/>
  <c r="I100" i="2" s="1"/>
  <c r="P100" i="2" s="1"/>
  <c r="G100" i="2"/>
  <c r="F100" i="2"/>
  <c r="O99" i="2"/>
  <c r="L99" i="2"/>
  <c r="K99" i="2"/>
  <c r="H99" i="2"/>
  <c r="G99" i="2"/>
  <c r="F99" i="2"/>
  <c r="O98" i="2"/>
  <c r="L98" i="2"/>
  <c r="K98" i="2"/>
  <c r="H98" i="2"/>
  <c r="I98" i="2" s="1"/>
  <c r="P98" i="2" s="1"/>
  <c r="G98" i="2"/>
  <c r="F98" i="2"/>
  <c r="O97" i="2"/>
  <c r="L97" i="2"/>
  <c r="K97" i="2"/>
  <c r="H97" i="2"/>
  <c r="G97" i="2"/>
  <c r="F97" i="2"/>
  <c r="O96" i="2"/>
  <c r="L96" i="2"/>
  <c r="K96" i="2"/>
  <c r="H96" i="2"/>
  <c r="I96" i="2" s="1"/>
  <c r="P96" i="2" s="1"/>
  <c r="G96" i="2"/>
  <c r="F96" i="2"/>
  <c r="O95" i="2"/>
  <c r="L95" i="2"/>
  <c r="K95" i="2"/>
  <c r="H95" i="2"/>
  <c r="G95" i="2"/>
  <c r="F95" i="2"/>
  <c r="O94" i="2"/>
  <c r="L94" i="2"/>
  <c r="K94" i="2"/>
  <c r="H94" i="2"/>
  <c r="I94" i="2" s="1"/>
  <c r="P94" i="2" s="1"/>
  <c r="G94" i="2"/>
  <c r="F94" i="2"/>
  <c r="O93" i="2"/>
  <c r="L93" i="2"/>
  <c r="K93" i="2"/>
  <c r="H93" i="2"/>
  <c r="G93" i="2"/>
  <c r="F93" i="2"/>
  <c r="O92" i="2"/>
  <c r="L92" i="2"/>
  <c r="K92" i="2"/>
  <c r="H92" i="2"/>
  <c r="I92" i="2" s="1"/>
  <c r="P92" i="2" s="1"/>
  <c r="G92" i="2"/>
  <c r="F92" i="2"/>
  <c r="O91" i="2"/>
  <c r="L91" i="2"/>
  <c r="K91" i="2"/>
  <c r="H91" i="2"/>
  <c r="G91" i="2"/>
  <c r="F91" i="2"/>
  <c r="O90" i="2"/>
  <c r="L90" i="2"/>
  <c r="K90" i="2"/>
  <c r="H90" i="2"/>
  <c r="I90" i="2" s="1"/>
  <c r="P90" i="2" s="1"/>
  <c r="G90" i="2"/>
  <c r="F90" i="2"/>
  <c r="O89" i="2"/>
  <c r="L89" i="2"/>
  <c r="K89" i="2"/>
  <c r="H89" i="2"/>
  <c r="G89" i="2"/>
  <c r="F89" i="2"/>
  <c r="O88" i="2"/>
  <c r="L88" i="2"/>
  <c r="K88" i="2"/>
  <c r="H88" i="2"/>
  <c r="I88" i="2" s="1"/>
  <c r="P88" i="2" s="1"/>
  <c r="G88" i="2"/>
  <c r="F88" i="2"/>
  <c r="O87" i="2"/>
  <c r="L87" i="2"/>
  <c r="K87" i="2"/>
  <c r="H87" i="2"/>
  <c r="G87" i="2"/>
  <c r="F87" i="2"/>
  <c r="O86" i="2"/>
  <c r="L86" i="2"/>
  <c r="K86" i="2"/>
  <c r="H86" i="2"/>
  <c r="I86" i="2" s="1"/>
  <c r="P86" i="2" s="1"/>
  <c r="G86" i="2"/>
  <c r="F86" i="2"/>
  <c r="O85" i="2"/>
  <c r="L85" i="2"/>
  <c r="K85" i="2"/>
  <c r="H85" i="2"/>
  <c r="G85" i="2"/>
  <c r="F85" i="2"/>
  <c r="O84" i="2"/>
  <c r="L84" i="2"/>
  <c r="K84" i="2"/>
  <c r="H84" i="2"/>
  <c r="I84" i="2" s="1"/>
  <c r="P84" i="2" s="1"/>
  <c r="G84" i="2"/>
  <c r="F84" i="2"/>
  <c r="O83" i="2"/>
  <c r="L83" i="2"/>
  <c r="K83" i="2"/>
  <c r="H83" i="2"/>
  <c r="G83" i="2"/>
  <c r="F83" i="2"/>
  <c r="O82" i="2"/>
  <c r="L82" i="2"/>
  <c r="K82" i="2"/>
  <c r="H82" i="2"/>
  <c r="I82" i="2" s="1"/>
  <c r="P82" i="2" s="1"/>
  <c r="G82" i="2"/>
  <c r="F82" i="2"/>
  <c r="O81" i="2"/>
  <c r="L81" i="2"/>
  <c r="K81" i="2"/>
  <c r="H81" i="2"/>
  <c r="G81" i="2"/>
  <c r="F81" i="2"/>
  <c r="O80" i="2"/>
  <c r="L80" i="2"/>
  <c r="K80" i="2"/>
  <c r="H80" i="2"/>
  <c r="I80" i="2" s="1"/>
  <c r="P80" i="2" s="1"/>
  <c r="G80" i="2"/>
  <c r="F80" i="2"/>
  <c r="O79" i="2"/>
  <c r="L79" i="2"/>
  <c r="K79" i="2"/>
  <c r="H79" i="2"/>
  <c r="G79" i="2"/>
  <c r="F79" i="2"/>
  <c r="O78" i="2"/>
  <c r="L78" i="2"/>
  <c r="K78" i="2"/>
  <c r="H78" i="2"/>
  <c r="I78" i="2" s="1"/>
  <c r="P78" i="2" s="1"/>
  <c r="G78" i="2"/>
  <c r="F78" i="2"/>
  <c r="O77" i="2"/>
  <c r="L77" i="2"/>
  <c r="K77" i="2"/>
  <c r="H77" i="2"/>
  <c r="G77" i="2"/>
  <c r="F77" i="2"/>
  <c r="O76" i="2"/>
  <c r="L76" i="2"/>
  <c r="K76" i="2"/>
  <c r="H76" i="2"/>
  <c r="I76" i="2" s="1"/>
  <c r="P76" i="2" s="1"/>
  <c r="G76" i="2"/>
  <c r="F76" i="2"/>
  <c r="O75" i="2"/>
  <c r="L75" i="2"/>
  <c r="K75" i="2"/>
  <c r="H75" i="2"/>
  <c r="G75" i="2"/>
  <c r="F75" i="2"/>
  <c r="O74" i="2"/>
  <c r="L74" i="2"/>
  <c r="K74" i="2"/>
  <c r="H74" i="2"/>
  <c r="I74" i="2" s="1"/>
  <c r="P74" i="2" s="1"/>
  <c r="G74" i="2"/>
  <c r="F74" i="2"/>
  <c r="O73" i="2"/>
  <c r="L73" i="2"/>
  <c r="K73" i="2"/>
  <c r="H73" i="2"/>
  <c r="G73" i="2"/>
  <c r="F73" i="2"/>
  <c r="O72" i="2"/>
  <c r="L72" i="2"/>
  <c r="K72" i="2"/>
  <c r="H72" i="2"/>
  <c r="I72" i="2" s="1"/>
  <c r="P72" i="2" s="1"/>
  <c r="G72" i="2"/>
  <c r="F72" i="2"/>
  <c r="O71" i="2"/>
  <c r="L71" i="2"/>
  <c r="K71" i="2"/>
  <c r="H71" i="2"/>
  <c r="G71" i="2"/>
  <c r="F71" i="2"/>
  <c r="O70" i="2"/>
  <c r="L70" i="2"/>
  <c r="K70" i="2"/>
  <c r="H70" i="2"/>
  <c r="I70" i="2" s="1"/>
  <c r="P70" i="2" s="1"/>
  <c r="G70" i="2"/>
  <c r="F70" i="2"/>
  <c r="O69" i="2"/>
  <c r="L69" i="2"/>
  <c r="K69" i="2"/>
  <c r="H69" i="2"/>
  <c r="G69" i="2"/>
  <c r="F69" i="2"/>
  <c r="O68" i="2"/>
  <c r="L68" i="2"/>
  <c r="K68" i="2"/>
  <c r="H68" i="2"/>
  <c r="I68" i="2" s="1"/>
  <c r="P68" i="2" s="1"/>
  <c r="G68" i="2"/>
  <c r="F68" i="2"/>
  <c r="O67" i="2"/>
  <c r="L67" i="2"/>
  <c r="K67" i="2"/>
  <c r="H67" i="2"/>
  <c r="G67" i="2"/>
  <c r="F67" i="2"/>
  <c r="O66" i="2"/>
  <c r="L66" i="2"/>
  <c r="K66" i="2"/>
  <c r="H66" i="2"/>
  <c r="I66" i="2" s="1"/>
  <c r="P66" i="2" s="1"/>
  <c r="G66" i="2"/>
  <c r="F66" i="2"/>
  <c r="O65" i="2"/>
  <c r="L65" i="2"/>
  <c r="K65" i="2"/>
  <c r="H65" i="2"/>
  <c r="G65" i="2"/>
  <c r="F65" i="2"/>
  <c r="O64" i="2"/>
  <c r="L64" i="2"/>
  <c r="K64" i="2"/>
  <c r="H64" i="2"/>
  <c r="I64" i="2" s="1"/>
  <c r="P64" i="2" s="1"/>
  <c r="G64" i="2"/>
  <c r="F64" i="2"/>
  <c r="O63" i="2"/>
  <c r="L63" i="2"/>
  <c r="K63" i="2"/>
  <c r="H63" i="2"/>
  <c r="G63" i="2"/>
  <c r="F63" i="2"/>
  <c r="O62" i="2"/>
  <c r="L62" i="2"/>
  <c r="K62" i="2"/>
  <c r="H62" i="2"/>
  <c r="I62" i="2" s="1"/>
  <c r="P62" i="2" s="1"/>
  <c r="G62" i="2"/>
  <c r="F62" i="2"/>
  <c r="O61" i="2"/>
  <c r="L61" i="2"/>
  <c r="K61" i="2"/>
  <c r="H61" i="2"/>
  <c r="G61" i="2"/>
  <c r="F61" i="2"/>
  <c r="O60" i="2"/>
  <c r="L60" i="2"/>
  <c r="K60" i="2"/>
  <c r="H60" i="2"/>
  <c r="I60" i="2" s="1"/>
  <c r="P60" i="2" s="1"/>
  <c r="G60" i="2"/>
  <c r="F60" i="2"/>
  <c r="O59" i="2"/>
  <c r="L59" i="2"/>
  <c r="K59" i="2"/>
  <c r="H59" i="2"/>
  <c r="G59" i="2"/>
  <c r="F59" i="2"/>
  <c r="O58" i="2"/>
  <c r="L58" i="2"/>
  <c r="K58" i="2"/>
  <c r="H58" i="2"/>
  <c r="I58" i="2" s="1"/>
  <c r="P58" i="2" s="1"/>
  <c r="G58" i="2"/>
  <c r="F58" i="2"/>
  <c r="O57" i="2"/>
  <c r="L57" i="2"/>
  <c r="K57" i="2"/>
  <c r="H57" i="2"/>
  <c r="G57" i="2"/>
  <c r="F57" i="2"/>
  <c r="O56" i="2"/>
  <c r="L56" i="2"/>
  <c r="K56" i="2"/>
  <c r="H56" i="2"/>
  <c r="I56" i="2" s="1"/>
  <c r="P56" i="2" s="1"/>
  <c r="G56" i="2"/>
  <c r="F56" i="2"/>
  <c r="O55" i="2"/>
  <c r="L55" i="2"/>
  <c r="K55" i="2"/>
  <c r="H55" i="2"/>
  <c r="G55" i="2"/>
  <c r="F55" i="2"/>
  <c r="O54" i="2"/>
  <c r="L54" i="2"/>
  <c r="K54" i="2"/>
  <c r="H54" i="2"/>
  <c r="I54" i="2" s="1"/>
  <c r="P54" i="2" s="1"/>
  <c r="G54" i="2"/>
  <c r="F54" i="2"/>
  <c r="O53" i="2"/>
  <c r="L53" i="2"/>
  <c r="K53" i="2"/>
  <c r="H53" i="2"/>
  <c r="G53" i="2"/>
  <c r="F53" i="2"/>
  <c r="O52" i="2"/>
  <c r="L52" i="2"/>
  <c r="K52" i="2"/>
  <c r="H52" i="2"/>
  <c r="I52" i="2" s="1"/>
  <c r="P52" i="2" s="1"/>
  <c r="G52" i="2"/>
  <c r="F52" i="2"/>
  <c r="O51" i="2"/>
  <c r="L51" i="2"/>
  <c r="K51" i="2"/>
  <c r="H51" i="2"/>
  <c r="G51" i="2"/>
  <c r="F51" i="2"/>
  <c r="O50" i="2"/>
  <c r="L50" i="2"/>
  <c r="K50" i="2"/>
  <c r="H50" i="2"/>
  <c r="I50" i="2" s="1"/>
  <c r="P50" i="2" s="1"/>
  <c r="G50" i="2"/>
  <c r="F50" i="2"/>
  <c r="O49" i="2"/>
  <c r="L49" i="2"/>
  <c r="K49" i="2"/>
  <c r="H49" i="2"/>
  <c r="G49" i="2"/>
  <c r="F49" i="2"/>
  <c r="O48" i="2"/>
  <c r="L48" i="2"/>
  <c r="K48" i="2"/>
  <c r="H48" i="2"/>
  <c r="I48" i="2" s="1"/>
  <c r="P48" i="2" s="1"/>
  <c r="G48" i="2"/>
  <c r="F48" i="2"/>
  <c r="O47" i="2"/>
  <c r="L47" i="2"/>
  <c r="K47" i="2"/>
  <c r="H47" i="2"/>
  <c r="I47" i="2" s="1"/>
  <c r="P47" i="2" s="1"/>
  <c r="G47" i="2"/>
  <c r="F47" i="2"/>
  <c r="O46" i="2"/>
  <c r="L46" i="2"/>
  <c r="K46" i="2"/>
  <c r="H46" i="2"/>
  <c r="G46" i="2"/>
  <c r="F46" i="2"/>
  <c r="O45" i="2"/>
  <c r="L45" i="2"/>
  <c r="K45" i="2"/>
  <c r="H45" i="2"/>
  <c r="G45" i="2"/>
  <c r="F45" i="2"/>
  <c r="O44" i="2"/>
  <c r="L44" i="2"/>
  <c r="K44" i="2"/>
  <c r="H44" i="2"/>
  <c r="G44" i="2"/>
  <c r="F44" i="2"/>
  <c r="O43" i="2"/>
  <c r="L43" i="2"/>
  <c r="K43" i="2"/>
  <c r="H43" i="2"/>
  <c r="G43" i="2"/>
  <c r="F43" i="2"/>
  <c r="O42" i="2"/>
  <c r="L42" i="2"/>
  <c r="K42" i="2"/>
  <c r="H42" i="2"/>
  <c r="G42" i="2"/>
  <c r="F42" i="2"/>
  <c r="O41" i="2"/>
  <c r="L41" i="2"/>
  <c r="K41" i="2"/>
  <c r="H41" i="2"/>
  <c r="G41" i="2"/>
  <c r="F41" i="2"/>
  <c r="O40" i="2"/>
  <c r="L40" i="2"/>
  <c r="K40" i="2"/>
  <c r="H40" i="2"/>
  <c r="G40" i="2"/>
  <c r="F40" i="2"/>
  <c r="O39" i="2"/>
  <c r="L39" i="2"/>
  <c r="K39" i="2"/>
  <c r="H39" i="2"/>
  <c r="G39" i="2"/>
  <c r="F39" i="2"/>
  <c r="O38" i="2"/>
  <c r="L38" i="2"/>
  <c r="K38" i="2"/>
  <c r="H38" i="2"/>
  <c r="G38" i="2"/>
  <c r="F38" i="2"/>
  <c r="O37" i="2"/>
  <c r="L37" i="2"/>
  <c r="K37" i="2"/>
  <c r="H37" i="2"/>
  <c r="G37" i="2"/>
  <c r="F37" i="2"/>
  <c r="O36" i="2"/>
  <c r="L36" i="2"/>
  <c r="K36" i="2"/>
  <c r="H36" i="2"/>
  <c r="G36" i="2"/>
  <c r="F36" i="2"/>
  <c r="O35" i="2"/>
  <c r="L35" i="2"/>
  <c r="K35" i="2"/>
  <c r="H35" i="2"/>
  <c r="G35" i="2"/>
  <c r="F35" i="2"/>
  <c r="O34" i="2"/>
  <c r="L34" i="2"/>
  <c r="K34" i="2"/>
  <c r="H34" i="2"/>
  <c r="G34" i="2"/>
  <c r="F34" i="2"/>
  <c r="O33" i="2"/>
  <c r="L33" i="2"/>
  <c r="K33" i="2"/>
  <c r="H33" i="2"/>
  <c r="G33" i="2"/>
  <c r="F33" i="2"/>
  <c r="O32" i="2"/>
  <c r="L32" i="2"/>
  <c r="K32" i="2"/>
  <c r="H32" i="2"/>
  <c r="G32" i="2"/>
  <c r="F32" i="2"/>
  <c r="O31" i="2"/>
  <c r="L31" i="2"/>
  <c r="K31" i="2"/>
  <c r="H31" i="2"/>
  <c r="G31" i="2"/>
  <c r="F31" i="2"/>
  <c r="O30" i="2"/>
  <c r="L30" i="2"/>
  <c r="K30" i="2"/>
  <c r="H30" i="2"/>
  <c r="G30" i="2"/>
  <c r="F30" i="2"/>
  <c r="O29" i="2"/>
  <c r="L29" i="2"/>
  <c r="K29" i="2"/>
  <c r="H29" i="2"/>
  <c r="G29" i="2"/>
  <c r="F29" i="2"/>
  <c r="O28" i="2"/>
  <c r="L28" i="2"/>
  <c r="K28" i="2"/>
  <c r="H28" i="2"/>
  <c r="G28" i="2"/>
  <c r="F28" i="2"/>
  <c r="O27" i="2"/>
  <c r="L27" i="2"/>
  <c r="K27" i="2"/>
  <c r="H27" i="2"/>
  <c r="G27" i="2"/>
  <c r="F27" i="2"/>
  <c r="O26" i="2"/>
  <c r="L26" i="2"/>
  <c r="K26" i="2"/>
  <c r="H26" i="2"/>
  <c r="G26" i="2"/>
  <c r="F26" i="2"/>
  <c r="O25" i="2"/>
  <c r="L25" i="2"/>
  <c r="K25" i="2"/>
  <c r="H25" i="2"/>
  <c r="G25" i="2"/>
  <c r="F25" i="2"/>
  <c r="O24" i="2"/>
  <c r="L24" i="2"/>
  <c r="K24" i="2"/>
  <c r="H24" i="2"/>
  <c r="G24" i="2"/>
  <c r="F24" i="2"/>
  <c r="O23" i="2"/>
  <c r="L23" i="2"/>
  <c r="K23" i="2"/>
  <c r="H23" i="2"/>
  <c r="G23" i="2"/>
  <c r="F23" i="2"/>
  <c r="O22" i="2"/>
  <c r="L22" i="2"/>
  <c r="K22" i="2"/>
  <c r="H22" i="2"/>
  <c r="G22" i="2"/>
  <c r="F22" i="2"/>
  <c r="O21" i="2"/>
  <c r="L21" i="2"/>
  <c r="K21" i="2"/>
  <c r="H21" i="2"/>
  <c r="G21" i="2"/>
  <c r="F21" i="2"/>
  <c r="O20" i="2"/>
  <c r="L20" i="2"/>
  <c r="K20" i="2"/>
  <c r="H20" i="2"/>
  <c r="G20" i="2"/>
  <c r="F20" i="2"/>
  <c r="O19" i="2"/>
  <c r="L19" i="2"/>
  <c r="K19" i="2"/>
  <c r="H19" i="2"/>
  <c r="G19" i="2"/>
  <c r="F19" i="2"/>
  <c r="O18" i="2"/>
  <c r="L18" i="2"/>
  <c r="K18" i="2"/>
  <c r="H18" i="2"/>
  <c r="G18" i="2"/>
  <c r="F18" i="2"/>
  <c r="O17" i="2"/>
  <c r="L17" i="2"/>
  <c r="K17" i="2"/>
  <c r="H17" i="2"/>
  <c r="G17" i="2"/>
  <c r="F17" i="2"/>
  <c r="O16" i="2"/>
  <c r="L16" i="2"/>
  <c r="K16" i="2"/>
  <c r="H16" i="2"/>
  <c r="G16" i="2"/>
  <c r="F16" i="2"/>
  <c r="O15" i="2"/>
  <c r="L15" i="2"/>
  <c r="K15" i="2"/>
  <c r="H15" i="2"/>
  <c r="G15" i="2"/>
  <c r="F15" i="2"/>
  <c r="O14" i="2"/>
  <c r="L14" i="2"/>
  <c r="K14" i="2"/>
  <c r="H14" i="2"/>
  <c r="G14" i="2"/>
  <c r="F14" i="2"/>
  <c r="O13" i="2"/>
  <c r="L13" i="2"/>
  <c r="K13" i="2"/>
  <c r="H13" i="2"/>
  <c r="G13" i="2"/>
  <c r="F13" i="2"/>
  <c r="O12" i="2"/>
  <c r="L12" i="2"/>
  <c r="K12" i="2"/>
  <c r="H12" i="2"/>
  <c r="G12" i="2"/>
  <c r="F12" i="2"/>
  <c r="O11" i="2"/>
  <c r="L11" i="2"/>
  <c r="K11" i="2"/>
  <c r="H11" i="2"/>
  <c r="G11" i="2"/>
  <c r="F11" i="2"/>
  <c r="O10" i="2"/>
  <c r="L10" i="2"/>
  <c r="K10" i="2"/>
  <c r="H10" i="2"/>
  <c r="G10" i="2"/>
  <c r="F10" i="2"/>
  <c r="O9" i="2"/>
  <c r="L9" i="2"/>
  <c r="K9" i="2"/>
  <c r="H9" i="2"/>
  <c r="G9" i="2"/>
  <c r="F9" i="2"/>
  <c r="O8" i="2"/>
  <c r="L8" i="2"/>
  <c r="K8" i="2"/>
  <c r="H8" i="2"/>
  <c r="G8" i="2"/>
  <c r="F8" i="2"/>
  <c r="O7" i="2"/>
  <c r="L7" i="2"/>
  <c r="K7" i="2"/>
  <c r="H7" i="2"/>
  <c r="G7" i="2"/>
  <c r="F7" i="2"/>
  <c r="O6" i="2"/>
  <c r="L6" i="2"/>
  <c r="K6" i="2"/>
  <c r="H6" i="2"/>
  <c r="G6" i="2"/>
  <c r="F6" i="2"/>
  <c r="O5" i="2"/>
  <c r="L5" i="2"/>
  <c r="K5" i="2"/>
  <c r="H5" i="2"/>
  <c r="G5" i="2"/>
  <c r="F5" i="2"/>
  <c r="O4" i="2"/>
  <c r="L4" i="2"/>
  <c r="K4" i="2"/>
  <c r="H4" i="2"/>
  <c r="G4" i="2"/>
  <c r="F4" i="2"/>
  <c r="L3" i="2"/>
  <c r="K3" i="2"/>
  <c r="H3" i="2"/>
  <c r="G3" i="2"/>
  <c r="F3" i="2"/>
  <c r="AD156" i="59" l="1"/>
  <c r="S2" i="59"/>
  <c r="B10" i="67" s="1"/>
  <c r="AM208" i="59"/>
  <c r="R156" i="59"/>
  <c r="Z156" i="59"/>
  <c r="AG156" i="59"/>
  <c r="S157" i="59"/>
  <c r="S14" i="59" s="1"/>
  <c r="E10" i="65" s="1"/>
  <c r="Q156" i="59"/>
  <c r="X156" i="59"/>
  <c r="AE156" i="59"/>
  <c r="AK156" i="59"/>
  <c r="AL156" i="59"/>
  <c r="X157" i="59"/>
  <c r="V156" i="59"/>
  <c r="AC156" i="59"/>
  <c r="AJ156" i="59"/>
  <c r="T156" i="59"/>
  <c r="AC157" i="59"/>
  <c r="AC14" i="59" s="1"/>
  <c r="Q10" i="65" s="1"/>
  <c r="AA156" i="59"/>
  <c r="AF156" i="59"/>
  <c r="AH156" i="59"/>
  <c r="Y156" i="59"/>
  <c r="AM156" i="59"/>
  <c r="W156" i="59"/>
  <c r="U156" i="59"/>
  <c r="AB156" i="59"/>
  <c r="AI156" i="59"/>
  <c r="S156" i="59"/>
  <c r="S10" i="59"/>
  <c r="F10" i="67" s="1"/>
  <c r="X6" i="59"/>
  <c r="J10" i="67" s="1"/>
  <c r="X14" i="59"/>
  <c r="K10" i="65" s="1"/>
  <c r="AC2" i="59"/>
  <c r="N10" i="67" s="1"/>
  <c r="AC6" i="59"/>
  <c r="P10" i="67" s="1"/>
  <c r="K132" i="59"/>
  <c r="AF209" i="59"/>
  <c r="AG209" i="59"/>
  <c r="AH209" i="59"/>
  <c r="AI209" i="59"/>
  <c r="X2" i="59"/>
  <c r="H10" i="67" s="1"/>
  <c r="X7" i="59"/>
  <c r="AB7" i="59"/>
  <c r="W7" i="59"/>
  <c r="X10" i="59"/>
  <c r="L10" i="67" s="1"/>
  <c r="V7" i="59"/>
  <c r="AJ209" i="59"/>
  <c r="AK209" i="59"/>
  <c r="AL209" i="59"/>
  <c r="AM209" i="59"/>
  <c r="AA7" i="59"/>
  <c r="Z7" i="59"/>
  <c r="AF208" i="59"/>
  <c r="AG208" i="59"/>
  <c r="AH208" i="59"/>
  <c r="AI208" i="59"/>
  <c r="AE7" i="59"/>
  <c r="AD7" i="59"/>
  <c r="S7" i="59"/>
  <c r="S8" i="59" s="1"/>
  <c r="E10" i="67" s="1"/>
  <c r="AF208" i="60"/>
  <c r="AH208" i="60"/>
  <c r="H123" i="2"/>
  <c r="I102" i="2"/>
  <c r="P102" i="2" s="1"/>
  <c r="I104" i="2"/>
  <c r="P104" i="2" s="1"/>
  <c r="I45" i="2"/>
  <c r="P45" i="2" s="1"/>
  <c r="AM208" i="60"/>
  <c r="AI208" i="60"/>
  <c r="AJ208" i="60"/>
  <c r="K155" i="60"/>
  <c r="AL208" i="60"/>
  <c r="G122" i="2"/>
  <c r="I5" i="2"/>
  <c r="P5" i="2" s="1"/>
  <c r="I7" i="2"/>
  <c r="P7" i="2" s="1"/>
  <c r="I9" i="2"/>
  <c r="P9" i="2" s="1"/>
  <c r="I11" i="2"/>
  <c r="P11" i="2" s="1"/>
  <c r="I13" i="2"/>
  <c r="P13" i="2" s="1"/>
  <c r="I15" i="2"/>
  <c r="P15" i="2" s="1"/>
  <c r="I17" i="2"/>
  <c r="P17" i="2" s="1"/>
  <c r="I19" i="2"/>
  <c r="P19" i="2" s="1"/>
  <c r="I21" i="2"/>
  <c r="P21" i="2" s="1"/>
  <c r="I23" i="2"/>
  <c r="P23" i="2" s="1"/>
  <c r="I25" i="2"/>
  <c r="P25" i="2" s="1"/>
  <c r="I27" i="2"/>
  <c r="P27" i="2" s="1"/>
  <c r="I29" i="2"/>
  <c r="P29" i="2" s="1"/>
  <c r="I31" i="2"/>
  <c r="P31" i="2" s="1"/>
  <c r="I33" i="2"/>
  <c r="P33" i="2" s="1"/>
  <c r="I35" i="2"/>
  <c r="P35" i="2" s="1"/>
  <c r="I37" i="2"/>
  <c r="P37" i="2" s="1"/>
  <c r="I39" i="2"/>
  <c r="P39" i="2" s="1"/>
  <c r="I41" i="2"/>
  <c r="P41" i="2" s="1"/>
  <c r="I43" i="2"/>
  <c r="P43" i="2" s="1"/>
  <c r="J48" i="2"/>
  <c r="J50" i="2"/>
  <c r="I16" i="2"/>
  <c r="P16" i="2" s="1"/>
  <c r="I22" i="2"/>
  <c r="P22" i="2" s="1"/>
  <c r="I24" i="2"/>
  <c r="P24" i="2" s="1"/>
  <c r="I30" i="2"/>
  <c r="P30" i="2" s="1"/>
  <c r="I32" i="2"/>
  <c r="P32" i="2" s="1"/>
  <c r="I36" i="2"/>
  <c r="P36" i="2" s="1"/>
  <c r="I38" i="2"/>
  <c r="P38" i="2" s="1"/>
  <c r="I44" i="2"/>
  <c r="P44" i="2" s="1"/>
  <c r="I49" i="2"/>
  <c r="P49" i="2" s="1"/>
  <c r="I51" i="2"/>
  <c r="P51" i="2" s="1"/>
  <c r="I53" i="2"/>
  <c r="P53" i="2" s="1"/>
  <c r="I55" i="2"/>
  <c r="P55" i="2" s="1"/>
  <c r="I57" i="2"/>
  <c r="P57" i="2" s="1"/>
  <c r="I59" i="2"/>
  <c r="P59" i="2" s="1"/>
  <c r="I61" i="2"/>
  <c r="P61" i="2" s="1"/>
  <c r="I63" i="2"/>
  <c r="P63" i="2" s="1"/>
  <c r="I65" i="2"/>
  <c r="P65" i="2" s="1"/>
  <c r="I67" i="2"/>
  <c r="P67" i="2" s="1"/>
  <c r="I69" i="2"/>
  <c r="P69" i="2" s="1"/>
  <c r="I71" i="2"/>
  <c r="P71" i="2" s="1"/>
  <c r="I73" i="2"/>
  <c r="P73" i="2" s="1"/>
  <c r="I75" i="2"/>
  <c r="P75" i="2" s="1"/>
  <c r="I77" i="2"/>
  <c r="P77" i="2" s="1"/>
  <c r="I79" i="2"/>
  <c r="P79" i="2" s="1"/>
  <c r="I81" i="2"/>
  <c r="P81" i="2" s="1"/>
  <c r="I83" i="2"/>
  <c r="P83" i="2" s="1"/>
  <c r="I85" i="2"/>
  <c r="P85" i="2" s="1"/>
  <c r="I87" i="2"/>
  <c r="P87" i="2" s="1"/>
  <c r="I89" i="2"/>
  <c r="P89" i="2" s="1"/>
  <c r="I91" i="2"/>
  <c r="P91" i="2" s="1"/>
  <c r="I93" i="2"/>
  <c r="P93" i="2" s="1"/>
  <c r="I95" i="2"/>
  <c r="P95" i="2" s="1"/>
  <c r="I97" i="2"/>
  <c r="P97" i="2" s="1"/>
  <c r="I99" i="2"/>
  <c r="P99" i="2" s="1"/>
  <c r="I101" i="2"/>
  <c r="P101" i="2" s="1"/>
  <c r="I103" i="2"/>
  <c r="P103" i="2" s="1"/>
  <c r="I4" i="2"/>
  <c r="P4" i="2" s="1"/>
  <c r="I6" i="2"/>
  <c r="P6" i="2" s="1"/>
  <c r="I8" i="2"/>
  <c r="P8" i="2" s="1"/>
  <c r="I10" i="2"/>
  <c r="P10" i="2" s="1"/>
  <c r="I12" i="2"/>
  <c r="P12" i="2" s="1"/>
  <c r="I14" i="2"/>
  <c r="P14" i="2" s="1"/>
  <c r="I18" i="2"/>
  <c r="P18" i="2" s="1"/>
  <c r="I20" i="2"/>
  <c r="P20" i="2" s="1"/>
  <c r="I26" i="2"/>
  <c r="P26" i="2" s="1"/>
  <c r="I28" i="2"/>
  <c r="P28" i="2" s="1"/>
  <c r="I34" i="2"/>
  <c r="P34" i="2" s="1"/>
  <c r="I40" i="2"/>
  <c r="P40" i="2" s="1"/>
  <c r="I42" i="2"/>
  <c r="P42" i="2" s="1"/>
  <c r="I46" i="2"/>
  <c r="P46" i="2" s="1"/>
  <c r="J13" i="2"/>
  <c r="J29" i="2"/>
  <c r="J47" i="2"/>
  <c r="J52" i="2"/>
  <c r="J56" i="2"/>
  <c r="J60" i="2"/>
  <c r="J8" i="2"/>
  <c r="J32" i="2"/>
  <c r="J34" i="2"/>
  <c r="J18" i="2"/>
  <c r="J54" i="2"/>
  <c r="J58" i="2"/>
  <c r="J62" i="2"/>
  <c r="J53" i="2"/>
  <c r="J69" i="2"/>
  <c r="J85" i="2"/>
  <c r="J95" i="2"/>
  <c r="J64" i="2"/>
  <c r="J66" i="2"/>
  <c r="J68" i="2"/>
  <c r="J70" i="2"/>
  <c r="J72" i="2"/>
  <c r="J74" i="2"/>
  <c r="J76" i="2"/>
  <c r="J78" i="2"/>
  <c r="J80" i="2"/>
  <c r="J82" i="2"/>
  <c r="J84" i="2"/>
  <c r="J86" i="2"/>
  <c r="J88" i="2"/>
  <c r="J90" i="2"/>
  <c r="J92" i="2"/>
  <c r="J94" i="2"/>
  <c r="J96" i="2"/>
  <c r="J98" i="2"/>
  <c r="J100" i="2"/>
  <c r="J97" i="2" l="1"/>
  <c r="J45" i="2"/>
  <c r="J30" i="2"/>
  <c r="J15" i="2"/>
  <c r="J26" i="2"/>
  <c r="J7" i="2"/>
  <c r="X8" i="59"/>
  <c r="K10" i="67" s="1"/>
  <c r="AC8" i="59"/>
  <c r="Q10" i="67" s="1"/>
  <c r="J104" i="2"/>
  <c r="J55" i="2"/>
  <c r="J40" i="2"/>
  <c r="J37" i="2"/>
  <c r="J5" i="2"/>
  <c r="J44" i="2"/>
  <c r="J21" i="2"/>
  <c r="J81" i="2"/>
  <c r="J65" i="2"/>
  <c r="J93" i="2"/>
  <c r="J77" i="2"/>
  <c r="J41" i="2"/>
  <c r="J38" i="2"/>
  <c r="J61" i="2"/>
  <c r="J102" i="2"/>
  <c r="J101" i="2"/>
  <c r="J89" i="2"/>
  <c r="J73" i="2"/>
  <c r="J24" i="2"/>
  <c r="J63" i="2"/>
  <c r="J17" i="2"/>
  <c r="J87" i="2"/>
  <c r="J33" i="2"/>
  <c r="J9" i="2"/>
  <c r="J103" i="2"/>
  <c r="J71" i="2"/>
  <c r="J16" i="2"/>
  <c r="J25" i="2"/>
  <c r="J27" i="2"/>
  <c r="J51" i="2"/>
  <c r="J35" i="2"/>
  <c r="J79" i="2"/>
  <c r="J57" i="2"/>
  <c r="J6" i="2"/>
  <c r="J19" i="2"/>
  <c r="J49" i="2"/>
  <c r="J20" i="2"/>
  <c r="J43" i="2"/>
  <c r="J31" i="2"/>
  <c r="J42" i="2"/>
  <c r="J14" i="2"/>
  <c r="J39" i="2"/>
  <c r="J23" i="2"/>
  <c r="J11" i="2"/>
  <c r="J36" i="2"/>
  <c r="J28" i="2"/>
  <c r="J4" i="2"/>
  <c r="J46" i="2"/>
  <c r="J99" i="2"/>
  <c r="J91" i="2"/>
  <c r="J83" i="2"/>
  <c r="J75" i="2"/>
  <c r="J67" i="2"/>
  <c r="J59" i="2"/>
  <c r="J10" i="2"/>
  <c r="J22" i="2"/>
  <c r="J12" i="2"/>
  <c r="Z190" i="3" l="1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Z189" i="3"/>
  <c r="Y189" i="3"/>
  <c r="Y191" i="3" s="1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O191" i="3" l="1"/>
  <c r="S191" i="3"/>
  <c r="W191" i="3"/>
  <c r="L191" i="3"/>
  <c r="P191" i="3"/>
  <c r="T191" i="3"/>
  <c r="X191" i="3"/>
  <c r="M191" i="3"/>
  <c r="Q191" i="3"/>
  <c r="U191" i="3"/>
  <c r="N191" i="3"/>
  <c r="R191" i="3"/>
  <c r="V191" i="3"/>
  <c r="Z191" i="3"/>
  <c r="AM151" i="60"/>
  <c r="AL151" i="60"/>
  <c r="AK151" i="60"/>
  <c r="AJ151" i="60"/>
  <c r="AI151" i="60"/>
  <c r="AH151" i="60"/>
  <c r="AG151" i="60"/>
  <c r="AF151" i="60"/>
  <c r="AE151" i="60"/>
  <c r="AE5" i="60" s="1"/>
  <c r="AD151" i="60"/>
  <c r="AD5" i="60" s="1"/>
  <c r="AC151" i="60"/>
  <c r="AC5" i="60" s="1"/>
  <c r="AB151" i="60"/>
  <c r="AB5" i="60" s="1"/>
  <c r="AA151" i="60"/>
  <c r="AA5" i="60" s="1"/>
  <c r="Z151" i="60"/>
  <c r="Z5" i="60" s="1"/>
  <c r="Y151" i="60"/>
  <c r="Y5" i="60" s="1"/>
  <c r="X151" i="60"/>
  <c r="X5" i="60" s="1"/>
  <c r="W151" i="60"/>
  <c r="W5" i="60" s="1"/>
  <c r="V151" i="60"/>
  <c r="V5" i="60" s="1"/>
  <c r="U151" i="60"/>
  <c r="U5" i="60" s="1"/>
  <c r="T151" i="60"/>
  <c r="T5" i="60" s="1"/>
  <c r="S151" i="60"/>
  <c r="S5" i="60" s="1"/>
  <c r="R151" i="60"/>
  <c r="R5" i="60" s="1"/>
  <c r="Q151" i="60"/>
  <c r="Q5" i="60" s="1"/>
  <c r="AM151" i="56"/>
  <c r="AL151" i="56"/>
  <c r="AK151" i="56"/>
  <c r="AJ151" i="56"/>
  <c r="AI151" i="56"/>
  <c r="AH151" i="56"/>
  <c r="AG151" i="56"/>
  <c r="AF151" i="56"/>
  <c r="AE151" i="56"/>
  <c r="AE5" i="56" s="1"/>
  <c r="AD151" i="56"/>
  <c r="AD5" i="56" s="1"/>
  <c r="AC151" i="56"/>
  <c r="AC5" i="56" s="1"/>
  <c r="AB151" i="56"/>
  <c r="AB5" i="56" s="1"/>
  <c r="AA151" i="56"/>
  <c r="AA5" i="56" s="1"/>
  <c r="Z151" i="56"/>
  <c r="Z5" i="56" s="1"/>
  <c r="Y151" i="56"/>
  <c r="Y5" i="56" s="1"/>
  <c r="X151" i="56"/>
  <c r="X5" i="56" s="1"/>
  <c r="W151" i="56"/>
  <c r="W5" i="56" s="1"/>
  <c r="V151" i="56"/>
  <c r="V5" i="56" s="1"/>
  <c r="U151" i="56"/>
  <c r="U5" i="56" s="1"/>
  <c r="T151" i="56"/>
  <c r="T5" i="56" s="1"/>
  <c r="S151" i="56"/>
  <c r="S5" i="56" s="1"/>
  <c r="R151" i="56"/>
  <c r="R5" i="56" s="1"/>
  <c r="Q151" i="56"/>
  <c r="Q5" i="56" s="1"/>
  <c r="AM151" i="55"/>
  <c r="AL151" i="55"/>
  <c r="AK151" i="55"/>
  <c r="AJ151" i="55"/>
  <c r="AI151" i="55"/>
  <c r="AH151" i="55"/>
  <c r="AG151" i="55"/>
  <c r="AF151" i="55"/>
  <c r="AE151" i="55"/>
  <c r="AE5" i="55" s="1"/>
  <c r="AD151" i="55"/>
  <c r="AD5" i="55" s="1"/>
  <c r="AC151" i="55"/>
  <c r="AC5" i="55" s="1"/>
  <c r="AB151" i="55"/>
  <c r="AB5" i="55" s="1"/>
  <c r="AA151" i="55"/>
  <c r="AA5" i="55" s="1"/>
  <c r="Z151" i="55"/>
  <c r="Z5" i="55" s="1"/>
  <c r="Y151" i="55"/>
  <c r="Y5" i="55" s="1"/>
  <c r="X151" i="55"/>
  <c r="X5" i="55" s="1"/>
  <c r="W151" i="55"/>
  <c r="W5" i="55" s="1"/>
  <c r="V151" i="55"/>
  <c r="V5" i="55" s="1"/>
  <c r="U151" i="55"/>
  <c r="U5" i="55" s="1"/>
  <c r="T151" i="55"/>
  <c r="T5" i="55" s="1"/>
  <c r="S151" i="55"/>
  <c r="S5" i="55" s="1"/>
  <c r="R151" i="55"/>
  <c r="R5" i="55" s="1"/>
  <c r="Q151" i="55"/>
  <c r="Q5" i="55" s="1"/>
  <c r="AM151" i="54"/>
  <c r="AL151" i="54"/>
  <c r="AK151" i="54"/>
  <c r="AJ151" i="54"/>
  <c r="AI151" i="54"/>
  <c r="AH151" i="54"/>
  <c r="AG151" i="54"/>
  <c r="AF151" i="54"/>
  <c r="AE151" i="54"/>
  <c r="AE5" i="54" s="1"/>
  <c r="AD151" i="54"/>
  <c r="AD5" i="54" s="1"/>
  <c r="AC151" i="54"/>
  <c r="AC5" i="54" s="1"/>
  <c r="AB151" i="54"/>
  <c r="AB5" i="54" s="1"/>
  <c r="AA151" i="54"/>
  <c r="AA5" i="54" s="1"/>
  <c r="Z151" i="54"/>
  <c r="Z5" i="54" s="1"/>
  <c r="Y151" i="54"/>
  <c r="Y5" i="54" s="1"/>
  <c r="X151" i="54"/>
  <c r="X5" i="54" s="1"/>
  <c r="W151" i="54"/>
  <c r="W5" i="54" s="1"/>
  <c r="V151" i="54"/>
  <c r="V5" i="54" s="1"/>
  <c r="U151" i="54"/>
  <c r="U5" i="54" s="1"/>
  <c r="T151" i="54"/>
  <c r="T5" i="54" s="1"/>
  <c r="S151" i="54"/>
  <c r="S5" i="54" s="1"/>
  <c r="R151" i="54"/>
  <c r="R5" i="54" s="1"/>
  <c r="Q151" i="54"/>
  <c r="Q5" i="54" s="1"/>
  <c r="AM151" i="53"/>
  <c r="AL151" i="53"/>
  <c r="AK151" i="53"/>
  <c r="AJ151" i="53"/>
  <c r="AI151" i="53"/>
  <c r="AH151" i="53"/>
  <c r="AG151" i="53"/>
  <c r="AF151" i="53"/>
  <c r="AE151" i="53"/>
  <c r="AE5" i="53" s="1"/>
  <c r="AD151" i="53"/>
  <c r="AD5" i="53" s="1"/>
  <c r="AC151" i="53"/>
  <c r="AC5" i="53" s="1"/>
  <c r="AB151" i="53"/>
  <c r="AB5" i="53" s="1"/>
  <c r="AA151" i="53"/>
  <c r="AA5" i="53" s="1"/>
  <c r="Z151" i="53"/>
  <c r="Z5" i="53" s="1"/>
  <c r="Y151" i="53"/>
  <c r="Y5" i="53" s="1"/>
  <c r="X151" i="53"/>
  <c r="X5" i="53" s="1"/>
  <c r="W151" i="53"/>
  <c r="W5" i="53" s="1"/>
  <c r="V151" i="53"/>
  <c r="V5" i="53" s="1"/>
  <c r="U151" i="53"/>
  <c r="U5" i="53" s="1"/>
  <c r="T151" i="53"/>
  <c r="T5" i="53" s="1"/>
  <c r="S151" i="53"/>
  <c r="S5" i="53" s="1"/>
  <c r="R151" i="53"/>
  <c r="R5" i="53" s="1"/>
  <c r="Q151" i="53"/>
  <c r="Q5" i="53" s="1"/>
  <c r="AM151" i="52"/>
  <c r="AL151" i="52"/>
  <c r="AK151" i="52"/>
  <c r="AJ151" i="52"/>
  <c r="AI151" i="52"/>
  <c r="AH151" i="52"/>
  <c r="AG151" i="52"/>
  <c r="AF151" i="52"/>
  <c r="AE151" i="52"/>
  <c r="AE5" i="52" s="1"/>
  <c r="AD151" i="52"/>
  <c r="AD5" i="52" s="1"/>
  <c r="AC151" i="52"/>
  <c r="AC5" i="52" s="1"/>
  <c r="AB151" i="52"/>
  <c r="AB5" i="52" s="1"/>
  <c r="AA151" i="52"/>
  <c r="AA5" i="52" s="1"/>
  <c r="Z151" i="52"/>
  <c r="Z5" i="52" s="1"/>
  <c r="Y151" i="52"/>
  <c r="Y5" i="52" s="1"/>
  <c r="X151" i="52"/>
  <c r="X5" i="52" s="1"/>
  <c r="W151" i="52"/>
  <c r="W5" i="52" s="1"/>
  <c r="V151" i="52"/>
  <c r="V5" i="52" s="1"/>
  <c r="U151" i="52"/>
  <c r="U5" i="52" s="1"/>
  <c r="T151" i="52"/>
  <c r="T5" i="52" s="1"/>
  <c r="S151" i="52"/>
  <c r="S5" i="52" s="1"/>
  <c r="R151" i="52"/>
  <c r="R5" i="52" s="1"/>
  <c r="Q151" i="52"/>
  <c r="Q5" i="52" s="1"/>
  <c r="AM151" i="58"/>
  <c r="AL151" i="58"/>
  <c r="AK151" i="58"/>
  <c r="AJ151" i="58"/>
  <c r="AI151" i="58"/>
  <c r="AH151" i="58"/>
  <c r="AG151" i="58"/>
  <c r="AF151" i="58"/>
  <c r="AE151" i="58"/>
  <c r="AE5" i="58" s="1"/>
  <c r="AD151" i="58"/>
  <c r="AD5" i="58" s="1"/>
  <c r="AC151" i="58"/>
  <c r="AC5" i="58" s="1"/>
  <c r="AB151" i="58"/>
  <c r="AB5" i="58" s="1"/>
  <c r="AA151" i="58"/>
  <c r="AA5" i="58" s="1"/>
  <c r="Z151" i="58"/>
  <c r="Z5" i="58" s="1"/>
  <c r="Y151" i="58"/>
  <c r="Y5" i="58" s="1"/>
  <c r="X151" i="58"/>
  <c r="X5" i="58" s="1"/>
  <c r="W151" i="58"/>
  <c r="W5" i="58" s="1"/>
  <c r="V151" i="58"/>
  <c r="V5" i="58" s="1"/>
  <c r="U151" i="58"/>
  <c r="U5" i="58" s="1"/>
  <c r="T151" i="58"/>
  <c r="T5" i="58" s="1"/>
  <c r="S151" i="58"/>
  <c r="S5" i="58" s="1"/>
  <c r="R151" i="58"/>
  <c r="R5" i="58" s="1"/>
  <c r="Q151" i="58"/>
  <c r="Q5" i="58" s="1"/>
  <c r="AM151" i="57"/>
  <c r="AL151" i="57"/>
  <c r="AK151" i="57"/>
  <c r="AJ151" i="57"/>
  <c r="AI151" i="57"/>
  <c r="AH151" i="57"/>
  <c r="AG151" i="57"/>
  <c r="AF151" i="57"/>
  <c r="AE151" i="57"/>
  <c r="AE5" i="57" s="1"/>
  <c r="AD151" i="57"/>
  <c r="AD5" i="57" s="1"/>
  <c r="AC151" i="57"/>
  <c r="AC5" i="57" s="1"/>
  <c r="AB151" i="57"/>
  <c r="AB5" i="57" s="1"/>
  <c r="AA151" i="57"/>
  <c r="AA5" i="57" s="1"/>
  <c r="Z151" i="57"/>
  <c r="Z5" i="57" s="1"/>
  <c r="Y151" i="57"/>
  <c r="Y5" i="57" s="1"/>
  <c r="X151" i="57"/>
  <c r="X5" i="57" s="1"/>
  <c r="W151" i="57"/>
  <c r="W5" i="57" s="1"/>
  <c r="V151" i="57"/>
  <c r="V5" i="57" s="1"/>
  <c r="U151" i="57"/>
  <c r="U5" i="57" s="1"/>
  <c r="T151" i="57"/>
  <c r="T5" i="57" s="1"/>
  <c r="S151" i="57"/>
  <c r="S5" i="57" s="1"/>
  <c r="R151" i="57"/>
  <c r="R5" i="57" s="1"/>
  <c r="Q151" i="57"/>
  <c r="Q5" i="57" s="1"/>
  <c r="AC6" i="57" l="1"/>
  <c r="P11" i="67" s="1"/>
  <c r="S6" i="57"/>
  <c r="D11" i="67" s="1"/>
  <c r="X6" i="57"/>
  <c r="J11" i="67" s="1"/>
  <c r="S6" i="56"/>
  <c r="D7" i="67" s="1"/>
  <c r="AC6" i="56"/>
  <c r="P7" i="67" s="1"/>
  <c r="X6" i="56"/>
  <c r="J7" i="67" s="1"/>
  <c r="S6" i="55"/>
  <c r="D5" i="67" s="1"/>
  <c r="X6" i="55"/>
  <c r="J5" i="67" s="1"/>
  <c r="AC6" i="55"/>
  <c r="P5" i="67" s="1"/>
  <c r="AC6" i="54"/>
  <c r="P12" i="67" s="1"/>
  <c r="S6" i="54"/>
  <c r="D12" i="67" s="1"/>
  <c r="X6" i="54"/>
  <c r="J12" i="67" s="1"/>
  <c r="X6" i="52"/>
  <c r="J4" i="67" s="1"/>
  <c r="S6" i="52"/>
  <c r="D4" i="67" s="1"/>
  <c r="AC6" i="52"/>
  <c r="P4" i="67" s="1"/>
  <c r="S6" i="58"/>
  <c r="D8" i="67" s="1"/>
  <c r="X6" i="58"/>
  <c r="J8" i="67" s="1"/>
  <c r="AC6" i="58"/>
  <c r="P8" i="67" s="1"/>
  <c r="S6" i="53"/>
  <c r="D6" i="67" s="1"/>
  <c r="X6" i="53"/>
  <c r="J6" i="67" s="1"/>
  <c r="AC6" i="53"/>
  <c r="P6" i="67" s="1"/>
  <c r="AM171" i="60"/>
  <c r="AL171" i="60"/>
  <c r="AK171" i="60"/>
  <c r="AJ171" i="60"/>
  <c r="AI171" i="60"/>
  <c r="AH171" i="60"/>
  <c r="AG171" i="60"/>
  <c r="AF171" i="60"/>
  <c r="AE171" i="60"/>
  <c r="AD171" i="60"/>
  <c r="AC171" i="60"/>
  <c r="AB171" i="60"/>
  <c r="AA171" i="60"/>
  <c r="Z171" i="60"/>
  <c r="Y171" i="60"/>
  <c r="X171" i="60"/>
  <c r="W171" i="60"/>
  <c r="V171" i="60"/>
  <c r="U171" i="60"/>
  <c r="T171" i="60"/>
  <c r="S171" i="60"/>
  <c r="R171" i="60"/>
  <c r="Q171" i="60"/>
  <c r="AM152" i="60"/>
  <c r="AL152" i="60"/>
  <c r="AK152" i="60"/>
  <c r="AJ152" i="60"/>
  <c r="AI152" i="60"/>
  <c r="AH152" i="60"/>
  <c r="AG152" i="60"/>
  <c r="AF152" i="60"/>
  <c r="AE152" i="60"/>
  <c r="AD152" i="60"/>
  <c r="AC152" i="60"/>
  <c r="AB152" i="60"/>
  <c r="AA152" i="60"/>
  <c r="Z152" i="60"/>
  <c r="Y152" i="60"/>
  <c r="X152" i="60"/>
  <c r="W152" i="60"/>
  <c r="V152" i="60"/>
  <c r="U152" i="60"/>
  <c r="T152" i="60"/>
  <c r="S152" i="60"/>
  <c r="R152" i="60"/>
  <c r="Q152" i="60"/>
  <c r="AM152" i="56"/>
  <c r="AL152" i="56"/>
  <c r="AK152" i="56"/>
  <c r="AJ152" i="56"/>
  <c r="AI152" i="56"/>
  <c r="AH152" i="56"/>
  <c r="AG152" i="56"/>
  <c r="AF152" i="56"/>
  <c r="AE152" i="56"/>
  <c r="AD152" i="56"/>
  <c r="AC152" i="56"/>
  <c r="AB152" i="56"/>
  <c r="AA152" i="56"/>
  <c r="Z152" i="56"/>
  <c r="Y152" i="56"/>
  <c r="X152" i="56"/>
  <c r="W152" i="56"/>
  <c r="V152" i="56"/>
  <c r="U152" i="56"/>
  <c r="T152" i="56"/>
  <c r="S152" i="56"/>
  <c r="R152" i="56"/>
  <c r="Q152" i="56"/>
  <c r="AM152" i="55"/>
  <c r="AL152" i="55"/>
  <c r="AK152" i="55"/>
  <c r="AJ152" i="55"/>
  <c r="AI152" i="55"/>
  <c r="AH152" i="55"/>
  <c r="AG152" i="55"/>
  <c r="AF152" i="55"/>
  <c r="AE152" i="55"/>
  <c r="AD152" i="55"/>
  <c r="AC152" i="55"/>
  <c r="AB152" i="55"/>
  <c r="AA152" i="55"/>
  <c r="Z152" i="55"/>
  <c r="Y152" i="55"/>
  <c r="X152" i="55"/>
  <c r="W152" i="55"/>
  <c r="V152" i="55"/>
  <c r="U152" i="55"/>
  <c r="T152" i="55"/>
  <c r="S152" i="55"/>
  <c r="R152" i="55"/>
  <c r="Q152" i="55"/>
  <c r="AM152" i="54"/>
  <c r="AL152" i="54"/>
  <c r="AK152" i="54"/>
  <c r="AJ152" i="54"/>
  <c r="AI152" i="54"/>
  <c r="AH152" i="54"/>
  <c r="AG152" i="54"/>
  <c r="AF152" i="54"/>
  <c r="AE152" i="54"/>
  <c r="AD152" i="54"/>
  <c r="AC152" i="54"/>
  <c r="AB152" i="54"/>
  <c r="AA152" i="54"/>
  <c r="Z152" i="54"/>
  <c r="Y152" i="54"/>
  <c r="X152" i="54"/>
  <c r="W152" i="54"/>
  <c r="V152" i="54"/>
  <c r="U152" i="54"/>
  <c r="T152" i="54"/>
  <c r="S152" i="54"/>
  <c r="R152" i="54"/>
  <c r="Q152" i="54"/>
  <c r="AM152" i="53"/>
  <c r="AL152" i="53"/>
  <c r="AK152" i="53"/>
  <c r="AJ152" i="53"/>
  <c r="AI152" i="53"/>
  <c r="AH152" i="53"/>
  <c r="AG152" i="53"/>
  <c r="AF152" i="53"/>
  <c r="AE152" i="53"/>
  <c r="AD152" i="53"/>
  <c r="AC152" i="53"/>
  <c r="AB152" i="53"/>
  <c r="AA152" i="53"/>
  <c r="Z152" i="53"/>
  <c r="Y152" i="53"/>
  <c r="X152" i="53"/>
  <c r="W152" i="53"/>
  <c r="V152" i="53"/>
  <c r="U152" i="53"/>
  <c r="T152" i="53"/>
  <c r="S152" i="53"/>
  <c r="R152" i="53"/>
  <c r="Q152" i="53"/>
  <c r="AM152" i="52"/>
  <c r="AL152" i="52"/>
  <c r="AK152" i="52"/>
  <c r="AJ152" i="52"/>
  <c r="AI152" i="52"/>
  <c r="AH152" i="52"/>
  <c r="AG152" i="52"/>
  <c r="AF152" i="52"/>
  <c r="AE152" i="52"/>
  <c r="AD152" i="52"/>
  <c r="AC152" i="52"/>
  <c r="AB152" i="52"/>
  <c r="AA152" i="52"/>
  <c r="Z152" i="52"/>
  <c r="Y152" i="52"/>
  <c r="X152" i="52"/>
  <c r="W152" i="52"/>
  <c r="V152" i="52"/>
  <c r="U152" i="52"/>
  <c r="T152" i="52"/>
  <c r="S152" i="52"/>
  <c r="R152" i="52"/>
  <c r="Q152" i="52"/>
  <c r="AM152" i="58"/>
  <c r="AL152" i="58"/>
  <c r="AK152" i="58"/>
  <c r="AJ152" i="58"/>
  <c r="AI152" i="58"/>
  <c r="AH152" i="58"/>
  <c r="AG152" i="58"/>
  <c r="AF152" i="58"/>
  <c r="AE152" i="58"/>
  <c r="AD152" i="58"/>
  <c r="AC152" i="58"/>
  <c r="AB152" i="58"/>
  <c r="AA152" i="58"/>
  <c r="Z152" i="58"/>
  <c r="Y152" i="58"/>
  <c r="X152" i="58"/>
  <c r="W152" i="58"/>
  <c r="V152" i="58"/>
  <c r="U152" i="58"/>
  <c r="T152" i="58"/>
  <c r="S152" i="58"/>
  <c r="R152" i="58"/>
  <c r="Q152" i="58"/>
  <c r="AM152" i="57"/>
  <c r="AL152" i="57"/>
  <c r="AK152" i="57"/>
  <c r="AJ152" i="57"/>
  <c r="AI152" i="57"/>
  <c r="AH152" i="57"/>
  <c r="AG152" i="57"/>
  <c r="AF152" i="57"/>
  <c r="AE152" i="57"/>
  <c r="AD152" i="57"/>
  <c r="AC152" i="57"/>
  <c r="AB152" i="57"/>
  <c r="AA152" i="57"/>
  <c r="Z152" i="57"/>
  <c r="Y152" i="57"/>
  <c r="X152" i="57"/>
  <c r="W152" i="57"/>
  <c r="V152" i="57"/>
  <c r="U152" i="57"/>
  <c r="T152" i="57"/>
  <c r="S152" i="57"/>
  <c r="R152" i="57"/>
  <c r="Q152" i="57"/>
  <c r="AC10" i="60" l="1"/>
  <c r="R9" i="67" s="1"/>
  <c r="X10" i="60"/>
  <c r="L9" i="67" s="1"/>
  <c r="S10" i="60"/>
  <c r="F9" i="67" s="1"/>
  <c r="AC6" i="60"/>
  <c r="P9" i="67" s="1"/>
  <c r="P13" i="67" s="1"/>
  <c r="X6" i="60"/>
  <c r="J9" i="67" s="1"/>
  <c r="J13" i="67" s="1"/>
  <c r="S6" i="60"/>
  <c r="D9" i="67" s="1"/>
  <c r="D13" i="67" s="1"/>
  <c r="AC153" i="60"/>
  <c r="AC13" i="60" s="1"/>
  <c r="P6" i="65" s="1"/>
  <c r="J151" i="60"/>
  <c r="AC153" i="54"/>
  <c r="AC13" i="54" s="1"/>
  <c r="P12" i="65" s="1"/>
  <c r="AC153" i="53"/>
  <c r="AC153" i="52"/>
  <c r="AC13" i="52" s="1"/>
  <c r="P4" i="65" s="1"/>
  <c r="AC153" i="58"/>
  <c r="AC13" i="58" s="1"/>
  <c r="P9" i="65" s="1"/>
  <c r="AC13" i="53" l="1"/>
  <c r="P5" i="65" s="1"/>
  <c r="AC153" i="57"/>
  <c r="AC13" i="57" s="1"/>
  <c r="P11" i="65" s="1"/>
  <c r="S153" i="60"/>
  <c r="S13" i="60" s="1"/>
  <c r="D6" i="65" s="1"/>
  <c r="X153" i="60"/>
  <c r="X13" i="60" s="1"/>
  <c r="J6" i="65" s="1"/>
  <c r="AC153" i="56"/>
  <c r="AC13" i="56" s="1"/>
  <c r="P8" i="65" s="1"/>
  <c r="S153" i="56"/>
  <c r="S13" i="56" s="1"/>
  <c r="D8" i="65" s="1"/>
  <c r="X153" i="56"/>
  <c r="X13" i="56" s="1"/>
  <c r="J8" i="65" s="1"/>
  <c r="AC153" i="55"/>
  <c r="AC13" i="55" s="1"/>
  <c r="P7" i="65" s="1"/>
  <c r="S153" i="55"/>
  <c r="S13" i="55" s="1"/>
  <c r="D7" i="65" s="1"/>
  <c r="X153" i="55"/>
  <c r="X13" i="55" s="1"/>
  <c r="J7" i="65" s="1"/>
  <c r="S153" i="54"/>
  <c r="S13" i="54" s="1"/>
  <c r="D12" i="65" s="1"/>
  <c r="X153" i="54"/>
  <c r="X13" i="54" s="1"/>
  <c r="J12" i="65" s="1"/>
  <c r="S153" i="53"/>
  <c r="X153" i="53"/>
  <c r="S153" i="52"/>
  <c r="S13" i="52" s="1"/>
  <c r="D4" i="65" s="1"/>
  <c r="X153" i="52"/>
  <c r="X13" i="52" s="1"/>
  <c r="J4" i="65" s="1"/>
  <c r="S153" i="58"/>
  <c r="S13" i="58" s="1"/>
  <c r="D9" i="65" s="1"/>
  <c r="X153" i="58"/>
  <c r="X13" i="58" s="1"/>
  <c r="J9" i="65" s="1"/>
  <c r="S153" i="57"/>
  <c r="S13" i="57" s="1"/>
  <c r="D11" i="65" s="1"/>
  <c r="X153" i="57"/>
  <c r="X13" i="57" s="1"/>
  <c r="J11" i="65" s="1"/>
  <c r="AL155" i="60"/>
  <c r="AK155" i="56"/>
  <c r="AM155" i="55"/>
  <c r="AJ155" i="54"/>
  <c r="AK155" i="52"/>
  <c r="AF155" i="58"/>
  <c r="P13" i="65" l="1"/>
  <c r="X13" i="53"/>
  <c r="J5" i="65" s="1"/>
  <c r="J13" i="65" s="1"/>
  <c r="S13" i="53"/>
  <c r="D5" i="65" s="1"/>
  <c r="D13" i="65" s="1"/>
  <c r="S155" i="60"/>
  <c r="W155" i="60"/>
  <c r="AA155" i="60"/>
  <c r="AE155" i="60"/>
  <c r="AI155" i="60"/>
  <c r="AM155" i="60"/>
  <c r="T155" i="60"/>
  <c r="X155" i="60"/>
  <c r="AB155" i="60"/>
  <c r="AF155" i="60"/>
  <c r="AJ155" i="60"/>
  <c r="Q155" i="60"/>
  <c r="U155" i="60"/>
  <c r="Y155" i="60"/>
  <c r="AC155" i="60"/>
  <c r="AG155" i="60"/>
  <c r="AK155" i="60"/>
  <c r="R155" i="60"/>
  <c r="V155" i="60"/>
  <c r="Z155" i="60"/>
  <c r="AD155" i="60"/>
  <c r="AH155" i="60"/>
  <c r="R155" i="56"/>
  <c r="R7" i="56" s="1"/>
  <c r="V155" i="56"/>
  <c r="V7" i="56" s="1"/>
  <c r="Z155" i="56"/>
  <c r="Z7" i="56" s="1"/>
  <c r="AD155" i="56"/>
  <c r="AD7" i="56" s="1"/>
  <c r="AH155" i="56"/>
  <c r="AL155" i="56"/>
  <c r="S155" i="56"/>
  <c r="S7" i="56" s="1"/>
  <c r="W155" i="56"/>
  <c r="W7" i="56" s="1"/>
  <c r="AA155" i="56"/>
  <c r="AA7" i="56" s="1"/>
  <c r="AE155" i="56"/>
  <c r="AE7" i="56" s="1"/>
  <c r="AI155" i="56"/>
  <c r="AM155" i="56"/>
  <c r="T155" i="56"/>
  <c r="T7" i="56" s="1"/>
  <c r="X155" i="56"/>
  <c r="X7" i="56" s="1"/>
  <c r="AB155" i="56"/>
  <c r="AB7" i="56" s="1"/>
  <c r="AF155" i="56"/>
  <c r="AJ155" i="56"/>
  <c r="Q155" i="56"/>
  <c r="Q7" i="56" s="1"/>
  <c r="U155" i="56"/>
  <c r="Y155" i="56"/>
  <c r="AC155" i="56"/>
  <c r="AG155" i="56"/>
  <c r="T155" i="55"/>
  <c r="T7" i="55" s="1"/>
  <c r="X155" i="55"/>
  <c r="X7" i="55" s="1"/>
  <c r="AB155" i="55"/>
  <c r="AB7" i="55" s="1"/>
  <c r="AF155" i="55"/>
  <c r="AJ155" i="55"/>
  <c r="Q155" i="55"/>
  <c r="Q7" i="55" s="1"/>
  <c r="U155" i="55"/>
  <c r="U7" i="55" s="1"/>
  <c r="Y155" i="55"/>
  <c r="Y7" i="55" s="1"/>
  <c r="AC155" i="55"/>
  <c r="AC7" i="55" s="1"/>
  <c r="AG155" i="55"/>
  <c r="AK155" i="55"/>
  <c r="R155" i="55"/>
  <c r="R7" i="55" s="1"/>
  <c r="V155" i="55"/>
  <c r="V7" i="55" s="1"/>
  <c r="Z155" i="55"/>
  <c r="Z7" i="55" s="1"/>
  <c r="AD155" i="55"/>
  <c r="AD7" i="55" s="1"/>
  <c r="AH155" i="55"/>
  <c r="AL155" i="55"/>
  <c r="S155" i="55"/>
  <c r="W155" i="55"/>
  <c r="AA155" i="55"/>
  <c r="AE155" i="55"/>
  <c r="AE7" i="55" s="1"/>
  <c r="AI155" i="55"/>
  <c r="Q155" i="54"/>
  <c r="Q7" i="54" s="1"/>
  <c r="U155" i="54"/>
  <c r="U7" i="54" s="1"/>
  <c r="Y155" i="54"/>
  <c r="Y7" i="54" s="1"/>
  <c r="AC155" i="54"/>
  <c r="AC7" i="54" s="1"/>
  <c r="AG155" i="54"/>
  <c r="AK155" i="54"/>
  <c r="R155" i="54"/>
  <c r="R7" i="54" s="1"/>
  <c r="V155" i="54"/>
  <c r="V7" i="54" s="1"/>
  <c r="Z155" i="54"/>
  <c r="Z7" i="54" s="1"/>
  <c r="AD155" i="54"/>
  <c r="AD7" i="54" s="1"/>
  <c r="AH155" i="54"/>
  <c r="AL155" i="54"/>
  <c r="S155" i="54"/>
  <c r="S7" i="54" s="1"/>
  <c r="W155" i="54"/>
  <c r="W7" i="54" s="1"/>
  <c r="AA155" i="54"/>
  <c r="AA7" i="54" s="1"/>
  <c r="AE155" i="54"/>
  <c r="AE7" i="54" s="1"/>
  <c r="AI155" i="54"/>
  <c r="AM155" i="54"/>
  <c r="T155" i="54"/>
  <c r="X155" i="54"/>
  <c r="AB155" i="54"/>
  <c r="AF155" i="54"/>
  <c r="AL155" i="53"/>
  <c r="S155" i="53"/>
  <c r="S7" i="53" s="1"/>
  <c r="W155" i="53"/>
  <c r="W7" i="53" s="1"/>
  <c r="AA155" i="53"/>
  <c r="AA7" i="53" s="1"/>
  <c r="AE155" i="53"/>
  <c r="AE7" i="53" s="1"/>
  <c r="AI155" i="53"/>
  <c r="AM155" i="53"/>
  <c r="T155" i="53"/>
  <c r="T7" i="53" s="1"/>
  <c r="X155" i="53"/>
  <c r="X7" i="53" s="1"/>
  <c r="AB155" i="53"/>
  <c r="AB7" i="53" s="1"/>
  <c r="AF155" i="53"/>
  <c r="AJ155" i="53"/>
  <c r="Q155" i="53"/>
  <c r="Q7" i="53" s="1"/>
  <c r="U155" i="53"/>
  <c r="U7" i="53" s="1"/>
  <c r="Y155" i="53"/>
  <c r="Y7" i="53" s="1"/>
  <c r="AC155" i="53"/>
  <c r="AC7" i="53" s="1"/>
  <c r="AG155" i="53"/>
  <c r="AK155" i="53"/>
  <c r="R155" i="53"/>
  <c r="V155" i="53"/>
  <c r="Z155" i="53"/>
  <c r="Z7" i="53" s="1"/>
  <c r="AD155" i="53"/>
  <c r="AH155" i="53"/>
  <c r="R155" i="52"/>
  <c r="R7" i="52" s="1"/>
  <c r="V155" i="52"/>
  <c r="V7" i="52" s="1"/>
  <c r="Z155" i="52"/>
  <c r="Z7" i="52" s="1"/>
  <c r="AD155" i="52"/>
  <c r="AD7" i="52" s="1"/>
  <c r="AH155" i="52"/>
  <c r="AL155" i="52"/>
  <c r="S155" i="52"/>
  <c r="S7" i="52" s="1"/>
  <c r="W155" i="52"/>
  <c r="W7" i="52" s="1"/>
  <c r="AA155" i="52"/>
  <c r="AA7" i="52" s="1"/>
  <c r="AE155" i="52"/>
  <c r="AE7" i="52" s="1"/>
  <c r="AI155" i="52"/>
  <c r="AM155" i="52"/>
  <c r="T155" i="52"/>
  <c r="T7" i="52" s="1"/>
  <c r="X155" i="52"/>
  <c r="X7" i="52" s="1"/>
  <c r="AB155" i="52"/>
  <c r="AB7" i="52" s="1"/>
  <c r="AF155" i="52"/>
  <c r="AJ155" i="52"/>
  <c r="Q155" i="52"/>
  <c r="U155" i="52"/>
  <c r="U7" i="52" s="1"/>
  <c r="Y155" i="52"/>
  <c r="AC155" i="52"/>
  <c r="AG155" i="52"/>
  <c r="R155" i="58"/>
  <c r="R7" i="58" s="1"/>
  <c r="V155" i="58"/>
  <c r="V7" i="58" s="1"/>
  <c r="AB155" i="58"/>
  <c r="AB7" i="58" s="1"/>
  <c r="AJ155" i="58"/>
  <c r="S155" i="58"/>
  <c r="S7" i="58" s="1"/>
  <c r="W155" i="58"/>
  <c r="W7" i="58" s="1"/>
  <c r="AD155" i="58"/>
  <c r="AD7" i="58" s="1"/>
  <c r="AL155" i="58"/>
  <c r="T155" i="58"/>
  <c r="T7" i="58" s="1"/>
  <c r="X155" i="58"/>
  <c r="X7" i="58" s="1"/>
  <c r="AK155" i="58"/>
  <c r="Q155" i="58"/>
  <c r="U155" i="58"/>
  <c r="U7" i="58" s="1"/>
  <c r="Z155" i="58"/>
  <c r="Z7" i="58" s="1"/>
  <c r="AH155" i="58"/>
  <c r="X155" i="57"/>
  <c r="X7" i="57" s="1"/>
  <c r="AJ155" i="57"/>
  <c r="Q155" i="57"/>
  <c r="Q7" i="57" s="1"/>
  <c r="U155" i="57"/>
  <c r="U7" i="57" s="1"/>
  <c r="Y155" i="57"/>
  <c r="Y7" i="57" s="1"/>
  <c r="AC155" i="57"/>
  <c r="AC7" i="57" s="1"/>
  <c r="AG155" i="57"/>
  <c r="AK155" i="57"/>
  <c r="T155" i="57"/>
  <c r="T7" i="57" s="1"/>
  <c r="AB155" i="57"/>
  <c r="AB7" i="57" s="1"/>
  <c r="AF155" i="57"/>
  <c r="R155" i="57"/>
  <c r="R7" i="57" s="1"/>
  <c r="V155" i="57"/>
  <c r="V7" i="57" s="1"/>
  <c r="Z155" i="57"/>
  <c r="Z7" i="57" s="1"/>
  <c r="AD155" i="57"/>
  <c r="AD7" i="57" s="1"/>
  <c r="AH155" i="57"/>
  <c r="AL155" i="57"/>
  <c r="S155" i="57"/>
  <c r="W155" i="57"/>
  <c r="AA155" i="57"/>
  <c r="AE155" i="57"/>
  <c r="AE7" i="57" s="1"/>
  <c r="AI155" i="57"/>
  <c r="AM155" i="57"/>
  <c r="AM156" i="57" s="1"/>
  <c r="AA155" i="58"/>
  <c r="AE155" i="58"/>
  <c r="AE7" i="58" s="1"/>
  <c r="AI155" i="58"/>
  <c r="AM155" i="58"/>
  <c r="Y155" i="58"/>
  <c r="AC155" i="58"/>
  <c r="AC7" i="58" s="1"/>
  <c r="AG155" i="58"/>
  <c r="AJ156" i="56" l="1"/>
  <c r="U156" i="56"/>
  <c r="U7" i="56"/>
  <c r="S8" i="56" s="1"/>
  <c r="E7" i="67" s="1"/>
  <c r="AC156" i="56"/>
  <c r="AC7" i="56"/>
  <c r="AC8" i="56" s="1"/>
  <c r="Q7" i="67" s="1"/>
  <c r="S157" i="56"/>
  <c r="S14" i="56" s="1"/>
  <c r="E8" i="65" s="1"/>
  <c r="Y156" i="56"/>
  <c r="Y7" i="56"/>
  <c r="X8" i="56" s="1"/>
  <c r="K7" i="67" s="1"/>
  <c r="AM156" i="54"/>
  <c r="X156" i="54"/>
  <c r="X7" i="54"/>
  <c r="X8" i="54" s="1"/>
  <c r="K12" i="67" s="1"/>
  <c r="T156" i="54"/>
  <c r="T7" i="54"/>
  <c r="S8" i="54" s="1"/>
  <c r="E12" i="67" s="1"/>
  <c r="AB156" i="54"/>
  <c r="AB7" i="54"/>
  <c r="AC8" i="54" s="1"/>
  <c r="Q12" i="67" s="1"/>
  <c r="AJ156" i="52"/>
  <c r="AC156" i="52"/>
  <c r="AC7" i="52"/>
  <c r="AC8" i="52" s="1"/>
  <c r="Q4" i="67" s="1"/>
  <c r="Y156" i="52"/>
  <c r="Y7" i="52"/>
  <c r="X8" i="52" s="1"/>
  <c r="K4" i="67" s="1"/>
  <c r="Q156" i="52"/>
  <c r="Q7" i="52"/>
  <c r="S8" i="52" s="1"/>
  <c r="E4" i="67" s="1"/>
  <c r="Y156" i="58"/>
  <c r="Y7" i="58"/>
  <c r="X8" i="58" s="1"/>
  <c r="K8" i="67" s="1"/>
  <c r="AA156" i="58"/>
  <c r="AA7" i="58"/>
  <c r="AC8" i="58" s="1"/>
  <c r="Q8" i="67" s="1"/>
  <c r="Q156" i="58"/>
  <c r="Q7" i="58"/>
  <c r="S8" i="58" s="1"/>
  <c r="E8" i="67" s="1"/>
  <c r="AL156" i="58"/>
  <c r="AK156" i="60"/>
  <c r="X157" i="60"/>
  <c r="X14" i="60" s="1"/>
  <c r="K6" i="65" s="1"/>
  <c r="AF156" i="54"/>
  <c r="AG156" i="58"/>
  <c r="AG156" i="56"/>
  <c r="AI156" i="55"/>
  <c r="AG156" i="52"/>
  <c r="AI156" i="57"/>
  <c r="W156" i="57"/>
  <c r="W7" i="57"/>
  <c r="X8" i="57" s="1"/>
  <c r="K11" i="67" s="1"/>
  <c r="S156" i="57"/>
  <c r="S7" i="57"/>
  <c r="S8" i="57" s="1"/>
  <c r="E11" i="67" s="1"/>
  <c r="AA156" i="57"/>
  <c r="AA7" i="57"/>
  <c r="AC8" i="57" s="1"/>
  <c r="Q11" i="67" s="1"/>
  <c r="AH156" i="53"/>
  <c r="AK156" i="53"/>
  <c r="X157" i="55"/>
  <c r="X14" i="55" s="1"/>
  <c r="K7" i="65" s="1"/>
  <c r="S156" i="55"/>
  <c r="S7" i="55"/>
  <c r="S8" i="55" s="1"/>
  <c r="E5" i="67" s="1"/>
  <c r="W156" i="55"/>
  <c r="W7" i="55"/>
  <c r="X8" i="55" s="1"/>
  <c r="K5" i="67" s="1"/>
  <c r="S157" i="55"/>
  <c r="AL156" i="55"/>
  <c r="AA156" i="55"/>
  <c r="AA7" i="55"/>
  <c r="AC8" i="55" s="1"/>
  <c r="Q5" i="67" s="1"/>
  <c r="AD156" i="53"/>
  <c r="AD7" i="53"/>
  <c r="AC8" i="53" s="1"/>
  <c r="Q6" i="67" s="1"/>
  <c r="R156" i="53"/>
  <c r="R7" i="53"/>
  <c r="S8" i="53" s="1"/>
  <c r="E6" i="67" s="1"/>
  <c r="V156" i="53"/>
  <c r="V7" i="53"/>
  <c r="X8" i="53" s="1"/>
  <c r="K6" i="67" s="1"/>
  <c r="S157" i="53"/>
  <c r="AH156" i="57"/>
  <c r="R156" i="57"/>
  <c r="AK156" i="57"/>
  <c r="U156" i="57"/>
  <c r="AD156" i="57"/>
  <c r="AF156" i="57"/>
  <c r="AG156" i="57"/>
  <c r="Q156" i="57"/>
  <c r="AE156" i="57"/>
  <c r="Z156" i="57"/>
  <c r="AB156" i="57"/>
  <c r="AC156" i="57"/>
  <c r="AJ156" i="57"/>
  <c r="AL156" i="57"/>
  <c r="V156" i="57"/>
  <c r="T156" i="57"/>
  <c r="Y156" i="57"/>
  <c r="X156" i="57"/>
  <c r="T156" i="56"/>
  <c r="AA156" i="56"/>
  <c r="AL156" i="56"/>
  <c r="V156" i="56"/>
  <c r="AF156" i="56"/>
  <c r="AM156" i="56"/>
  <c r="W156" i="56"/>
  <c r="AH156" i="56"/>
  <c r="R156" i="56"/>
  <c r="X157" i="56"/>
  <c r="X14" i="56" s="1"/>
  <c r="K8" i="65" s="1"/>
  <c r="AB156" i="56"/>
  <c r="AI156" i="56"/>
  <c r="S156" i="56"/>
  <c r="AD156" i="56"/>
  <c r="Q156" i="56"/>
  <c r="X156" i="56"/>
  <c r="AE156" i="56"/>
  <c r="Z156" i="56"/>
  <c r="AK156" i="56"/>
  <c r="AD156" i="55"/>
  <c r="AK156" i="55"/>
  <c r="U156" i="55"/>
  <c r="AB156" i="55"/>
  <c r="AE156" i="55"/>
  <c r="Z156" i="55"/>
  <c r="AG156" i="55"/>
  <c r="Q156" i="55"/>
  <c r="X156" i="55"/>
  <c r="V156" i="55"/>
  <c r="AC156" i="55"/>
  <c r="AJ156" i="55"/>
  <c r="T156" i="55"/>
  <c r="AH156" i="55"/>
  <c r="R156" i="55"/>
  <c r="Y156" i="55"/>
  <c r="AF156" i="55"/>
  <c r="AM156" i="55"/>
  <c r="AA156" i="54"/>
  <c r="AL156" i="54"/>
  <c r="V156" i="54"/>
  <c r="AC156" i="54"/>
  <c r="W156" i="54"/>
  <c r="AH156" i="54"/>
  <c r="S157" i="54"/>
  <c r="S14" i="54" s="1"/>
  <c r="E12" i="65" s="1"/>
  <c r="R156" i="54"/>
  <c r="Y156" i="54"/>
  <c r="AI156" i="54"/>
  <c r="S156" i="54"/>
  <c r="AD156" i="54"/>
  <c r="AK156" i="54"/>
  <c r="U156" i="54"/>
  <c r="AE156" i="54"/>
  <c r="Z156" i="54"/>
  <c r="AG156" i="54"/>
  <c r="Q156" i="54"/>
  <c r="AJ156" i="54"/>
  <c r="Z156" i="53"/>
  <c r="AG156" i="53"/>
  <c r="Q156" i="53"/>
  <c r="X156" i="53"/>
  <c r="AE156" i="53"/>
  <c r="AC156" i="53"/>
  <c r="AJ156" i="53"/>
  <c r="T156" i="53"/>
  <c r="AA156" i="53"/>
  <c r="AL156" i="53"/>
  <c r="Y156" i="53"/>
  <c r="AF156" i="53"/>
  <c r="AM156" i="53"/>
  <c r="W156" i="53"/>
  <c r="U156" i="53"/>
  <c r="AB156" i="53"/>
  <c r="AI156" i="53"/>
  <c r="S156" i="53"/>
  <c r="AF156" i="52"/>
  <c r="AM156" i="52"/>
  <c r="W156" i="52"/>
  <c r="AH156" i="52"/>
  <c r="R156" i="52"/>
  <c r="U156" i="52"/>
  <c r="AB156" i="52"/>
  <c r="AI156" i="52"/>
  <c r="S156" i="52"/>
  <c r="AD156" i="52"/>
  <c r="X156" i="52"/>
  <c r="AE156" i="52"/>
  <c r="Z156" i="52"/>
  <c r="T156" i="52"/>
  <c r="AA156" i="52"/>
  <c r="AL156" i="52"/>
  <c r="V156" i="52"/>
  <c r="AK156" i="52"/>
  <c r="X156" i="58"/>
  <c r="AM156" i="58"/>
  <c r="U156" i="58"/>
  <c r="T156" i="58"/>
  <c r="S156" i="58"/>
  <c r="V156" i="58"/>
  <c r="R156" i="58"/>
  <c r="AI156" i="58"/>
  <c r="AC156" i="58"/>
  <c r="AE156" i="58"/>
  <c r="AH156" i="58"/>
  <c r="AK156" i="58"/>
  <c r="AD156" i="58"/>
  <c r="AJ156" i="58"/>
  <c r="Z156" i="58"/>
  <c r="W156" i="58"/>
  <c r="AB156" i="58"/>
  <c r="AF156" i="58"/>
  <c r="AI156" i="60"/>
  <c r="S157" i="60"/>
  <c r="S14" i="60" s="1"/>
  <c r="E6" i="65" s="1"/>
  <c r="T7" i="60"/>
  <c r="T156" i="60"/>
  <c r="AA7" i="60"/>
  <c r="AA156" i="60"/>
  <c r="AD7" i="60"/>
  <c r="AD156" i="60"/>
  <c r="U7" i="60"/>
  <c r="U156" i="60"/>
  <c r="AB7" i="60"/>
  <c r="AB156" i="60"/>
  <c r="Z7" i="60"/>
  <c r="Z156" i="60"/>
  <c r="AG156" i="60"/>
  <c r="Q7" i="60"/>
  <c r="Q156" i="60"/>
  <c r="X7" i="60"/>
  <c r="X156" i="60"/>
  <c r="AE7" i="60"/>
  <c r="AE156" i="60"/>
  <c r="V7" i="60"/>
  <c r="V156" i="60"/>
  <c r="AC7" i="60"/>
  <c r="AC156" i="60"/>
  <c r="AJ156" i="60"/>
  <c r="AH156" i="60"/>
  <c r="R7" i="60"/>
  <c r="R156" i="60"/>
  <c r="Y7" i="60"/>
  <c r="Y156" i="60"/>
  <c r="AF156" i="60"/>
  <c r="AM156" i="60"/>
  <c r="W7" i="60"/>
  <c r="W156" i="60"/>
  <c r="S7" i="60"/>
  <c r="S156" i="60"/>
  <c r="AL156" i="60"/>
  <c r="AC157" i="60"/>
  <c r="AC14" i="60" s="1"/>
  <c r="Q6" i="65" s="1"/>
  <c r="AC157" i="56"/>
  <c r="AC14" i="56" s="1"/>
  <c r="Q8" i="65" s="1"/>
  <c r="AC157" i="55"/>
  <c r="X157" i="54"/>
  <c r="X14" i="54" s="1"/>
  <c r="K12" i="65" s="1"/>
  <c r="AC157" i="54"/>
  <c r="AC14" i="54" s="1"/>
  <c r="Q12" i="65" s="1"/>
  <c r="X157" i="53"/>
  <c r="AC157" i="53"/>
  <c r="AC157" i="52"/>
  <c r="AC14" i="52" s="1"/>
  <c r="Q4" i="65" s="1"/>
  <c r="S157" i="52"/>
  <c r="S14" i="52" s="1"/>
  <c r="E4" i="65" s="1"/>
  <c r="X157" i="52"/>
  <c r="X14" i="52" s="1"/>
  <c r="K4" i="65" s="1"/>
  <c r="AC14" i="55" l="1"/>
  <c r="Q7" i="65" s="1"/>
  <c r="S14" i="55"/>
  <c r="E7" i="65" s="1"/>
  <c r="X14" i="53"/>
  <c r="K5" i="65" s="1"/>
  <c r="S14" i="53"/>
  <c r="E5" i="65" s="1"/>
  <c r="AC14" i="53"/>
  <c r="Q5" i="65" s="1"/>
  <c r="X8" i="60"/>
  <c r="K9" i="67" s="1"/>
  <c r="K13" i="67" s="1"/>
  <c r="AC8" i="60"/>
  <c r="Q9" i="67" s="1"/>
  <c r="Q13" i="67" s="1"/>
  <c r="S8" i="60"/>
  <c r="E9" i="67" s="1"/>
  <c r="E13" i="67" s="1"/>
  <c r="I119" i="59"/>
  <c r="I118" i="59"/>
  <c r="I117" i="59"/>
  <c r="I116" i="59"/>
  <c r="I115" i="59"/>
  <c r="I114" i="59"/>
  <c r="I113" i="59"/>
  <c r="I112" i="59"/>
  <c r="I111" i="59"/>
  <c r="I110" i="59"/>
  <c r="I109" i="59"/>
  <c r="I108" i="59"/>
  <c r="I107" i="59"/>
  <c r="I106" i="59"/>
  <c r="I105" i="59"/>
  <c r="I104" i="59"/>
  <c r="I103" i="59"/>
  <c r="I102" i="59"/>
  <c r="I101" i="59"/>
  <c r="I100" i="59"/>
  <c r="I99" i="59"/>
  <c r="I98" i="59"/>
  <c r="I97" i="59"/>
  <c r="I96" i="59"/>
  <c r="I95" i="59"/>
  <c r="I94" i="59"/>
  <c r="I93" i="59"/>
  <c r="I92" i="59"/>
  <c r="I91" i="59"/>
  <c r="I90" i="59"/>
  <c r="I89" i="59"/>
  <c r="I88" i="59"/>
  <c r="I87" i="59"/>
  <c r="I86" i="59"/>
  <c r="I85" i="59"/>
  <c r="I84" i="59"/>
  <c r="I83" i="59"/>
  <c r="I82" i="59"/>
  <c r="I81" i="59"/>
  <c r="I80" i="59"/>
  <c r="I79" i="59"/>
  <c r="I78" i="59"/>
  <c r="I77" i="59"/>
  <c r="I76" i="59"/>
  <c r="I75" i="59"/>
  <c r="I74" i="59"/>
  <c r="I73" i="59"/>
  <c r="I72" i="59"/>
  <c r="I71" i="59"/>
  <c r="I70" i="59"/>
  <c r="I69" i="59"/>
  <c r="I68" i="59"/>
  <c r="I67" i="59"/>
  <c r="I66" i="59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40" i="59"/>
  <c r="I39" i="59"/>
  <c r="I38" i="59"/>
  <c r="I37" i="59"/>
  <c r="I36" i="59"/>
  <c r="I35" i="59"/>
  <c r="I34" i="59"/>
  <c r="I33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14" i="56"/>
  <c r="I113" i="56"/>
  <c r="I112" i="56"/>
  <c r="I111" i="56"/>
  <c r="I110" i="56"/>
  <c r="I109" i="56"/>
  <c r="I108" i="56"/>
  <c r="I107" i="56"/>
  <c r="I106" i="56"/>
  <c r="I105" i="56"/>
  <c r="I104" i="56"/>
  <c r="I103" i="56"/>
  <c r="I102" i="56"/>
  <c r="I101" i="56"/>
  <c r="I100" i="56"/>
  <c r="I99" i="56"/>
  <c r="I98" i="56"/>
  <c r="I97" i="56"/>
  <c r="I96" i="56"/>
  <c r="I95" i="56"/>
  <c r="I94" i="56"/>
  <c r="I93" i="56"/>
  <c r="I92" i="56"/>
  <c r="I91" i="56"/>
  <c r="I90" i="56"/>
  <c r="I89" i="56"/>
  <c r="I88" i="56"/>
  <c r="I87" i="56"/>
  <c r="I86" i="56"/>
  <c r="I85" i="56"/>
  <c r="I84" i="56"/>
  <c r="I83" i="56"/>
  <c r="I82" i="56"/>
  <c r="I81" i="56"/>
  <c r="I80" i="56"/>
  <c r="I79" i="56"/>
  <c r="I78" i="56"/>
  <c r="I77" i="56"/>
  <c r="I76" i="56"/>
  <c r="I75" i="56"/>
  <c r="I74" i="56"/>
  <c r="I73" i="56"/>
  <c r="I72" i="56"/>
  <c r="I71" i="56"/>
  <c r="I70" i="56"/>
  <c r="I69" i="56"/>
  <c r="I68" i="56"/>
  <c r="I67" i="56"/>
  <c r="I66" i="56"/>
  <c r="I65" i="56"/>
  <c r="I64" i="56"/>
  <c r="I63" i="56"/>
  <c r="I62" i="56"/>
  <c r="I61" i="56"/>
  <c r="I60" i="56"/>
  <c r="I59" i="56"/>
  <c r="I58" i="56"/>
  <c r="I57" i="56"/>
  <c r="I56" i="56"/>
  <c r="I55" i="56"/>
  <c r="I54" i="56"/>
  <c r="I53" i="56"/>
  <c r="I52" i="56"/>
  <c r="I51" i="56"/>
  <c r="I50" i="56"/>
  <c r="I49" i="56"/>
  <c r="I48" i="56"/>
  <c r="I47" i="56"/>
  <c r="I46" i="56"/>
  <c r="I45" i="56"/>
  <c r="I44" i="56"/>
  <c r="I43" i="56"/>
  <c r="I42" i="56"/>
  <c r="I41" i="56"/>
  <c r="I40" i="56"/>
  <c r="I39" i="56"/>
  <c r="I38" i="56"/>
  <c r="I37" i="56"/>
  <c r="I36" i="56"/>
  <c r="I35" i="56"/>
  <c r="I34" i="56"/>
  <c r="I33" i="56"/>
  <c r="I32" i="56"/>
  <c r="I31" i="56"/>
  <c r="I30" i="56"/>
  <c r="I29" i="56"/>
  <c r="I28" i="56"/>
  <c r="I27" i="56"/>
  <c r="I26" i="56"/>
  <c r="I25" i="56"/>
  <c r="I24" i="56"/>
  <c r="I23" i="56"/>
  <c r="I22" i="56"/>
  <c r="I21" i="56"/>
  <c r="I20" i="56"/>
  <c r="I19" i="56"/>
  <c r="I18" i="56"/>
  <c r="I114" i="55"/>
  <c r="I113" i="55"/>
  <c r="I112" i="55"/>
  <c r="I111" i="55"/>
  <c r="I110" i="55"/>
  <c r="I109" i="55"/>
  <c r="I108" i="55"/>
  <c r="I107" i="55"/>
  <c r="I106" i="55"/>
  <c r="I105" i="55"/>
  <c r="I104" i="55"/>
  <c r="I103" i="55"/>
  <c r="I102" i="55"/>
  <c r="I101" i="55"/>
  <c r="I100" i="55"/>
  <c r="I99" i="55"/>
  <c r="I98" i="55"/>
  <c r="I97" i="55"/>
  <c r="I96" i="55"/>
  <c r="I95" i="55"/>
  <c r="I94" i="55"/>
  <c r="I93" i="55"/>
  <c r="I92" i="55"/>
  <c r="I91" i="55"/>
  <c r="I90" i="55"/>
  <c r="I89" i="55"/>
  <c r="I88" i="55"/>
  <c r="I87" i="55"/>
  <c r="I86" i="55"/>
  <c r="I85" i="55"/>
  <c r="I84" i="55"/>
  <c r="I83" i="55"/>
  <c r="I82" i="55"/>
  <c r="I81" i="55"/>
  <c r="I80" i="55"/>
  <c r="I79" i="55"/>
  <c r="I78" i="55"/>
  <c r="I77" i="55"/>
  <c r="I76" i="55"/>
  <c r="I75" i="55"/>
  <c r="I74" i="55"/>
  <c r="I73" i="55"/>
  <c r="I72" i="55"/>
  <c r="I71" i="55"/>
  <c r="I70" i="55"/>
  <c r="I69" i="55"/>
  <c r="I68" i="55"/>
  <c r="I67" i="55"/>
  <c r="I66" i="55"/>
  <c r="I65" i="55"/>
  <c r="I64" i="55"/>
  <c r="I63" i="55"/>
  <c r="I62" i="55"/>
  <c r="I61" i="55"/>
  <c r="I60" i="55"/>
  <c r="I59" i="55"/>
  <c r="I58" i="55"/>
  <c r="I57" i="55"/>
  <c r="I56" i="55"/>
  <c r="I55" i="55"/>
  <c r="I54" i="55"/>
  <c r="I53" i="55"/>
  <c r="I52" i="55"/>
  <c r="I51" i="55"/>
  <c r="I50" i="55"/>
  <c r="I49" i="55"/>
  <c r="I48" i="55"/>
  <c r="I47" i="55"/>
  <c r="I46" i="55"/>
  <c r="I45" i="55"/>
  <c r="I44" i="55"/>
  <c r="I43" i="55"/>
  <c r="I42" i="55"/>
  <c r="I41" i="55"/>
  <c r="I40" i="55"/>
  <c r="I39" i="55"/>
  <c r="I38" i="55"/>
  <c r="I37" i="55"/>
  <c r="I36" i="55"/>
  <c r="I35" i="55"/>
  <c r="I34" i="55"/>
  <c r="I33" i="55"/>
  <c r="I32" i="55"/>
  <c r="I31" i="55"/>
  <c r="I30" i="55"/>
  <c r="I29" i="55"/>
  <c r="I28" i="55"/>
  <c r="I27" i="55"/>
  <c r="I26" i="55"/>
  <c r="I25" i="55"/>
  <c r="I24" i="55"/>
  <c r="I23" i="55"/>
  <c r="I22" i="55"/>
  <c r="I21" i="55"/>
  <c r="I20" i="55"/>
  <c r="I19" i="55"/>
  <c r="I18" i="55"/>
  <c r="I119" i="54"/>
  <c r="I118" i="54"/>
  <c r="I117" i="54"/>
  <c r="I116" i="54"/>
  <c r="I115" i="54"/>
  <c r="I114" i="54"/>
  <c r="I113" i="54"/>
  <c r="I112" i="54"/>
  <c r="I111" i="54"/>
  <c r="I110" i="54"/>
  <c r="I109" i="54"/>
  <c r="I108" i="54"/>
  <c r="I107" i="54"/>
  <c r="I106" i="54"/>
  <c r="I105" i="54"/>
  <c r="I104" i="54"/>
  <c r="I103" i="54"/>
  <c r="I102" i="54"/>
  <c r="I101" i="54"/>
  <c r="I100" i="54"/>
  <c r="I99" i="54"/>
  <c r="I98" i="54"/>
  <c r="I97" i="54"/>
  <c r="I96" i="54"/>
  <c r="I95" i="54"/>
  <c r="I94" i="54"/>
  <c r="I93" i="54"/>
  <c r="I92" i="54"/>
  <c r="I91" i="54"/>
  <c r="I90" i="54"/>
  <c r="I89" i="54"/>
  <c r="I88" i="54"/>
  <c r="I87" i="54"/>
  <c r="I86" i="54"/>
  <c r="I85" i="54"/>
  <c r="I84" i="54"/>
  <c r="I83" i="54"/>
  <c r="I82" i="54"/>
  <c r="I81" i="54"/>
  <c r="I80" i="54"/>
  <c r="I79" i="54"/>
  <c r="I78" i="54"/>
  <c r="I77" i="54"/>
  <c r="I76" i="54"/>
  <c r="I75" i="54"/>
  <c r="I74" i="54"/>
  <c r="I73" i="54"/>
  <c r="I72" i="54"/>
  <c r="I71" i="54"/>
  <c r="I70" i="54"/>
  <c r="I69" i="54"/>
  <c r="I68" i="54"/>
  <c r="I67" i="54"/>
  <c r="I66" i="54"/>
  <c r="I65" i="54"/>
  <c r="I64" i="54"/>
  <c r="I63" i="54"/>
  <c r="I62" i="54"/>
  <c r="I61" i="54"/>
  <c r="I60" i="54"/>
  <c r="I59" i="54"/>
  <c r="I58" i="54"/>
  <c r="I57" i="54"/>
  <c r="I56" i="54"/>
  <c r="I55" i="54"/>
  <c r="I54" i="54"/>
  <c r="I53" i="54"/>
  <c r="I52" i="54"/>
  <c r="I51" i="54"/>
  <c r="I50" i="54"/>
  <c r="I49" i="54"/>
  <c r="I48" i="54"/>
  <c r="I47" i="54"/>
  <c r="I46" i="54"/>
  <c r="I45" i="54"/>
  <c r="I44" i="54"/>
  <c r="I43" i="54"/>
  <c r="I42" i="54"/>
  <c r="I41" i="54"/>
  <c r="I40" i="54"/>
  <c r="I39" i="54"/>
  <c r="I38" i="54"/>
  <c r="I37" i="54"/>
  <c r="I36" i="54"/>
  <c r="I35" i="54"/>
  <c r="I34" i="54"/>
  <c r="I33" i="54"/>
  <c r="I32" i="54"/>
  <c r="I31" i="54"/>
  <c r="I30" i="54"/>
  <c r="I29" i="54"/>
  <c r="I28" i="54"/>
  <c r="I27" i="54"/>
  <c r="I26" i="54"/>
  <c r="I25" i="54"/>
  <c r="I24" i="54"/>
  <c r="I23" i="54"/>
  <c r="I22" i="54"/>
  <c r="I21" i="54"/>
  <c r="I20" i="54"/>
  <c r="I19" i="54"/>
  <c r="I18" i="54"/>
  <c r="K113" i="3"/>
  <c r="J113" i="3"/>
  <c r="I113" i="3"/>
  <c r="H113" i="3"/>
  <c r="G113" i="3"/>
  <c r="K112" i="3"/>
  <c r="J112" i="3"/>
  <c r="I112" i="3"/>
  <c r="H112" i="3"/>
  <c r="G112" i="3"/>
  <c r="K111" i="3"/>
  <c r="J111" i="3"/>
  <c r="I111" i="3"/>
  <c r="H111" i="3"/>
  <c r="G111" i="3"/>
  <c r="K110" i="3"/>
  <c r="J110" i="3"/>
  <c r="I110" i="3"/>
  <c r="H110" i="3"/>
  <c r="G110" i="3"/>
  <c r="K109" i="3"/>
  <c r="J109" i="3"/>
  <c r="I109" i="3"/>
  <c r="H109" i="3"/>
  <c r="G109" i="3"/>
  <c r="K108" i="3"/>
  <c r="J108" i="3"/>
  <c r="I108" i="3"/>
  <c r="H108" i="3"/>
  <c r="G108" i="3"/>
  <c r="K107" i="3"/>
  <c r="J107" i="3"/>
  <c r="I107" i="3"/>
  <c r="H107" i="3"/>
  <c r="G107" i="3"/>
  <c r="K106" i="3"/>
  <c r="J106" i="3"/>
  <c r="I106" i="3"/>
  <c r="H106" i="3"/>
  <c r="G106" i="3"/>
  <c r="K105" i="3"/>
  <c r="J105" i="3"/>
  <c r="I105" i="3"/>
  <c r="H105" i="3"/>
  <c r="G105" i="3"/>
  <c r="K104" i="3"/>
  <c r="J104" i="3"/>
  <c r="I104" i="3"/>
  <c r="H104" i="3"/>
  <c r="G104" i="3"/>
  <c r="K103" i="3"/>
  <c r="J103" i="3"/>
  <c r="I103" i="3"/>
  <c r="H103" i="3"/>
  <c r="G103" i="3"/>
  <c r="K102" i="3"/>
  <c r="J102" i="3"/>
  <c r="I102" i="3"/>
  <c r="H102" i="3"/>
  <c r="G102" i="3"/>
  <c r="K101" i="3"/>
  <c r="J101" i="3"/>
  <c r="I101" i="3"/>
  <c r="H101" i="3"/>
  <c r="G101" i="3"/>
  <c r="K100" i="3"/>
  <c r="J100" i="3"/>
  <c r="I100" i="3"/>
  <c r="H100" i="3"/>
  <c r="G100" i="3"/>
  <c r="K99" i="3"/>
  <c r="J99" i="3"/>
  <c r="I99" i="3"/>
  <c r="H99" i="3"/>
  <c r="G99" i="3"/>
  <c r="K98" i="3"/>
  <c r="J98" i="3"/>
  <c r="I98" i="3"/>
  <c r="H98" i="3"/>
  <c r="G98" i="3"/>
  <c r="K97" i="3"/>
  <c r="J97" i="3"/>
  <c r="I97" i="3"/>
  <c r="H97" i="3"/>
  <c r="G97" i="3"/>
  <c r="K96" i="3"/>
  <c r="J96" i="3"/>
  <c r="I96" i="3"/>
  <c r="H96" i="3"/>
  <c r="G96" i="3"/>
  <c r="K95" i="3"/>
  <c r="J95" i="3"/>
  <c r="I95" i="3"/>
  <c r="H95" i="3"/>
  <c r="G95" i="3"/>
  <c r="K94" i="3"/>
  <c r="J94" i="3"/>
  <c r="I94" i="3"/>
  <c r="H94" i="3"/>
  <c r="G94" i="3"/>
  <c r="K93" i="3"/>
  <c r="J93" i="3"/>
  <c r="I93" i="3"/>
  <c r="H93" i="3"/>
  <c r="G93" i="3"/>
  <c r="K92" i="3"/>
  <c r="J92" i="3"/>
  <c r="I92" i="3"/>
  <c r="H92" i="3"/>
  <c r="G92" i="3"/>
  <c r="K91" i="3"/>
  <c r="J91" i="3"/>
  <c r="I91" i="3"/>
  <c r="H91" i="3"/>
  <c r="G91" i="3"/>
  <c r="K90" i="3"/>
  <c r="J90" i="3"/>
  <c r="I90" i="3"/>
  <c r="H90" i="3"/>
  <c r="G90" i="3"/>
  <c r="K89" i="3"/>
  <c r="J89" i="3"/>
  <c r="I89" i="3"/>
  <c r="H89" i="3"/>
  <c r="G89" i="3"/>
  <c r="K88" i="3"/>
  <c r="J88" i="3"/>
  <c r="I88" i="3"/>
  <c r="H88" i="3"/>
  <c r="G88" i="3"/>
  <c r="K87" i="3"/>
  <c r="J87" i="3"/>
  <c r="I87" i="3"/>
  <c r="H87" i="3"/>
  <c r="G87" i="3"/>
  <c r="K86" i="3"/>
  <c r="J86" i="3"/>
  <c r="I86" i="3"/>
  <c r="H86" i="3"/>
  <c r="G86" i="3"/>
  <c r="K85" i="3"/>
  <c r="J85" i="3"/>
  <c r="I85" i="3"/>
  <c r="H85" i="3"/>
  <c r="G85" i="3"/>
  <c r="K84" i="3"/>
  <c r="J84" i="3"/>
  <c r="I84" i="3"/>
  <c r="H84" i="3"/>
  <c r="G84" i="3"/>
  <c r="K83" i="3"/>
  <c r="J83" i="3"/>
  <c r="I83" i="3"/>
  <c r="H83" i="3"/>
  <c r="G83" i="3"/>
  <c r="K82" i="3"/>
  <c r="J82" i="3"/>
  <c r="I82" i="3"/>
  <c r="H82" i="3"/>
  <c r="G82" i="3"/>
  <c r="K81" i="3"/>
  <c r="J81" i="3"/>
  <c r="I81" i="3"/>
  <c r="H81" i="3"/>
  <c r="G81" i="3"/>
  <c r="K80" i="3"/>
  <c r="J80" i="3"/>
  <c r="I80" i="3"/>
  <c r="H80" i="3"/>
  <c r="G80" i="3"/>
  <c r="K79" i="3"/>
  <c r="J79" i="3"/>
  <c r="I79" i="3"/>
  <c r="H79" i="3"/>
  <c r="G79" i="3"/>
  <c r="K78" i="3"/>
  <c r="J78" i="3"/>
  <c r="I78" i="3"/>
  <c r="H78" i="3"/>
  <c r="G78" i="3"/>
  <c r="K77" i="3"/>
  <c r="J77" i="3"/>
  <c r="I77" i="3"/>
  <c r="H77" i="3"/>
  <c r="G77" i="3"/>
  <c r="K76" i="3"/>
  <c r="J76" i="3"/>
  <c r="I76" i="3"/>
  <c r="H76" i="3"/>
  <c r="G76" i="3"/>
  <c r="K75" i="3"/>
  <c r="J75" i="3"/>
  <c r="I75" i="3"/>
  <c r="H75" i="3"/>
  <c r="G75" i="3"/>
  <c r="K74" i="3"/>
  <c r="J74" i="3"/>
  <c r="I74" i="3"/>
  <c r="H74" i="3"/>
  <c r="G74" i="3"/>
  <c r="K73" i="3"/>
  <c r="J73" i="3"/>
  <c r="I73" i="3"/>
  <c r="H73" i="3"/>
  <c r="G73" i="3"/>
  <c r="K72" i="3"/>
  <c r="J72" i="3"/>
  <c r="I72" i="3"/>
  <c r="H72" i="3"/>
  <c r="G72" i="3"/>
  <c r="K71" i="3"/>
  <c r="J71" i="3"/>
  <c r="I71" i="3"/>
  <c r="H71" i="3"/>
  <c r="G71" i="3"/>
  <c r="K70" i="3"/>
  <c r="J70" i="3"/>
  <c r="I70" i="3"/>
  <c r="H70" i="3"/>
  <c r="G70" i="3"/>
  <c r="K69" i="3"/>
  <c r="J69" i="3"/>
  <c r="I69" i="3"/>
  <c r="H69" i="3"/>
  <c r="G69" i="3"/>
  <c r="K68" i="3"/>
  <c r="J68" i="3"/>
  <c r="I68" i="3"/>
  <c r="H68" i="3"/>
  <c r="G68" i="3"/>
  <c r="K67" i="3"/>
  <c r="J67" i="3"/>
  <c r="I67" i="3"/>
  <c r="H67" i="3"/>
  <c r="G67" i="3"/>
  <c r="K66" i="3"/>
  <c r="J66" i="3"/>
  <c r="I66" i="3"/>
  <c r="H66" i="3"/>
  <c r="G66" i="3"/>
  <c r="K65" i="3"/>
  <c r="J65" i="3"/>
  <c r="I65" i="3"/>
  <c r="H65" i="3"/>
  <c r="G65" i="3"/>
  <c r="K64" i="3"/>
  <c r="J64" i="3"/>
  <c r="I64" i="3"/>
  <c r="H64" i="3"/>
  <c r="G64" i="3"/>
  <c r="K63" i="3"/>
  <c r="J63" i="3"/>
  <c r="I63" i="3"/>
  <c r="H63" i="3"/>
  <c r="G63" i="3"/>
  <c r="K62" i="3"/>
  <c r="J62" i="3"/>
  <c r="I62" i="3"/>
  <c r="H62" i="3"/>
  <c r="G62" i="3"/>
  <c r="K61" i="3"/>
  <c r="J61" i="3"/>
  <c r="I61" i="3"/>
  <c r="H61" i="3"/>
  <c r="G61" i="3"/>
  <c r="K60" i="3"/>
  <c r="J60" i="3"/>
  <c r="I60" i="3"/>
  <c r="H60" i="3"/>
  <c r="G60" i="3"/>
  <c r="K59" i="3"/>
  <c r="J59" i="3"/>
  <c r="I59" i="3"/>
  <c r="H59" i="3"/>
  <c r="G59" i="3"/>
  <c r="K58" i="3"/>
  <c r="J58" i="3"/>
  <c r="I58" i="3"/>
  <c r="H58" i="3"/>
  <c r="G58" i="3"/>
  <c r="K57" i="3"/>
  <c r="J57" i="3"/>
  <c r="I57" i="3"/>
  <c r="H57" i="3"/>
  <c r="G57" i="3"/>
  <c r="K56" i="3"/>
  <c r="J56" i="3"/>
  <c r="I56" i="3"/>
  <c r="H56" i="3"/>
  <c r="G56" i="3"/>
  <c r="K55" i="3"/>
  <c r="J55" i="3"/>
  <c r="I55" i="3"/>
  <c r="H55" i="3"/>
  <c r="G55" i="3"/>
  <c r="K54" i="3"/>
  <c r="J54" i="3"/>
  <c r="I54" i="3"/>
  <c r="H54" i="3"/>
  <c r="G54" i="3"/>
  <c r="K53" i="3"/>
  <c r="J53" i="3"/>
  <c r="I53" i="3"/>
  <c r="H53" i="3"/>
  <c r="G53" i="3"/>
  <c r="K52" i="3"/>
  <c r="J52" i="3"/>
  <c r="I52" i="3"/>
  <c r="H52" i="3"/>
  <c r="G52" i="3"/>
  <c r="K51" i="3"/>
  <c r="J51" i="3"/>
  <c r="I51" i="3"/>
  <c r="H51" i="3"/>
  <c r="G51" i="3"/>
  <c r="K50" i="3"/>
  <c r="J50" i="3"/>
  <c r="I50" i="3"/>
  <c r="H50" i="3"/>
  <c r="G50" i="3"/>
  <c r="K49" i="3"/>
  <c r="J49" i="3"/>
  <c r="I49" i="3"/>
  <c r="H49" i="3"/>
  <c r="G49" i="3"/>
  <c r="K48" i="3"/>
  <c r="J48" i="3"/>
  <c r="I48" i="3"/>
  <c r="H48" i="3"/>
  <c r="G48" i="3"/>
  <c r="K47" i="3"/>
  <c r="J47" i="3"/>
  <c r="I47" i="3"/>
  <c r="H47" i="3"/>
  <c r="G47" i="3"/>
  <c r="K46" i="3"/>
  <c r="J46" i="3"/>
  <c r="I46" i="3"/>
  <c r="H46" i="3"/>
  <c r="G46" i="3"/>
  <c r="K45" i="3"/>
  <c r="J45" i="3"/>
  <c r="I45" i="3"/>
  <c r="H45" i="3"/>
  <c r="G45" i="3"/>
  <c r="K44" i="3"/>
  <c r="J44" i="3"/>
  <c r="I44" i="3"/>
  <c r="H44" i="3"/>
  <c r="G44" i="3"/>
  <c r="K43" i="3"/>
  <c r="J43" i="3"/>
  <c r="I43" i="3"/>
  <c r="H43" i="3"/>
  <c r="G43" i="3"/>
  <c r="K42" i="3"/>
  <c r="J42" i="3"/>
  <c r="I42" i="3"/>
  <c r="H42" i="3"/>
  <c r="G42" i="3"/>
  <c r="K41" i="3"/>
  <c r="J41" i="3"/>
  <c r="I41" i="3"/>
  <c r="H41" i="3"/>
  <c r="G41" i="3"/>
  <c r="K40" i="3"/>
  <c r="J40" i="3"/>
  <c r="I40" i="3"/>
  <c r="H40" i="3"/>
  <c r="G40" i="3"/>
  <c r="K39" i="3"/>
  <c r="J39" i="3"/>
  <c r="I39" i="3"/>
  <c r="H39" i="3"/>
  <c r="G39" i="3"/>
  <c r="K38" i="3"/>
  <c r="J38" i="3"/>
  <c r="I38" i="3"/>
  <c r="H38" i="3"/>
  <c r="G38" i="3"/>
  <c r="K37" i="3"/>
  <c r="J37" i="3"/>
  <c r="I37" i="3"/>
  <c r="H37" i="3"/>
  <c r="G37" i="3"/>
  <c r="K36" i="3"/>
  <c r="J36" i="3"/>
  <c r="I36" i="3"/>
  <c r="H36" i="3"/>
  <c r="G36" i="3"/>
  <c r="K35" i="3"/>
  <c r="J35" i="3"/>
  <c r="I35" i="3"/>
  <c r="H35" i="3"/>
  <c r="G35" i="3"/>
  <c r="K34" i="3"/>
  <c r="J34" i="3"/>
  <c r="I34" i="3"/>
  <c r="H34" i="3"/>
  <c r="G34" i="3"/>
  <c r="K33" i="3"/>
  <c r="J33" i="3"/>
  <c r="I33" i="3"/>
  <c r="H33" i="3"/>
  <c r="G33" i="3"/>
  <c r="K32" i="3"/>
  <c r="J32" i="3"/>
  <c r="I32" i="3"/>
  <c r="H32" i="3"/>
  <c r="G32" i="3"/>
  <c r="K31" i="3"/>
  <c r="J31" i="3"/>
  <c r="I31" i="3"/>
  <c r="H31" i="3"/>
  <c r="G31" i="3"/>
  <c r="K30" i="3"/>
  <c r="J30" i="3"/>
  <c r="I30" i="3"/>
  <c r="H30" i="3"/>
  <c r="G30" i="3"/>
  <c r="K29" i="3"/>
  <c r="J29" i="3"/>
  <c r="I29" i="3"/>
  <c r="H29" i="3"/>
  <c r="G29" i="3"/>
  <c r="K28" i="3"/>
  <c r="J28" i="3"/>
  <c r="I28" i="3"/>
  <c r="H28" i="3"/>
  <c r="G28" i="3"/>
  <c r="K27" i="3"/>
  <c r="J27" i="3"/>
  <c r="I27" i="3"/>
  <c r="H27" i="3"/>
  <c r="G27" i="3"/>
  <c r="K26" i="3"/>
  <c r="J26" i="3"/>
  <c r="I26" i="3"/>
  <c r="H26" i="3"/>
  <c r="G26" i="3"/>
  <c r="K25" i="3"/>
  <c r="J25" i="3"/>
  <c r="I25" i="3"/>
  <c r="H25" i="3"/>
  <c r="G25" i="3"/>
  <c r="K24" i="3"/>
  <c r="J24" i="3"/>
  <c r="I24" i="3"/>
  <c r="H24" i="3"/>
  <c r="G24" i="3"/>
  <c r="K23" i="3"/>
  <c r="J23" i="3"/>
  <c r="I23" i="3"/>
  <c r="H23" i="3"/>
  <c r="G23" i="3"/>
  <c r="K22" i="3"/>
  <c r="J22" i="3"/>
  <c r="I22" i="3"/>
  <c r="H22" i="3"/>
  <c r="G22" i="3"/>
  <c r="K21" i="3"/>
  <c r="J21" i="3"/>
  <c r="I21" i="3"/>
  <c r="H21" i="3"/>
  <c r="G21" i="3"/>
  <c r="K20" i="3"/>
  <c r="J20" i="3"/>
  <c r="I20" i="3"/>
  <c r="H20" i="3"/>
  <c r="G20" i="3"/>
  <c r="K19" i="3"/>
  <c r="J19" i="3"/>
  <c r="I19" i="3"/>
  <c r="H19" i="3"/>
  <c r="G19" i="3"/>
  <c r="K18" i="3"/>
  <c r="J18" i="3"/>
  <c r="I18" i="3"/>
  <c r="H18" i="3"/>
  <c r="G18" i="3"/>
  <c r="K17" i="3"/>
  <c r="J17" i="3"/>
  <c r="I17" i="3"/>
  <c r="H17" i="3"/>
  <c r="G17" i="3"/>
  <c r="K16" i="3"/>
  <c r="J16" i="3"/>
  <c r="I16" i="3"/>
  <c r="H16" i="3"/>
  <c r="G16" i="3"/>
  <c r="K15" i="3"/>
  <c r="J15" i="3"/>
  <c r="I15" i="3"/>
  <c r="H15" i="3"/>
  <c r="G15" i="3"/>
  <c r="K14" i="3"/>
  <c r="J14" i="3"/>
  <c r="I14" i="3"/>
  <c r="H14" i="3"/>
  <c r="G14" i="3"/>
  <c r="K13" i="3"/>
  <c r="J13" i="3"/>
  <c r="I13" i="3"/>
  <c r="H13" i="3"/>
  <c r="G13" i="3"/>
  <c r="P119" i="59"/>
  <c r="O119" i="59"/>
  <c r="N119" i="59"/>
  <c r="M119" i="59"/>
  <c r="L119" i="59"/>
  <c r="P118" i="59"/>
  <c r="O118" i="59"/>
  <c r="N118" i="59"/>
  <c r="M118" i="59"/>
  <c r="L118" i="59"/>
  <c r="P117" i="59"/>
  <c r="O117" i="59"/>
  <c r="N117" i="59"/>
  <c r="M117" i="59"/>
  <c r="L117" i="59"/>
  <c r="P116" i="59"/>
  <c r="O116" i="59"/>
  <c r="N116" i="59"/>
  <c r="M116" i="59"/>
  <c r="L116" i="59"/>
  <c r="P115" i="59"/>
  <c r="O115" i="59"/>
  <c r="N115" i="59"/>
  <c r="M115" i="59"/>
  <c r="L115" i="59"/>
  <c r="P114" i="59"/>
  <c r="O114" i="59"/>
  <c r="N114" i="59"/>
  <c r="M114" i="59"/>
  <c r="L114" i="59"/>
  <c r="P113" i="59"/>
  <c r="O113" i="59"/>
  <c r="N113" i="59"/>
  <c r="M113" i="59"/>
  <c r="L113" i="59"/>
  <c r="P112" i="59"/>
  <c r="O112" i="59"/>
  <c r="N112" i="59"/>
  <c r="M112" i="59"/>
  <c r="L112" i="59"/>
  <c r="P111" i="59"/>
  <c r="O111" i="59"/>
  <c r="N111" i="59"/>
  <c r="M111" i="59"/>
  <c r="L111" i="59"/>
  <c r="P110" i="59"/>
  <c r="O110" i="59"/>
  <c r="N110" i="59"/>
  <c r="M110" i="59"/>
  <c r="L110" i="59"/>
  <c r="P109" i="59"/>
  <c r="O109" i="59"/>
  <c r="N109" i="59"/>
  <c r="M109" i="59"/>
  <c r="L109" i="59"/>
  <c r="P108" i="59"/>
  <c r="O108" i="59"/>
  <c r="N108" i="59"/>
  <c r="M108" i="59"/>
  <c r="L108" i="59"/>
  <c r="P107" i="59"/>
  <c r="O107" i="59"/>
  <c r="N107" i="59"/>
  <c r="M107" i="59"/>
  <c r="L107" i="59"/>
  <c r="P106" i="59"/>
  <c r="O106" i="59"/>
  <c r="N106" i="59"/>
  <c r="M106" i="59"/>
  <c r="L106" i="59"/>
  <c r="P105" i="59"/>
  <c r="O105" i="59"/>
  <c r="N105" i="59"/>
  <c r="M105" i="59"/>
  <c r="L105" i="59"/>
  <c r="P104" i="59"/>
  <c r="O104" i="59"/>
  <c r="N104" i="59"/>
  <c r="M104" i="59"/>
  <c r="L104" i="59"/>
  <c r="P103" i="59"/>
  <c r="O103" i="59"/>
  <c r="N103" i="59"/>
  <c r="M103" i="59"/>
  <c r="L103" i="59"/>
  <c r="P102" i="59"/>
  <c r="O102" i="59"/>
  <c r="N102" i="59"/>
  <c r="M102" i="59"/>
  <c r="L102" i="59"/>
  <c r="P101" i="59"/>
  <c r="O101" i="59"/>
  <c r="N101" i="59"/>
  <c r="M101" i="59"/>
  <c r="L101" i="59"/>
  <c r="P100" i="59"/>
  <c r="O100" i="59"/>
  <c r="N100" i="59"/>
  <c r="M100" i="59"/>
  <c r="L100" i="59"/>
  <c r="P99" i="59"/>
  <c r="O99" i="59"/>
  <c r="N99" i="59"/>
  <c r="M99" i="59"/>
  <c r="L99" i="59"/>
  <c r="P98" i="59"/>
  <c r="O98" i="59"/>
  <c r="N98" i="59"/>
  <c r="M98" i="59"/>
  <c r="L98" i="59"/>
  <c r="P97" i="59"/>
  <c r="O97" i="59"/>
  <c r="N97" i="59"/>
  <c r="M97" i="59"/>
  <c r="L97" i="59"/>
  <c r="P96" i="59"/>
  <c r="O96" i="59"/>
  <c r="N96" i="59"/>
  <c r="M96" i="59"/>
  <c r="L96" i="59"/>
  <c r="P95" i="59"/>
  <c r="O95" i="59"/>
  <c r="N95" i="59"/>
  <c r="M95" i="59"/>
  <c r="L95" i="59"/>
  <c r="P94" i="59"/>
  <c r="O94" i="59"/>
  <c r="N94" i="59"/>
  <c r="M94" i="59"/>
  <c r="L94" i="59"/>
  <c r="P93" i="59"/>
  <c r="O93" i="59"/>
  <c r="N93" i="59"/>
  <c r="M93" i="59"/>
  <c r="L93" i="59"/>
  <c r="P92" i="59"/>
  <c r="O92" i="59"/>
  <c r="N92" i="59"/>
  <c r="M92" i="59"/>
  <c r="L92" i="59"/>
  <c r="P91" i="59"/>
  <c r="O91" i="59"/>
  <c r="N91" i="59"/>
  <c r="M91" i="59"/>
  <c r="L91" i="59"/>
  <c r="P90" i="59"/>
  <c r="O90" i="59"/>
  <c r="N90" i="59"/>
  <c r="M90" i="59"/>
  <c r="L90" i="59"/>
  <c r="P89" i="59"/>
  <c r="O89" i="59"/>
  <c r="N89" i="59"/>
  <c r="M89" i="59"/>
  <c r="L89" i="59"/>
  <c r="P88" i="59"/>
  <c r="O88" i="59"/>
  <c r="N88" i="59"/>
  <c r="M88" i="59"/>
  <c r="L88" i="59"/>
  <c r="P87" i="59"/>
  <c r="O87" i="59"/>
  <c r="N87" i="59"/>
  <c r="M87" i="59"/>
  <c r="L87" i="59"/>
  <c r="P86" i="59"/>
  <c r="O86" i="59"/>
  <c r="N86" i="59"/>
  <c r="M86" i="59"/>
  <c r="L86" i="59"/>
  <c r="P85" i="59"/>
  <c r="O85" i="59"/>
  <c r="N85" i="59"/>
  <c r="M85" i="59"/>
  <c r="L85" i="59"/>
  <c r="P84" i="59"/>
  <c r="O84" i="59"/>
  <c r="N84" i="59"/>
  <c r="M84" i="59"/>
  <c r="L84" i="59"/>
  <c r="P83" i="59"/>
  <c r="O83" i="59"/>
  <c r="N83" i="59"/>
  <c r="M83" i="59"/>
  <c r="L83" i="59"/>
  <c r="P82" i="59"/>
  <c r="O82" i="59"/>
  <c r="N82" i="59"/>
  <c r="M82" i="59"/>
  <c r="L82" i="59"/>
  <c r="P81" i="59"/>
  <c r="O81" i="59"/>
  <c r="N81" i="59"/>
  <c r="M81" i="59"/>
  <c r="L81" i="59"/>
  <c r="P80" i="59"/>
  <c r="O80" i="59"/>
  <c r="N80" i="59"/>
  <c r="M80" i="59"/>
  <c r="L80" i="59"/>
  <c r="P79" i="59"/>
  <c r="O79" i="59"/>
  <c r="N79" i="59"/>
  <c r="M79" i="59"/>
  <c r="L79" i="59"/>
  <c r="P78" i="59"/>
  <c r="O78" i="59"/>
  <c r="N78" i="59"/>
  <c r="M78" i="59"/>
  <c r="L78" i="59"/>
  <c r="P77" i="59"/>
  <c r="O77" i="59"/>
  <c r="N77" i="59"/>
  <c r="M77" i="59"/>
  <c r="L77" i="59"/>
  <c r="P76" i="59"/>
  <c r="O76" i="59"/>
  <c r="N76" i="59"/>
  <c r="M76" i="59"/>
  <c r="L76" i="59"/>
  <c r="P75" i="59"/>
  <c r="O75" i="59"/>
  <c r="N75" i="59"/>
  <c r="M75" i="59"/>
  <c r="L75" i="59"/>
  <c r="P74" i="59"/>
  <c r="O74" i="59"/>
  <c r="N74" i="59"/>
  <c r="M74" i="59"/>
  <c r="L74" i="59"/>
  <c r="P73" i="59"/>
  <c r="O73" i="59"/>
  <c r="N73" i="59"/>
  <c r="M73" i="59"/>
  <c r="L73" i="59"/>
  <c r="P72" i="59"/>
  <c r="O72" i="59"/>
  <c r="N72" i="59"/>
  <c r="M72" i="59"/>
  <c r="L72" i="59"/>
  <c r="P71" i="59"/>
  <c r="O71" i="59"/>
  <c r="N71" i="59"/>
  <c r="M71" i="59"/>
  <c r="L71" i="59"/>
  <c r="P70" i="59"/>
  <c r="O70" i="59"/>
  <c r="N70" i="59"/>
  <c r="M70" i="59"/>
  <c r="L70" i="59"/>
  <c r="P69" i="59"/>
  <c r="O69" i="59"/>
  <c r="N69" i="59"/>
  <c r="M69" i="59"/>
  <c r="L69" i="59"/>
  <c r="P68" i="59"/>
  <c r="O68" i="59"/>
  <c r="N68" i="59"/>
  <c r="M68" i="59"/>
  <c r="L68" i="59"/>
  <c r="P67" i="59"/>
  <c r="O67" i="59"/>
  <c r="N67" i="59"/>
  <c r="M67" i="59"/>
  <c r="L67" i="59"/>
  <c r="P66" i="59"/>
  <c r="O66" i="59"/>
  <c r="N66" i="59"/>
  <c r="M66" i="59"/>
  <c r="L66" i="59"/>
  <c r="P65" i="59"/>
  <c r="O65" i="59"/>
  <c r="N65" i="59"/>
  <c r="M65" i="59"/>
  <c r="L65" i="59"/>
  <c r="P64" i="59"/>
  <c r="O64" i="59"/>
  <c r="N64" i="59"/>
  <c r="M64" i="59"/>
  <c r="L64" i="59"/>
  <c r="P63" i="59"/>
  <c r="O63" i="59"/>
  <c r="N63" i="59"/>
  <c r="M63" i="59"/>
  <c r="L63" i="59"/>
  <c r="P62" i="59"/>
  <c r="O62" i="59"/>
  <c r="N62" i="59"/>
  <c r="M62" i="59"/>
  <c r="L62" i="59"/>
  <c r="P61" i="59"/>
  <c r="O61" i="59"/>
  <c r="N61" i="59"/>
  <c r="M61" i="59"/>
  <c r="L61" i="59"/>
  <c r="P60" i="59"/>
  <c r="O60" i="59"/>
  <c r="N60" i="59"/>
  <c r="M60" i="59"/>
  <c r="L60" i="59"/>
  <c r="P59" i="59"/>
  <c r="O59" i="59"/>
  <c r="N59" i="59"/>
  <c r="M59" i="59"/>
  <c r="L59" i="59"/>
  <c r="P58" i="59"/>
  <c r="O58" i="59"/>
  <c r="N58" i="59"/>
  <c r="M58" i="59"/>
  <c r="L58" i="59"/>
  <c r="P57" i="59"/>
  <c r="O57" i="59"/>
  <c r="N57" i="59"/>
  <c r="M57" i="59"/>
  <c r="L57" i="59"/>
  <c r="P56" i="59"/>
  <c r="O56" i="59"/>
  <c r="N56" i="59"/>
  <c r="M56" i="59"/>
  <c r="L56" i="59"/>
  <c r="P55" i="59"/>
  <c r="O55" i="59"/>
  <c r="N55" i="59"/>
  <c r="M55" i="59"/>
  <c r="L55" i="59"/>
  <c r="P54" i="59"/>
  <c r="O54" i="59"/>
  <c r="N54" i="59"/>
  <c r="M54" i="59"/>
  <c r="L54" i="59"/>
  <c r="P53" i="59"/>
  <c r="O53" i="59"/>
  <c r="N53" i="59"/>
  <c r="M53" i="59"/>
  <c r="L53" i="59"/>
  <c r="P52" i="59"/>
  <c r="O52" i="59"/>
  <c r="N52" i="59"/>
  <c r="M52" i="59"/>
  <c r="L52" i="59"/>
  <c r="P51" i="59"/>
  <c r="O51" i="59"/>
  <c r="N51" i="59"/>
  <c r="M51" i="59"/>
  <c r="L51" i="59"/>
  <c r="P50" i="59"/>
  <c r="O50" i="59"/>
  <c r="N50" i="59"/>
  <c r="M50" i="59"/>
  <c r="L50" i="59"/>
  <c r="P49" i="59"/>
  <c r="O49" i="59"/>
  <c r="N49" i="59"/>
  <c r="M49" i="59"/>
  <c r="L49" i="59"/>
  <c r="P48" i="59"/>
  <c r="O48" i="59"/>
  <c r="N48" i="59"/>
  <c r="M48" i="59"/>
  <c r="L48" i="59"/>
  <c r="P47" i="59"/>
  <c r="O47" i="59"/>
  <c r="N47" i="59"/>
  <c r="M47" i="59"/>
  <c r="L47" i="59"/>
  <c r="P46" i="59"/>
  <c r="O46" i="59"/>
  <c r="N46" i="59"/>
  <c r="M46" i="59"/>
  <c r="L46" i="59"/>
  <c r="P45" i="59"/>
  <c r="O45" i="59"/>
  <c r="N45" i="59"/>
  <c r="M45" i="59"/>
  <c r="L45" i="59"/>
  <c r="P44" i="59"/>
  <c r="O44" i="59"/>
  <c r="N44" i="59"/>
  <c r="M44" i="59"/>
  <c r="L44" i="59"/>
  <c r="P43" i="59"/>
  <c r="O43" i="59"/>
  <c r="N43" i="59"/>
  <c r="M43" i="59"/>
  <c r="L43" i="59"/>
  <c r="P42" i="59"/>
  <c r="O42" i="59"/>
  <c r="N42" i="59"/>
  <c r="M42" i="59"/>
  <c r="L42" i="59"/>
  <c r="P41" i="59"/>
  <c r="O41" i="59"/>
  <c r="N41" i="59"/>
  <c r="M41" i="59"/>
  <c r="L41" i="59"/>
  <c r="P40" i="59"/>
  <c r="O40" i="59"/>
  <c r="N40" i="59"/>
  <c r="M40" i="59"/>
  <c r="L40" i="59"/>
  <c r="P39" i="59"/>
  <c r="O39" i="59"/>
  <c r="N39" i="59"/>
  <c r="M39" i="59"/>
  <c r="L39" i="59"/>
  <c r="P38" i="59"/>
  <c r="O38" i="59"/>
  <c r="N38" i="59"/>
  <c r="M38" i="59"/>
  <c r="L38" i="59"/>
  <c r="P37" i="59"/>
  <c r="O37" i="59"/>
  <c r="N37" i="59"/>
  <c r="M37" i="59"/>
  <c r="L37" i="59"/>
  <c r="P36" i="59"/>
  <c r="O36" i="59"/>
  <c r="N36" i="59"/>
  <c r="M36" i="59"/>
  <c r="L36" i="59"/>
  <c r="P35" i="59"/>
  <c r="O35" i="59"/>
  <c r="N35" i="59"/>
  <c r="M35" i="59"/>
  <c r="L35" i="59"/>
  <c r="P34" i="59"/>
  <c r="O34" i="59"/>
  <c r="N34" i="59"/>
  <c r="M34" i="59"/>
  <c r="L34" i="59"/>
  <c r="P33" i="59"/>
  <c r="O33" i="59"/>
  <c r="N33" i="59"/>
  <c r="M33" i="59"/>
  <c r="L33" i="59"/>
  <c r="P32" i="59"/>
  <c r="O32" i="59"/>
  <c r="N32" i="59"/>
  <c r="M32" i="59"/>
  <c r="L32" i="59"/>
  <c r="P31" i="59"/>
  <c r="O31" i="59"/>
  <c r="N31" i="59"/>
  <c r="M31" i="59"/>
  <c r="L31" i="59"/>
  <c r="P30" i="59"/>
  <c r="O30" i="59"/>
  <c r="N30" i="59"/>
  <c r="M30" i="59"/>
  <c r="L30" i="59"/>
  <c r="P29" i="59"/>
  <c r="O29" i="59"/>
  <c r="N29" i="59"/>
  <c r="M29" i="59"/>
  <c r="L29" i="59"/>
  <c r="P28" i="59"/>
  <c r="O28" i="59"/>
  <c r="N28" i="59"/>
  <c r="M28" i="59"/>
  <c r="L28" i="59"/>
  <c r="P27" i="59"/>
  <c r="O27" i="59"/>
  <c r="N27" i="59"/>
  <c r="M27" i="59"/>
  <c r="L27" i="59"/>
  <c r="P26" i="59"/>
  <c r="O26" i="59"/>
  <c r="N26" i="59"/>
  <c r="M26" i="59"/>
  <c r="L26" i="59"/>
  <c r="P25" i="59"/>
  <c r="O25" i="59"/>
  <c r="N25" i="59"/>
  <c r="M25" i="59"/>
  <c r="L25" i="59"/>
  <c r="P24" i="59"/>
  <c r="O24" i="59"/>
  <c r="N24" i="59"/>
  <c r="M24" i="59"/>
  <c r="L24" i="59"/>
  <c r="P23" i="59"/>
  <c r="O23" i="59"/>
  <c r="N23" i="59"/>
  <c r="M23" i="59"/>
  <c r="L23" i="59"/>
  <c r="P22" i="59"/>
  <c r="O22" i="59"/>
  <c r="N22" i="59"/>
  <c r="M22" i="59"/>
  <c r="L22" i="59"/>
  <c r="P21" i="59"/>
  <c r="O21" i="59"/>
  <c r="N21" i="59"/>
  <c r="M21" i="59"/>
  <c r="L21" i="59"/>
  <c r="P20" i="59"/>
  <c r="O20" i="59"/>
  <c r="N20" i="59"/>
  <c r="M20" i="59"/>
  <c r="L20" i="59"/>
  <c r="P19" i="59"/>
  <c r="O19" i="59"/>
  <c r="N19" i="59"/>
  <c r="M19" i="59"/>
  <c r="L19" i="59"/>
  <c r="P18" i="59"/>
  <c r="O18" i="59"/>
  <c r="N18" i="59"/>
  <c r="M18" i="59"/>
  <c r="L18" i="59"/>
  <c r="P119" i="60"/>
  <c r="O119" i="60"/>
  <c r="N119" i="60"/>
  <c r="M119" i="60"/>
  <c r="L119" i="60"/>
  <c r="P118" i="60"/>
  <c r="O118" i="60"/>
  <c r="N118" i="60"/>
  <c r="M118" i="60"/>
  <c r="L118" i="60"/>
  <c r="P117" i="60"/>
  <c r="O117" i="60"/>
  <c r="N117" i="60"/>
  <c r="M117" i="60"/>
  <c r="L117" i="60"/>
  <c r="P116" i="60"/>
  <c r="O116" i="60"/>
  <c r="N116" i="60"/>
  <c r="M116" i="60"/>
  <c r="L116" i="60"/>
  <c r="P115" i="60"/>
  <c r="O115" i="60"/>
  <c r="N115" i="60"/>
  <c r="M115" i="60"/>
  <c r="L115" i="60"/>
  <c r="P114" i="60"/>
  <c r="O114" i="60"/>
  <c r="N114" i="60"/>
  <c r="M114" i="60"/>
  <c r="L114" i="60"/>
  <c r="P113" i="60"/>
  <c r="O113" i="60"/>
  <c r="N113" i="60"/>
  <c r="M113" i="60"/>
  <c r="L113" i="60"/>
  <c r="P112" i="60"/>
  <c r="O112" i="60"/>
  <c r="N112" i="60"/>
  <c r="M112" i="60"/>
  <c r="L112" i="60"/>
  <c r="P111" i="60"/>
  <c r="O111" i="60"/>
  <c r="N111" i="60"/>
  <c r="M111" i="60"/>
  <c r="L111" i="60"/>
  <c r="P110" i="60"/>
  <c r="O110" i="60"/>
  <c r="N110" i="60"/>
  <c r="M110" i="60"/>
  <c r="L110" i="60"/>
  <c r="P109" i="60"/>
  <c r="O109" i="60"/>
  <c r="N109" i="60"/>
  <c r="M109" i="60"/>
  <c r="L109" i="60"/>
  <c r="P108" i="60"/>
  <c r="O108" i="60"/>
  <c r="N108" i="60"/>
  <c r="M108" i="60"/>
  <c r="L108" i="60"/>
  <c r="P107" i="60"/>
  <c r="O107" i="60"/>
  <c r="N107" i="60"/>
  <c r="M107" i="60"/>
  <c r="L107" i="60"/>
  <c r="P106" i="60"/>
  <c r="O106" i="60"/>
  <c r="N106" i="60"/>
  <c r="M106" i="60"/>
  <c r="L106" i="60"/>
  <c r="P105" i="60"/>
  <c r="O105" i="60"/>
  <c r="N105" i="60"/>
  <c r="M105" i="60"/>
  <c r="L105" i="60"/>
  <c r="P104" i="60"/>
  <c r="O104" i="60"/>
  <c r="N104" i="60"/>
  <c r="M104" i="60"/>
  <c r="L104" i="60"/>
  <c r="P103" i="60"/>
  <c r="O103" i="60"/>
  <c r="N103" i="60"/>
  <c r="M103" i="60"/>
  <c r="L103" i="60"/>
  <c r="P102" i="60"/>
  <c r="O102" i="60"/>
  <c r="N102" i="60"/>
  <c r="M102" i="60"/>
  <c r="L102" i="60"/>
  <c r="P101" i="60"/>
  <c r="O101" i="60"/>
  <c r="N101" i="60"/>
  <c r="M101" i="60"/>
  <c r="L101" i="60"/>
  <c r="P100" i="60"/>
  <c r="O100" i="60"/>
  <c r="N100" i="60"/>
  <c r="M100" i="60"/>
  <c r="L100" i="60"/>
  <c r="P99" i="60"/>
  <c r="O99" i="60"/>
  <c r="N99" i="60"/>
  <c r="M99" i="60"/>
  <c r="L99" i="60"/>
  <c r="P98" i="60"/>
  <c r="O98" i="60"/>
  <c r="N98" i="60"/>
  <c r="M98" i="60"/>
  <c r="L98" i="60"/>
  <c r="P97" i="60"/>
  <c r="O97" i="60"/>
  <c r="N97" i="60"/>
  <c r="M97" i="60"/>
  <c r="L97" i="60"/>
  <c r="P96" i="60"/>
  <c r="O96" i="60"/>
  <c r="N96" i="60"/>
  <c r="M96" i="60"/>
  <c r="L96" i="60"/>
  <c r="P95" i="60"/>
  <c r="O95" i="60"/>
  <c r="N95" i="60"/>
  <c r="M95" i="60"/>
  <c r="L95" i="60"/>
  <c r="P94" i="60"/>
  <c r="O94" i="60"/>
  <c r="N94" i="60"/>
  <c r="M94" i="60"/>
  <c r="L94" i="60"/>
  <c r="P93" i="60"/>
  <c r="O93" i="60"/>
  <c r="N93" i="60"/>
  <c r="M93" i="60"/>
  <c r="L93" i="60"/>
  <c r="P92" i="60"/>
  <c r="O92" i="60"/>
  <c r="N92" i="60"/>
  <c r="M92" i="60"/>
  <c r="L92" i="60"/>
  <c r="P91" i="60"/>
  <c r="O91" i="60"/>
  <c r="N91" i="60"/>
  <c r="M91" i="60"/>
  <c r="L91" i="60"/>
  <c r="P90" i="60"/>
  <c r="O90" i="60"/>
  <c r="N90" i="60"/>
  <c r="M90" i="60"/>
  <c r="L90" i="60"/>
  <c r="P89" i="60"/>
  <c r="O89" i="60"/>
  <c r="N89" i="60"/>
  <c r="M89" i="60"/>
  <c r="L89" i="60"/>
  <c r="P88" i="60"/>
  <c r="O88" i="60"/>
  <c r="N88" i="60"/>
  <c r="M88" i="60"/>
  <c r="L88" i="60"/>
  <c r="P87" i="60"/>
  <c r="O87" i="60"/>
  <c r="N87" i="60"/>
  <c r="M87" i="60"/>
  <c r="L87" i="60"/>
  <c r="P86" i="60"/>
  <c r="O86" i="60"/>
  <c r="N86" i="60"/>
  <c r="M86" i="60"/>
  <c r="L86" i="60"/>
  <c r="P85" i="60"/>
  <c r="O85" i="60"/>
  <c r="N85" i="60"/>
  <c r="M85" i="60"/>
  <c r="L85" i="60"/>
  <c r="P84" i="60"/>
  <c r="O84" i="60"/>
  <c r="N84" i="60"/>
  <c r="M84" i="60"/>
  <c r="L84" i="60"/>
  <c r="P83" i="60"/>
  <c r="O83" i="60"/>
  <c r="N83" i="60"/>
  <c r="M83" i="60"/>
  <c r="L83" i="60"/>
  <c r="P82" i="60"/>
  <c r="O82" i="60"/>
  <c r="N82" i="60"/>
  <c r="M82" i="60"/>
  <c r="L82" i="60"/>
  <c r="P81" i="60"/>
  <c r="O81" i="60"/>
  <c r="N81" i="60"/>
  <c r="M81" i="60"/>
  <c r="L81" i="60"/>
  <c r="P80" i="60"/>
  <c r="O80" i="60"/>
  <c r="N80" i="60"/>
  <c r="M80" i="60"/>
  <c r="L80" i="60"/>
  <c r="P79" i="60"/>
  <c r="O79" i="60"/>
  <c r="N79" i="60"/>
  <c r="M79" i="60"/>
  <c r="L79" i="60"/>
  <c r="P78" i="60"/>
  <c r="O78" i="60"/>
  <c r="N78" i="60"/>
  <c r="M78" i="60"/>
  <c r="L78" i="60"/>
  <c r="P77" i="60"/>
  <c r="O77" i="60"/>
  <c r="N77" i="60"/>
  <c r="M77" i="60"/>
  <c r="L77" i="60"/>
  <c r="P76" i="60"/>
  <c r="O76" i="60"/>
  <c r="N76" i="60"/>
  <c r="M76" i="60"/>
  <c r="L76" i="60"/>
  <c r="P75" i="60"/>
  <c r="O75" i="60"/>
  <c r="N75" i="60"/>
  <c r="M75" i="60"/>
  <c r="L75" i="60"/>
  <c r="P74" i="60"/>
  <c r="O74" i="60"/>
  <c r="N74" i="60"/>
  <c r="M74" i="60"/>
  <c r="L74" i="60"/>
  <c r="P73" i="60"/>
  <c r="O73" i="60"/>
  <c r="N73" i="60"/>
  <c r="M73" i="60"/>
  <c r="L73" i="60"/>
  <c r="P72" i="60"/>
  <c r="O72" i="60"/>
  <c r="N72" i="60"/>
  <c r="M72" i="60"/>
  <c r="L72" i="60"/>
  <c r="P71" i="60"/>
  <c r="O71" i="60"/>
  <c r="N71" i="60"/>
  <c r="M71" i="60"/>
  <c r="L71" i="60"/>
  <c r="P70" i="60"/>
  <c r="O70" i="60"/>
  <c r="N70" i="60"/>
  <c r="M70" i="60"/>
  <c r="L70" i="60"/>
  <c r="P69" i="60"/>
  <c r="O69" i="60"/>
  <c r="N69" i="60"/>
  <c r="M69" i="60"/>
  <c r="L69" i="60"/>
  <c r="P68" i="60"/>
  <c r="O68" i="60"/>
  <c r="N68" i="60"/>
  <c r="M68" i="60"/>
  <c r="L68" i="60"/>
  <c r="P67" i="60"/>
  <c r="O67" i="60"/>
  <c r="N67" i="60"/>
  <c r="M67" i="60"/>
  <c r="L67" i="60"/>
  <c r="P66" i="60"/>
  <c r="O66" i="60"/>
  <c r="N66" i="60"/>
  <c r="M66" i="60"/>
  <c r="L66" i="60"/>
  <c r="P65" i="60"/>
  <c r="O65" i="60"/>
  <c r="N65" i="60"/>
  <c r="M65" i="60"/>
  <c r="L65" i="60"/>
  <c r="P64" i="60"/>
  <c r="O64" i="60"/>
  <c r="N64" i="60"/>
  <c r="M64" i="60"/>
  <c r="L64" i="60"/>
  <c r="P63" i="60"/>
  <c r="O63" i="60"/>
  <c r="N63" i="60"/>
  <c r="M63" i="60"/>
  <c r="L63" i="60"/>
  <c r="P62" i="60"/>
  <c r="O62" i="60"/>
  <c r="N62" i="60"/>
  <c r="M62" i="60"/>
  <c r="L62" i="60"/>
  <c r="P61" i="60"/>
  <c r="O61" i="60"/>
  <c r="N61" i="60"/>
  <c r="M61" i="60"/>
  <c r="L61" i="60"/>
  <c r="P60" i="60"/>
  <c r="O60" i="60"/>
  <c r="N60" i="60"/>
  <c r="M60" i="60"/>
  <c r="L60" i="60"/>
  <c r="P59" i="60"/>
  <c r="O59" i="60"/>
  <c r="N59" i="60"/>
  <c r="M59" i="60"/>
  <c r="L59" i="60"/>
  <c r="P58" i="60"/>
  <c r="O58" i="60"/>
  <c r="N58" i="60"/>
  <c r="M58" i="60"/>
  <c r="L58" i="60"/>
  <c r="P57" i="60"/>
  <c r="O57" i="60"/>
  <c r="N57" i="60"/>
  <c r="M57" i="60"/>
  <c r="L57" i="60"/>
  <c r="P56" i="60"/>
  <c r="O56" i="60"/>
  <c r="N56" i="60"/>
  <c r="M56" i="60"/>
  <c r="L56" i="60"/>
  <c r="P55" i="60"/>
  <c r="O55" i="60"/>
  <c r="N55" i="60"/>
  <c r="M55" i="60"/>
  <c r="L55" i="60"/>
  <c r="P54" i="60"/>
  <c r="O54" i="60"/>
  <c r="N54" i="60"/>
  <c r="M54" i="60"/>
  <c r="L54" i="60"/>
  <c r="P53" i="60"/>
  <c r="O53" i="60"/>
  <c r="N53" i="60"/>
  <c r="M53" i="60"/>
  <c r="L53" i="60"/>
  <c r="P52" i="60"/>
  <c r="O52" i="60"/>
  <c r="N52" i="60"/>
  <c r="M52" i="60"/>
  <c r="L52" i="60"/>
  <c r="P51" i="60"/>
  <c r="O51" i="60"/>
  <c r="N51" i="60"/>
  <c r="M51" i="60"/>
  <c r="L51" i="60"/>
  <c r="P50" i="60"/>
  <c r="O50" i="60"/>
  <c r="N50" i="60"/>
  <c r="M50" i="60"/>
  <c r="L50" i="60"/>
  <c r="P49" i="60"/>
  <c r="O49" i="60"/>
  <c r="N49" i="60"/>
  <c r="M49" i="60"/>
  <c r="L49" i="60"/>
  <c r="P48" i="60"/>
  <c r="O48" i="60"/>
  <c r="N48" i="60"/>
  <c r="M48" i="60"/>
  <c r="L48" i="60"/>
  <c r="P47" i="60"/>
  <c r="O47" i="60"/>
  <c r="N47" i="60"/>
  <c r="M47" i="60"/>
  <c r="L47" i="60"/>
  <c r="P46" i="60"/>
  <c r="O46" i="60"/>
  <c r="N46" i="60"/>
  <c r="M46" i="60"/>
  <c r="L46" i="60"/>
  <c r="P45" i="60"/>
  <c r="O45" i="60"/>
  <c r="N45" i="60"/>
  <c r="M45" i="60"/>
  <c r="L45" i="60"/>
  <c r="P44" i="60"/>
  <c r="O44" i="60"/>
  <c r="N44" i="60"/>
  <c r="M44" i="60"/>
  <c r="L44" i="60"/>
  <c r="P43" i="60"/>
  <c r="O43" i="60"/>
  <c r="N43" i="60"/>
  <c r="M43" i="60"/>
  <c r="L43" i="60"/>
  <c r="P42" i="60"/>
  <c r="O42" i="60"/>
  <c r="N42" i="60"/>
  <c r="M42" i="60"/>
  <c r="L42" i="60"/>
  <c r="P41" i="60"/>
  <c r="O41" i="60"/>
  <c r="N41" i="60"/>
  <c r="M41" i="60"/>
  <c r="L41" i="60"/>
  <c r="P40" i="60"/>
  <c r="O40" i="60"/>
  <c r="N40" i="60"/>
  <c r="M40" i="60"/>
  <c r="L40" i="60"/>
  <c r="P39" i="60"/>
  <c r="O39" i="60"/>
  <c r="N39" i="60"/>
  <c r="M39" i="60"/>
  <c r="L39" i="60"/>
  <c r="P38" i="60"/>
  <c r="O38" i="60"/>
  <c r="N38" i="60"/>
  <c r="M38" i="60"/>
  <c r="L38" i="60"/>
  <c r="P37" i="60"/>
  <c r="O37" i="60"/>
  <c r="N37" i="60"/>
  <c r="M37" i="60"/>
  <c r="L37" i="60"/>
  <c r="P36" i="60"/>
  <c r="O36" i="60"/>
  <c r="N36" i="60"/>
  <c r="M36" i="60"/>
  <c r="L36" i="60"/>
  <c r="P35" i="60"/>
  <c r="O35" i="60"/>
  <c r="N35" i="60"/>
  <c r="M35" i="60"/>
  <c r="L35" i="60"/>
  <c r="P34" i="60"/>
  <c r="O34" i="60"/>
  <c r="N34" i="60"/>
  <c r="M34" i="60"/>
  <c r="L34" i="60"/>
  <c r="P33" i="60"/>
  <c r="O33" i="60"/>
  <c r="N33" i="60"/>
  <c r="M33" i="60"/>
  <c r="L33" i="60"/>
  <c r="P32" i="60"/>
  <c r="O32" i="60"/>
  <c r="N32" i="60"/>
  <c r="M32" i="60"/>
  <c r="L32" i="60"/>
  <c r="P31" i="60"/>
  <c r="O31" i="60"/>
  <c r="N31" i="60"/>
  <c r="M31" i="60"/>
  <c r="L31" i="60"/>
  <c r="P30" i="60"/>
  <c r="O30" i="60"/>
  <c r="N30" i="60"/>
  <c r="M30" i="60"/>
  <c r="L30" i="60"/>
  <c r="P29" i="60"/>
  <c r="O29" i="60"/>
  <c r="N29" i="60"/>
  <c r="M29" i="60"/>
  <c r="L29" i="60"/>
  <c r="P28" i="60"/>
  <c r="O28" i="60"/>
  <c r="N28" i="60"/>
  <c r="M28" i="60"/>
  <c r="L28" i="60"/>
  <c r="P27" i="60"/>
  <c r="O27" i="60"/>
  <c r="N27" i="60"/>
  <c r="M27" i="60"/>
  <c r="L27" i="60"/>
  <c r="P26" i="60"/>
  <c r="O26" i="60"/>
  <c r="N26" i="60"/>
  <c r="M26" i="60"/>
  <c r="L26" i="60"/>
  <c r="P25" i="60"/>
  <c r="O25" i="60"/>
  <c r="N25" i="60"/>
  <c r="M25" i="60"/>
  <c r="L25" i="60"/>
  <c r="P24" i="60"/>
  <c r="O24" i="60"/>
  <c r="N24" i="60"/>
  <c r="M24" i="60"/>
  <c r="L24" i="60"/>
  <c r="P23" i="60"/>
  <c r="O23" i="60"/>
  <c r="N23" i="60"/>
  <c r="M23" i="60"/>
  <c r="L23" i="60"/>
  <c r="P22" i="60"/>
  <c r="O22" i="60"/>
  <c r="N22" i="60"/>
  <c r="M22" i="60"/>
  <c r="L22" i="60"/>
  <c r="P21" i="60"/>
  <c r="O21" i="60"/>
  <c r="N21" i="60"/>
  <c r="M21" i="60"/>
  <c r="L21" i="60"/>
  <c r="P20" i="60"/>
  <c r="O20" i="60"/>
  <c r="N20" i="60"/>
  <c r="M20" i="60"/>
  <c r="L20" i="60"/>
  <c r="P19" i="60"/>
  <c r="O19" i="60"/>
  <c r="N19" i="60"/>
  <c r="M19" i="60"/>
  <c r="L19" i="60"/>
  <c r="P18" i="60"/>
  <c r="O18" i="60"/>
  <c r="N18" i="60"/>
  <c r="M18" i="60"/>
  <c r="L18" i="60"/>
  <c r="P114" i="56"/>
  <c r="O114" i="56"/>
  <c r="N114" i="56"/>
  <c r="M114" i="56"/>
  <c r="L114" i="56"/>
  <c r="P113" i="56"/>
  <c r="O113" i="56"/>
  <c r="N113" i="56"/>
  <c r="M113" i="56"/>
  <c r="L113" i="56"/>
  <c r="P112" i="56"/>
  <c r="O112" i="56"/>
  <c r="N112" i="56"/>
  <c r="M112" i="56"/>
  <c r="L112" i="56"/>
  <c r="P111" i="56"/>
  <c r="O111" i="56"/>
  <c r="N111" i="56"/>
  <c r="M111" i="56"/>
  <c r="L111" i="56"/>
  <c r="P110" i="56"/>
  <c r="O110" i="56"/>
  <c r="N110" i="56"/>
  <c r="M110" i="56"/>
  <c r="L110" i="56"/>
  <c r="P109" i="56"/>
  <c r="O109" i="56"/>
  <c r="N109" i="56"/>
  <c r="M109" i="56"/>
  <c r="L109" i="56"/>
  <c r="P108" i="56"/>
  <c r="O108" i="56"/>
  <c r="N108" i="56"/>
  <c r="M108" i="56"/>
  <c r="L108" i="56"/>
  <c r="P107" i="56"/>
  <c r="O107" i="56"/>
  <c r="N107" i="56"/>
  <c r="M107" i="56"/>
  <c r="L107" i="56"/>
  <c r="P106" i="56"/>
  <c r="O106" i="56"/>
  <c r="N106" i="56"/>
  <c r="M106" i="56"/>
  <c r="L106" i="56"/>
  <c r="P105" i="56"/>
  <c r="O105" i="56"/>
  <c r="N105" i="56"/>
  <c r="M105" i="56"/>
  <c r="L105" i="56"/>
  <c r="P104" i="56"/>
  <c r="O104" i="56"/>
  <c r="N104" i="56"/>
  <c r="M104" i="56"/>
  <c r="L104" i="56"/>
  <c r="P103" i="56"/>
  <c r="O103" i="56"/>
  <c r="N103" i="56"/>
  <c r="M103" i="56"/>
  <c r="L103" i="56"/>
  <c r="P102" i="56"/>
  <c r="O102" i="56"/>
  <c r="N102" i="56"/>
  <c r="M102" i="56"/>
  <c r="L102" i="56"/>
  <c r="P101" i="56"/>
  <c r="O101" i="56"/>
  <c r="N101" i="56"/>
  <c r="M101" i="56"/>
  <c r="L101" i="56"/>
  <c r="P100" i="56"/>
  <c r="O100" i="56"/>
  <c r="N100" i="56"/>
  <c r="M100" i="56"/>
  <c r="L100" i="56"/>
  <c r="P99" i="56"/>
  <c r="O99" i="56"/>
  <c r="N99" i="56"/>
  <c r="M99" i="56"/>
  <c r="L99" i="56"/>
  <c r="P98" i="56"/>
  <c r="O98" i="56"/>
  <c r="N98" i="56"/>
  <c r="M98" i="56"/>
  <c r="L98" i="56"/>
  <c r="P97" i="56"/>
  <c r="O97" i="56"/>
  <c r="N97" i="56"/>
  <c r="M97" i="56"/>
  <c r="L97" i="56"/>
  <c r="P96" i="56"/>
  <c r="O96" i="56"/>
  <c r="N96" i="56"/>
  <c r="M96" i="56"/>
  <c r="L96" i="56"/>
  <c r="P95" i="56"/>
  <c r="O95" i="56"/>
  <c r="N95" i="56"/>
  <c r="M95" i="56"/>
  <c r="L95" i="56"/>
  <c r="P94" i="56"/>
  <c r="O94" i="56"/>
  <c r="N94" i="56"/>
  <c r="M94" i="56"/>
  <c r="L94" i="56"/>
  <c r="P93" i="56"/>
  <c r="O93" i="56"/>
  <c r="N93" i="56"/>
  <c r="M93" i="56"/>
  <c r="L93" i="56"/>
  <c r="P92" i="56"/>
  <c r="O92" i="56"/>
  <c r="N92" i="56"/>
  <c r="M92" i="56"/>
  <c r="L92" i="56"/>
  <c r="P91" i="56"/>
  <c r="O91" i="56"/>
  <c r="N91" i="56"/>
  <c r="M91" i="56"/>
  <c r="L91" i="56"/>
  <c r="P90" i="56"/>
  <c r="O90" i="56"/>
  <c r="N90" i="56"/>
  <c r="M90" i="56"/>
  <c r="L90" i="56"/>
  <c r="P89" i="56"/>
  <c r="O89" i="56"/>
  <c r="N89" i="56"/>
  <c r="M89" i="56"/>
  <c r="L89" i="56"/>
  <c r="P88" i="56"/>
  <c r="O88" i="56"/>
  <c r="N88" i="56"/>
  <c r="M88" i="56"/>
  <c r="L88" i="56"/>
  <c r="P87" i="56"/>
  <c r="O87" i="56"/>
  <c r="N87" i="56"/>
  <c r="M87" i="56"/>
  <c r="L87" i="56"/>
  <c r="P86" i="56"/>
  <c r="O86" i="56"/>
  <c r="N86" i="56"/>
  <c r="M86" i="56"/>
  <c r="L86" i="56"/>
  <c r="P85" i="56"/>
  <c r="O85" i="56"/>
  <c r="N85" i="56"/>
  <c r="M85" i="56"/>
  <c r="L85" i="56"/>
  <c r="P84" i="56"/>
  <c r="O84" i="56"/>
  <c r="N84" i="56"/>
  <c r="M84" i="56"/>
  <c r="L84" i="56"/>
  <c r="P83" i="56"/>
  <c r="O83" i="56"/>
  <c r="N83" i="56"/>
  <c r="M83" i="56"/>
  <c r="L83" i="56"/>
  <c r="P82" i="56"/>
  <c r="O82" i="56"/>
  <c r="N82" i="56"/>
  <c r="M82" i="56"/>
  <c r="L82" i="56"/>
  <c r="P81" i="56"/>
  <c r="O81" i="56"/>
  <c r="N81" i="56"/>
  <c r="M81" i="56"/>
  <c r="L81" i="56"/>
  <c r="P80" i="56"/>
  <c r="O80" i="56"/>
  <c r="N80" i="56"/>
  <c r="M80" i="56"/>
  <c r="L80" i="56"/>
  <c r="P79" i="56"/>
  <c r="O79" i="56"/>
  <c r="N79" i="56"/>
  <c r="M79" i="56"/>
  <c r="L79" i="56"/>
  <c r="P78" i="56"/>
  <c r="O78" i="56"/>
  <c r="N78" i="56"/>
  <c r="M78" i="56"/>
  <c r="L78" i="56"/>
  <c r="P77" i="56"/>
  <c r="O77" i="56"/>
  <c r="N77" i="56"/>
  <c r="M77" i="56"/>
  <c r="L77" i="56"/>
  <c r="P76" i="56"/>
  <c r="O76" i="56"/>
  <c r="N76" i="56"/>
  <c r="M76" i="56"/>
  <c r="L76" i="56"/>
  <c r="P75" i="56"/>
  <c r="O75" i="56"/>
  <c r="N75" i="56"/>
  <c r="M75" i="56"/>
  <c r="L75" i="56"/>
  <c r="P74" i="56"/>
  <c r="O74" i="56"/>
  <c r="N74" i="56"/>
  <c r="M74" i="56"/>
  <c r="L74" i="56"/>
  <c r="P73" i="56"/>
  <c r="O73" i="56"/>
  <c r="N73" i="56"/>
  <c r="M73" i="56"/>
  <c r="L73" i="56"/>
  <c r="P72" i="56"/>
  <c r="O72" i="56"/>
  <c r="N72" i="56"/>
  <c r="M72" i="56"/>
  <c r="L72" i="56"/>
  <c r="P71" i="56"/>
  <c r="O71" i="56"/>
  <c r="N71" i="56"/>
  <c r="M71" i="56"/>
  <c r="L71" i="56"/>
  <c r="P70" i="56"/>
  <c r="O70" i="56"/>
  <c r="N70" i="56"/>
  <c r="M70" i="56"/>
  <c r="L70" i="56"/>
  <c r="P69" i="56"/>
  <c r="O69" i="56"/>
  <c r="N69" i="56"/>
  <c r="M69" i="56"/>
  <c r="L69" i="56"/>
  <c r="P68" i="56"/>
  <c r="O68" i="56"/>
  <c r="N68" i="56"/>
  <c r="M68" i="56"/>
  <c r="L68" i="56"/>
  <c r="P67" i="56"/>
  <c r="O67" i="56"/>
  <c r="N67" i="56"/>
  <c r="M67" i="56"/>
  <c r="L67" i="56"/>
  <c r="P66" i="56"/>
  <c r="O66" i="56"/>
  <c r="N66" i="56"/>
  <c r="M66" i="56"/>
  <c r="L66" i="56"/>
  <c r="P65" i="56"/>
  <c r="O65" i="56"/>
  <c r="N65" i="56"/>
  <c r="M65" i="56"/>
  <c r="L65" i="56"/>
  <c r="P64" i="56"/>
  <c r="O64" i="56"/>
  <c r="N64" i="56"/>
  <c r="M64" i="56"/>
  <c r="L64" i="56"/>
  <c r="P63" i="56"/>
  <c r="O63" i="56"/>
  <c r="N63" i="56"/>
  <c r="M63" i="56"/>
  <c r="L63" i="56"/>
  <c r="P62" i="56"/>
  <c r="O62" i="56"/>
  <c r="N62" i="56"/>
  <c r="M62" i="56"/>
  <c r="L62" i="56"/>
  <c r="P61" i="56"/>
  <c r="O61" i="56"/>
  <c r="N61" i="56"/>
  <c r="M61" i="56"/>
  <c r="L61" i="56"/>
  <c r="P60" i="56"/>
  <c r="O60" i="56"/>
  <c r="N60" i="56"/>
  <c r="M60" i="56"/>
  <c r="L60" i="56"/>
  <c r="P59" i="56"/>
  <c r="O59" i="56"/>
  <c r="N59" i="56"/>
  <c r="M59" i="56"/>
  <c r="L59" i="56"/>
  <c r="P58" i="56"/>
  <c r="O58" i="56"/>
  <c r="N58" i="56"/>
  <c r="M58" i="56"/>
  <c r="L58" i="56"/>
  <c r="P57" i="56"/>
  <c r="O57" i="56"/>
  <c r="N57" i="56"/>
  <c r="M57" i="56"/>
  <c r="L57" i="56"/>
  <c r="P56" i="56"/>
  <c r="O56" i="56"/>
  <c r="N56" i="56"/>
  <c r="M56" i="56"/>
  <c r="L56" i="56"/>
  <c r="P55" i="56"/>
  <c r="O55" i="56"/>
  <c r="N55" i="56"/>
  <c r="M55" i="56"/>
  <c r="L55" i="56"/>
  <c r="P54" i="56"/>
  <c r="O54" i="56"/>
  <c r="N54" i="56"/>
  <c r="M54" i="56"/>
  <c r="L54" i="56"/>
  <c r="P53" i="56"/>
  <c r="O53" i="56"/>
  <c r="N53" i="56"/>
  <c r="M53" i="56"/>
  <c r="L53" i="56"/>
  <c r="P52" i="56"/>
  <c r="O52" i="56"/>
  <c r="N52" i="56"/>
  <c r="M52" i="56"/>
  <c r="L52" i="56"/>
  <c r="P51" i="56"/>
  <c r="O51" i="56"/>
  <c r="N51" i="56"/>
  <c r="M51" i="56"/>
  <c r="L51" i="56"/>
  <c r="P50" i="56"/>
  <c r="O50" i="56"/>
  <c r="N50" i="56"/>
  <c r="M50" i="56"/>
  <c r="L50" i="56"/>
  <c r="P49" i="56"/>
  <c r="O49" i="56"/>
  <c r="N49" i="56"/>
  <c r="M49" i="56"/>
  <c r="L49" i="56"/>
  <c r="P48" i="56"/>
  <c r="O48" i="56"/>
  <c r="N48" i="56"/>
  <c r="M48" i="56"/>
  <c r="L48" i="56"/>
  <c r="P47" i="56"/>
  <c r="O47" i="56"/>
  <c r="N47" i="56"/>
  <c r="M47" i="56"/>
  <c r="L47" i="56"/>
  <c r="P46" i="56"/>
  <c r="O46" i="56"/>
  <c r="N46" i="56"/>
  <c r="M46" i="56"/>
  <c r="L46" i="56"/>
  <c r="P45" i="56"/>
  <c r="O45" i="56"/>
  <c r="N45" i="56"/>
  <c r="M45" i="56"/>
  <c r="L45" i="56"/>
  <c r="P44" i="56"/>
  <c r="O44" i="56"/>
  <c r="N44" i="56"/>
  <c r="M44" i="56"/>
  <c r="L44" i="56"/>
  <c r="P43" i="56"/>
  <c r="O43" i="56"/>
  <c r="N43" i="56"/>
  <c r="M43" i="56"/>
  <c r="L43" i="56"/>
  <c r="P42" i="56"/>
  <c r="O42" i="56"/>
  <c r="N42" i="56"/>
  <c r="M42" i="56"/>
  <c r="L42" i="56"/>
  <c r="P41" i="56"/>
  <c r="O41" i="56"/>
  <c r="N41" i="56"/>
  <c r="M41" i="56"/>
  <c r="L41" i="56"/>
  <c r="P40" i="56"/>
  <c r="O40" i="56"/>
  <c r="N40" i="56"/>
  <c r="M40" i="56"/>
  <c r="L40" i="56"/>
  <c r="P39" i="56"/>
  <c r="O39" i="56"/>
  <c r="N39" i="56"/>
  <c r="M39" i="56"/>
  <c r="L39" i="56"/>
  <c r="P38" i="56"/>
  <c r="O38" i="56"/>
  <c r="N38" i="56"/>
  <c r="M38" i="56"/>
  <c r="L38" i="56"/>
  <c r="P37" i="56"/>
  <c r="O37" i="56"/>
  <c r="N37" i="56"/>
  <c r="M37" i="56"/>
  <c r="L37" i="56"/>
  <c r="P36" i="56"/>
  <c r="O36" i="56"/>
  <c r="N36" i="56"/>
  <c r="M36" i="56"/>
  <c r="L36" i="56"/>
  <c r="P35" i="56"/>
  <c r="O35" i="56"/>
  <c r="N35" i="56"/>
  <c r="M35" i="56"/>
  <c r="L35" i="56"/>
  <c r="P34" i="56"/>
  <c r="O34" i="56"/>
  <c r="N34" i="56"/>
  <c r="M34" i="56"/>
  <c r="L34" i="56"/>
  <c r="P33" i="56"/>
  <c r="O33" i="56"/>
  <c r="N33" i="56"/>
  <c r="M33" i="56"/>
  <c r="L33" i="56"/>
  <c r="P32" i="56"/>
  <c r="O32" i="56"/>
  <c r="N32" i="56"/>
  <c r="M32" i="56"/>
  <c r="L32" i="56"/>
  <c r="P31" i="56"/>
  <c r="O31" i="56"/>
  <c r="N31" i="56"/>
  <c r="M31" i="56"/>
  <c r="L31" i="56"/>
  <c r="P30" i="56"/>
  <c r="O30" i="56"/>
  <c r="N30" i="56"/>
  <c r="M30" i="56"/>
  <c r="L30" i="56"/>
  <c r="P29" i="56"/>
  <c r="O29" i="56"/>
  <c r="N29" i="56"/>
  <c r="M29" i="56"/>
  <c r="L29" i="56"/>
  <c r="P28" i="56"/>
  <c r="O28" i="56"/>
  <c r="N28" i="56"/>
  <c r="M28" i="56"/>
  <c r="L28" i="56"/>
  <c r="P27" i="56"/>
  <c r="O27" i="56"/>
  <c r="N27" i="56"/>
  <c r="M27" i="56"/>
  <c r="L27" i="56"/>
  <c r="P26" i="56"/>
  <c r="O26" i="56"/>
  <c r="N26" i="56"/>
  <c r="M26" i="56"/>
  <c r="L26" i="56"/>
  <c r="P25" i="56"/>
  <c r="O25" i="56"/>
  <c r="N25" i="56"/>
  <c r="M25" i="56"/>
  <c r="L25" i="56"/>
  <c r="P24" i="56"/>
  <c r="O24" i="56"/>
  <c r="N24" i="56"/>
  <c r="M24" i="56"/>
  <c r="L24" i="56"/>
  <c r="P23" i="56"/>
  <c r="O23" i="56"/>
  <c r="N23" i="56"/>
  <c r="M23" i="56"/>
  <c r="L23" i="56"/>
  <c r="P22" i="56"/>
  <c r="O22" i="56"/>
  <c r="N22" i="56"/>
  <c r="M22" i="56"/>
  <c r="L22" i="56"/>
  <c r="P21" i="56"/>
  <c r="P147" i="56" s="1"/>
  <c r="O21" i="56"/>
  <c r="N21" i="56"/>
  <c r="M21" i="56"/>
  <c r="L21" i="56"/>
  <c r="L147" i="56" s="1"/>
  <c r="L12" i="56" s="1"/>
  <c r="L4" i="56" s="1"/>
  <c r="P20" i="56"/>
  <c r="O20" i="56"/>
  <c r="N20" i="56"/>
  <c r="M20" i="56"/>
  <c r="L20" i="56"/>
  <c r="P19" i="56"/>
  <c r="O19" i="56"/>
  <c r="N19" i="56"/>
  <c r="M19" i="56"/>
  <c r="L19" i="56"/>
  <c r="P18" i="56"/>
  <c r="O18" i="56"/>
  <c r="N18" i="56"/>
  <c r="M18" i="56"/>
  <c r="L18" i="56"/>
  <c r="P114" i="55"/>
  <c r="O114" i="55"/>
  <c r="N114" i="55"/>
  <c r="M114" i="55"/>
  <c r="L114" i="55"/>
  <c r="P113" i="55"/>
  <c r="O113" i="55"/>
  <c r="N113" i="55"/>
  <c r="M113" i="55"/>
  <c r="L113" i="55"/>
  <c r="P112" i="55"/>
  <c r="O112" i="55"/>
  <c r="N112" i="55"/>
  <c r="M112" i="55"/>
  <c r="L112" i="55"/>
  <c r="P111" i="55"/>
  <c r="O111" i="55"/>
  <c r="N111" i="55"/>
  <c r="M111" i="55"/>
  <c r="L111" i="55"/>
  <c r="P110" i="55"/>
  <c r="O110" i="55"/>
  <c r="N110" i="55"/>
  <c r="M110" i="55"/>
  <c r="L110" i="55"/>
  <c r="P109" i="55"/>
  <c r="O109" i="55"/>
  <c r="N109" i="55"/>
  <c r="M109" i="55"/>
  <c r="L109" i="55"/>
  <c r="P108" i="55"/>
  <c r="O108" i="55"/>
  <c r="N108" i="55"/>
  <c r="M108" i="55"/>
  <c r="L108" i="55"/>
  <c r="P107" i="55"/>
  <c r="O107" i="55"/>
  <c r="N107" i="55"/>
  <c r="M107" i="55"/>
  <c r="L107" i="55"/>
  <c r="P106" i="55"/>
  <c r="O106" i="55"/>
  <c r="N106" i="55"/>
  <c r="M106" i="55"/>
  <c r="L106" i="55"/>
  <c r="P105" i="55"/>
  <c r="O105" i="55"/>
  <c r="N105" i="55"/>
  <c r="M105" i="55"/>
  <c r="L105" i="55"/>
  <c r="P104" i="55"/>
  <c r="O104" i="55"/>
  <c r="N104" i="55"/>
  <c r="M104" i="55"/>
  <c r="L104" i="55"/>
  <c r="P103" i="55"/>
  <c r="O103" i="55"/>
  <c r="N103" i="55"/>
  <c r="M103" i="55"/>
  <c r="L103" i="55"/>
  <c r="P102" i="55"/>
  <c r="O102" i="55"/>
  <c r="N102" i="55"/>
  <c r="M102" i="55"/>
  <c r="L102" i="55"/>
  <c r="P101" i="55"/>
  <c r="O101" i="55"/>
  <c r="N101" i="55"/>
  <c r="M101" i="55"/>
  <c r="L101" i="55"/>
  <c r="P100" i="55"/>
  <c r="O100" i="55"/>
  <c r="N100" i="55"/>
  <c r="M100" i="55"/>
  <c r="L100" i="55"/>
  <c r="P99" i="55"/>
  <c r="O99" i="55"/>
  <c r="N99" i="55"/>
  <c r="M99" i="55"/>
  <c r="L99" i="55"/>
  <c r="P98" i="55"/>
  <c r="O98" i="55"/>
  <c r="N98" i="55"/>
  <c r="M98" i="55"/>
  <c r="L98" i="55"/>
  <c r="P97" i="55"/>
  <c r="O97" i="55"/>
  <c r="N97" i="55"/>
  <c r="M97" i="55"/>
  <c r="L97" i="55"/>
  <c r="P96" i="55"/>
  <c r="O96" i="55"/>
  <c r="N96" i="55"/>
  <c r="M96" i="55"/>
  <c r="L96" i="55"/>
  <c r="P95" i="55"/>
  <c r="O95" i="55"/>
  <c r="N95" i="55"/>
  <c r="M95" i="55"/>
  <c r="L95" i="55"/>
  <c r="P94" i="55"/>
  <c r="O94" i="55"/>
  <c r="N94" i="55"/>
  <c r="M94" i="55"/>
  <c r="L94" i="55"/>
  <c r="P93" i="55"/>
  <c r="O93" i="55"/>
  <c r="N93" i="55"/>
  <c r="M93" i="55"/>
  <c r="L93" i="55"/>
  <c r="P92" i="55"/>
  <c r="O92" i="55"/>
  <c r="N92" i="55"/>
  <c r="M92" i="55"/>
  <c r="L92" i="55"/>
  <c r="P91" i="55"/>
  <c r="O91" i="55"/>
  <c r="N91" i="55"/>
  <c r="M91" i="55"/>
  <c r="L91" i="55"/>
  <c r="P90" i="55"/>
  <c r="O90" i="55"/>
  <c r="N90" i="55"/>
  <c r="M90" i="55"/>
  <c r="L90" i="55"/>
  <c r="P89" i="55"/>
  <c r="O89" i="55"/>
  <c r="N89" i="55"/>
  <c r="M89" i="55"/>
  <c r="L89" i="55"/>
  <c r="P88" i="55"/>
  <c r="O88" i="55"/>
  <c r="N88" i="55"/>
  <c r="M88" i="55"/>
  <c r="L88" i="55"/>
  <c r="P87" i="55"/>
  <c r="O87" i="55"/>
  <c r="N87" i="55"/>
  <c r="M87" i="55"/>
  <c r="L87" i="55"/>
  <c r="P86" i="55"/>
  <c r="O86" i="55"/>
  <c r="N86" i="55"/>
  <c r="M86" i="55"/>
  <c r="L86" i="55"/>
  <c r="P85" i="55"/>
  <c r="O85" i="55"/>
  <c r="N85" i="55"/>
  <c r="M85" i="55"/>
  <c r="L85" i="55"/>
  <c r="P84" i="55"/>
  <c r="O84" i="55"/>
  <c r="N84" i="55"/>
  <c r="M84" i="55"/>
  <c r="L84" i="55"/>
  <c r="P83" i="55"/>
  <c r="O83" i="55"/>
  <c r="N83" i="55"/>
  <c r="M83" i="55"/>
  <c r="L83" i="55"/>
  <c r="P82" i="55"/>
  <c r="O82" i="55"/>
  <c r="N82" i="55"/>
  <c r="M82" i="55"/>
  <c r="L82" i="55"/>
  <c r="P81" i="55"/>
  <c r="O81" i="55"/>
  <c r="N81" i="55"/>
  <c r="M81" i="55"/>
  <c r="L81" i="55"/>
  <c r="P80" i="55"/>
  <c r="O80" i="55"/>
  <c r="N80" i="55"/>
  <c r="M80" i="55"/>
  <c r="L80" i="55"/>
  <c r="P79" i="55"/>
  <c r="O79" i="55"/>
  <c r="N79" i="55"/>
  <c r="M79" i="55"/>
  <c r="L79" i="55"/>
  <c r="P78" i="55"/>
  <c r="O78" i="55"/>
  <c r="N78" i="55"/>
  <c r="M78" i="55"/>
  <c r="L78" i="55"/>
  <c r="P77" i="55"/>
  <c r="O77" i="55"/>
  <c r="N77" i="55"/>
  <c r="M77" i="55"/>
  <c r="L77" i="55"/>
  <c r="P76" i="55"/>
  <c r="O76" i="55"/>
  <c r="N76" i="55"/>
  <c r="M76" i="55"/>
  <c r="L76" i="55"/>
  <c r="P75" i="55"/>
  <c r="O75" i="55"/>
  <c r="N75" i="55"/>
  <c r="M75" i="55"/>
  <c r="L75" i="55"/>
  <c r="P74" i="55"/>
  <c r="O74" i="55"/>
  <c r="N74" i="55"/>
  <c r="M74" i="55"/>
  <c r="L74" i="55"/>
  <c r="P73" i="55"/>
  <c r="O73" i="55"/>
  <c r="N73" i="55"/>
  <c r="M73" i="55"/>
  <c r="L73" i="55"/>
  <c r="P72" i="55"/>
  <c r="O72" i="55"/>
  <c r="N72" i="55"/>
  <c r="M72" i="55"/>
  <c r="L72" i="55"/>
  <c r="P71" i="55"/>
  <c r="O71" i="55"/>
  <c r="N71" i="55"/>
  <c r="M71" i="55"/>
  <c r="L71" i="55"/>
  <c r="P70" i="55"/>
  <c r="O70" i="55"/>
  <c r="N70" i="55"/>
  <c r="M70" i="55"/>
  <c r="L70" i="55"/>
  <c r="P69" i="55"/>
  <c r="O69" i="55"/>
  <c r="N69" i="55"/>
  <c r="M69" i="55"/>
  <c r="L69" i="55"/>
  <c r="P68" i="55"/>
  <c r="O68" i="55"/>
  <c r="N68" i="55"/>
  <c r="M68" i="55"/>
  <c r="L68" i="55"/>
  <c r="P67" i="55"/>
  <c r="O67" i="55"/>
  <c r="N67" i="55"/>
  <c r="M67" i="55"/>
  <c r="L67" i="55"/>
  <c r="P66" i="55"/>
  <c r="O66" i="55"/>
  <c r="N66" i="55"/>
  <c r="M66" i="55"/>
  <c r="L66" i="55"/>
  <c r="P65" i="55"/>
  <c r="O65" i="55"/>
  <c r="N65" i="55"/>
  <c r="M65" i="55"/>
  <c r="L65" i="55"/>
  <c r="P64" i="55"/>
  <c r="O64" i="55"/>
  <c r="N64" i="55"/>
  <c r="M64" i="55"/>
  <c r="L64" i="55"/>
  <c r="P63" i="55"/>
  <c r="O63" i="55"/>
  <c r="N63" i="55"/>
  <c r="M63" i="55"/>
  <c r="L63" i="55"/>
  <c r="P62" i="55"/>
  <c r="O62" i="55"/>
  <c r="N62" i="55"/>
  <c r="M62" i="55"/>
  <c r="L62" i="55"/>
  <c r="P61" i="55"/>
  <c r="O61" i="55"/>
  <c r="N61" i="55"/>
  <c r="M61" i="55"/>
  <c r="L61" i="55"/>
  <c r="P60" i="55"/>
  <c r="O60" i="55"/>
  <c r="N60" i="55"/>
  <c r="M60" i="55"/>
  <c r="L60" i="55"/>
  <c r="P59" i="55"/>
  <c r="O59" i="55"/>
  <c r="N59" i="55"/>
  <c r="M59" i="55"/>
  <c r="L59" i="55"/>
  <c r="P58" i="55"/>
  <c r="O58" i="55"/>
  <c r="N58" i="55"/>
  <c r="M58" i="55"/>
  <c r="L58" i="55"/>
  <c r="P57" i="55"/>
  <c r="O57" i="55"/>
  <c r="N57" i="55"/>
  <c r="M57" i="55"/>
  <c r="L57" i="55"/>
  <c r="P56" i="55"/>
  <c r="O56" i="55"/>
  <c r="N56" i="55"/>
  <c r="M56" i="55"/>
  <c r="L56" i="55"/>
  <c r="P55" i="55"/>
  <c r="O55" i="55"/>
  <c r="N55" i="55"/>
  <c r="M55" i="55"/>
  <c r="L55" i="55"/>
  <c r="P54" i="55"/>
  <c r="O54" i="55"/>
  <c r="N54" i="55"/>
  <c r="M54" i="55"/>
  <c r="L54" i="55"/>
  <c r="P53" i="55"/>
  <c r="O53" i="55"/>
  <c r="N53" i="55"/>
  <c r="M53" i="55"/>
  <c r="L53" i="55"/>
  <c r="P52" i="55"/>
  <c r="O52" i="55"/>
  <c r="N52" i="55"/>
  <c r="M52" i="55"/>
  <c r="L52" i="55"/>
  <c r="P51" i="55"/>
  <c r="O51" i="55"/>
  <c r="N51" i="55"/>
  <c r="M51" i="55"/>
  <c r="L51" i="55"/>
  <c r="P50" i="55"/>
  <c r="O50" i="55"/>
  <c r="N50" i="55"/>
  <c r="M50" i="55"/>
  <c r="L50" i="55"/>
  <c r="P49" i="55"/>
  <c r="O49" i="55"/>
  <c r="N49" i="55"/>
  <c r="M49" i="55"/>
  <c r="L49" i="55"/>
  <c r="P48" i="55"/>
  <c r="O48" i="55"/>
  <c r="N48" i="55"/>
  <c r="M48" i="55"/>
  <c r="L48" i="55"/>
  <c r="P47" i="55"/>
  <c r="O47" i="55"/>
  <c r="N47" i="55"/>
  <c r="M47" i="55"/>
  <c r="L47" i="55"/>
  <c r="P46" i="55"/>
  <c r="O46" i="55"/>
  <c r="N46" i="55"/>
  <c r="M46" i="55"/>
  <c r="L46" i="55"/>
  <c r="P45" i="55"/>
  <c r="O45" i="55"/>
  <c r="N45" i="55"/>
  <c r="M45" i="55"/>
  <c r="L45" i="55"/>
  <c r="P44" i="55"/>
  <c r="O44" i="55"/>
  <c r="N44" i="55"/>
  <c r="M44" i="55"/>
  <c r="L44" i="55"/>
  <c r="P43" i="55"/>
  <c r="O43" i="55"/>
  <c r="N43" i="55"/>
  <c r="M43" i="55"/>
  <c r="L43" i="55"/>
  <c r="P42" i="55"/>
  <c r="O42" i="55"/>
  <c r="N42" i="55"/>
  <c r="M42" i="55"/>
  <c r="L42" i="55"/>
  <c r="P41" i="55"/>
  <c r="O41" i="55"/>
  <c r="N41" i="55"/>
  <c r="M41" i="55"/>
  <c r="L41" i="55"/>
  <c r="P40" i="55"/>
  <c r="O40" i="55"/>
  <c r="N40" i="55"/>
  <c r="M40" i="55"/>
  <c r="L40" i="55"/>
  <c r="P39" i="55"/>
  <c r="O39" i="55"/>
  <c r="N39" i="55"/>
  <c r="M39" i="55"/>
  <c r="L39" i="55"/>
  <c r="P38" i="55"/>
  <c r="O38" i="55"/>
  <c r="N38" i="55"/>
  <c r="M38" i="55"/>
  <c r="L38" i="55"/>
  <c r="P37" i="55"/>
  <c r="O37" i="55"/>
  <c r="N37" i="55"/>
  <c r="M37" i="55"/>
  <c r="L37" i="55"/>
  <c r="P36" i="55"/>
  <c r="O36" i="55"/>
  <c r="N36" i="55"/>
  <c r="M36" i="55"/>
  <c r="L36" i="55"/>
  <c r="P35" i="55"/>
  <c r="O35" i="55"/>
  <c r="N35" i="55"/>
  <c r="M35" i="55"/>
  <c r="L35" i="55"/>
  <c r="P34" i="55"/>
  <c r="O34" i="55"/>
  <c r="N34" i="55"/>
  <c r="M34" i="55"/>
  <c r="L34" i="55"/>
  <c r="P33" i="55"/>
  <c r="O33" i="55"/>
  <c r="N33" i="55"/>
  <c r="M33" i="55"/>
  <c r="L33" i="55"/>
  <c r="P32" i="55"/>
  <c r="O32" i="55"/>
  <c r="N32" i="55"/>
  <c r="M32" i="55"/>
  <c r="L32" i="55"/>
  <c r="P31" i="55"/>
  <c r="O31" i="55"/>
  <c r="N31" i="55"/>
  <c r="M31" i="55"/>
  <c r="L31" i="55"/>
  <c r="P30" i="55"/>
  <c r="O30" i="55"/>
  <c r="N30" i="55"/>
  <c r="M30" i="55"/>
  <c r="L30" i="55"/>
  <c r="P29" i="55"/>
  <c r="O29" i="55"/>
  <c r="N29" i="55"/>
  <c r="M29" i="55"/>
  <c r="L29" i="55"/>
  <c r="P28" i="55"/>
  <c r="O28" i="55"/>
  <c r="N28" i="55"/>
  <c r="M28" i="55"/>
  <c r="L28" i="55"/>
  <c r="P27" i="55"/>
  <c r="O27" i="55"/>
  <c r="N27" i="55"/>
  <c r="M27" i="55"/>
  <c r="L27" i="55"/>
  <c r="P26" i="55"/>
  <c r="O26" i="55"/>
  <c r="N26" i="55"/>
  <c r="M26" i="55"/>
  <c r="L26" i="55"/>
  <c r="P25" i="55"/>
  <c r="O25" i="55"/>
  <c r="N25" i="55"/>
  <c r="M25" i="55"/>
  <c r="L25" i="55"/>
  <c r="P24" i="55"/>
  <c r="O24" i="55"/>
  <c r="N24" i="55"/>
  <c r="M24" i="55"/>
  <c r="L24" i="55"/>
  <c r="P23" i="55"/>
  <c r="O23" i="55"/>
  <c r="N23" i="55"/>
  <c r="M23" i="55"/>
  <c r="L23" i="55"/>
  <c r="P22" i="55"/>
  <c r="O22" i="55"/>
  <c r="N22" i="55"/>
  <c r="M22" i="55"/>
  <c r="L22" i="55"/>
  <c r="P21" i="55"/>
  <c r="O21" i="55"/>
  <c r="N21" i="55"/>
  <c r="M21" i="55"/>
  <c r="L21" i="55"/>
  <c r="P20" i="55"/>
  <c r="O20" i="55"/>
  <c r="N20" i="55"/>
  <c r="M20" i="55"/>
  <c r="L20" i="55"/>
  <c r="P19" i="55"/>
  <c r="O19" i="55"/>
  <c r="N19" i="55"/>
  <c r="M19" i="55"/>
  <c r="L19" i="55"/>
  <c r="P18" i="55"/>
  <c r="O18" i="55"/>
  <c r="N18" i="55"/>
  <c r="M18" i="55"/>
  <c r="L18" i="55"/>
  <c r="P119" i="54"/>
  <c r="O119" i="54"/>
  <c r="N119" i="54"/>
  <c r="M119" i="54"/>
  <c r="L119" i="54"/>
  <c r="P118" i="54"/>
  <c r="O118" i="54"/>
  <c r="N118" i="54"/>
  <c r="M118" i="54"/>
  <c r="L118" i="54"/>
  <c r="P117" i="54"/>
  <c r="O117" i="54"/>
  <c r="N117" i="54"/>
  <c r="M117" i="54"/>
  <c r="L117" i="54"/>
  <c r="P116" i="54"/>
  <c r="O116" i="54"/>
  <c r="N116" i="54"/>
  <c r="M116" i="54"/>
  <c r="L116" i="54"/>
  <c r="P115" i="54"/>
  <c r="O115" i="54"/>
  <c r="N115" i="54"/>
  <c r="M115" i="54"/>
  <c r="L115" i="54"/>
  <c r="P114" i="54"/>
  <c r="O114" i="54"/>
  <c r="N114" i="54"/>
  <c r="M114" i="54"/>
  <c r="L114" i="54"/>
  <c r="P113" i="54"/>
  <c r="O113" i="54"/>
  <c r="N113" i="54"/>
  <c r="M113" i="54"/>
  <c r="L113" i="54"/>
  <c r="P112" i="54"/>
  <c r="O112" i="54"/>
  <c r="N112" i="54"/>
  <c r="M112" i="54"/>
  <c r="L112" i="54"/>
  <c r="P111" i="54"/>
  <c r="O111" i="54"/>
  <c r="N111" i="54"/>
  <c r="M111" i="54"/>
  <c r="L111" i="54"/>
  <c r="P110" i="54"/>
  <c r="O110" i="54"/>
  <c r="N110" i="54"/>
  <c r="M110" i="54"/>
  <c r="L110" i="54"/>
  <c r="P109" i="54"/>
  <c r="O109" i="54"/>
  <c r="N109" i="54"/>
  <c r="M109" i="54"/>
  <c r="L109" i="54"/>
  <c r="P108" i="54"/>
  <c r="O108" i="54"/>
  <c r="N108" i="54"/>
  <c r="M108" i="54"/>
  <c r="L108" i="54"/>
  <c r="P107" i="54"/>
  <c r="O107" i="54"/>
  <c r="N107" i="54"/>
  <c r="M107" i="54"/>
  <c r="L107" i="54"/>
  <c r="P106" i="54"/>
  <c r="O106" i="54"/>
  <c r="N106" i="54"/>
  <c r="M106" i="54"/>
  <c r="L106" i="54"/>
  <c r="P105" i="54"/>
  <c r="O105" i="54"/>
  <c r="N105" i="54"/>
  <c r="M105" i="54"/>
  <c r="L105" i="54"/>
  <c r="P104" i="54"/>
  <c r="O104" i="54"/>
  <c r="N104" i="54"/>
  <c r="M104" i="54"/>
  <c r="L104" i="54"/>
  <c r="P103" i="54"/>
  <c r="O103" i="54"/>
  <c r="N103" i="54"/>
  <c r="M103" i="54"/>
  <c r="L103" i="54"/>
  <c r="P102" i="54"/>
  <c r="O102" i="54"/>
  <c r="N102" i="54"/>
  <c r="M102" i="54"/>
  <c r="L102" i="54"/>
  <c r="P101" i="54"/>
  <c r="O101" i="54"/>
  <c r="N101" i="54"/>
  <c r="M101" i="54"/>
  <c r="L101" i="54"/>
  <c r="P100" i="54"/>
  <c r="O100" i="54"/>
  <c r="N100" i="54"/>
  <c r="M100" i="54"/>
  <c r="L100" i="54"/>
  <c r="P99" i="54"/>
  <c r="O99" i="54"/>
  <c r="N99" i="54"/>
  <c r="M99" i="54"/>
  <c r="L99" i="54"/>
  <c r="P98" i="54"/>
  <c r="O98" i="54"/>
  <c r="N98" i="54"/>
  <c r="M98" i="54"/>
  <c r="L98" i="54"/>
  <c r="P97" i="54"/>
  <c r="O97" i="54"/>
  <c r="N97" i="54"/>
  <c r="M97" i="54"/>
  <c r="L97" i="54"/>
  <c r="P96" i="54"/>
  <c r="O96" i="54"/>
  <c r="N96" i="54"/>
  <c r="M96" i="54"/>
  <c r="L96" i="54"/>
  <c r="P95" i="54"/>
  <c r="O95" i="54"/>
  <c r="N95" i="54"/>
  <c r="M95" i="54"/>
  <c r="L95" i="54"/>
  <c r="P94" i="54"/>
  <c r="O94" i="54"/>
  <c r="N94" i="54"/>
  <c r="M94" i="54"/>
  <c r="L94" i="54"/>
  <c r="P93" i="54"/>
  <c r="O93" i="54"/>
  <c r="N93" i="54"/>
  <c r="M93" i="54"/>
  <c r="L93" i="54"/>
  <c r="P92" i="54"/>
  <c r="O92" i="54"/>
  <c r="N92" i="54"/>
  <c r="M92" i="54"/>
  <c r="L92" i="54"/>
  <c r="P91" i="54"/>
  <c r="O91" i="54"/>
  <c r="N91" i="54"/>
  <c r="M91" i="54"/>
  <c r="L91" i="54"/>
  <c r="P90" i="54"/>
  <c r="O90" i="54"/>
  <c r="N90" i="54"/>
  <c r="M90" i="54"/>
  <c r="L90" i="54"/>
  <c r="P89" i="54"/>
  <c r="O89" i="54"/>
  <c r="N89" i="54"/>
  <c r="M89" i="54"/>
  <c r="L89" i="54"/>
  <c r="P88" i="54"/>
  <c r="O88" i="54"/>
  <c r="N88" i="54"/>
  <c r="M88" i="54"/>
  <c r="L88" i="54"/>
  <c r="P87" i="54"/>
  <c r="O87" i="54"/>
  <c r="N87" i="54"/>
  <c r="M87" i="54"/>
  <c r="L87" i="54"/>
  <c r="P86" i="54"/>
  <c r="O86" i="54"/>
  <c r="N86" i="54"/>
  <c r="M86" i="54"/>
  <c r="L86" i="54"/>
  <c r="P85" i="54"/>
  <c r="O85" i="54"/>
  <c r="N85" i="54"/>
  <c r="M85" i="54"/>
  <c r="L85" i="54"/>
  <c r="P84" i="54"/>
  <c r="O84" i="54"/>
  <c r="N84" i="54"/>
  <c r="M84" i="54"/>
  <c r="L84" i="54"/>
  <c r="P83" i="54"/>
  <c r="O83" i="54"/>
  <c r="N83" i="54"/>
  <c r="M83" i="54"/>
  <c r="L83" i="54"/>
  <c r="P82" i="54"/>
  <c r="O82" i="54"/>
  <c r="N82" i="54"/>
  <c r="M82" i="54"/>
  <c r="L82" i="54"/>
  <c r="P81" i="54"/>
  <c r="O81" i="54"/>
  <c r="N81" i="54"/>
  <c r="M81" i="54"/>
  <c r="L81" i="54"/>
  <c r="P80" i="54"/>
  <c r="O80" i="54"/>
  <c r="N80" i="54"/>
  <c r="M80" i="54"/>
  <c r="L80" i="54"/>
  <c r="P79" i="54"/>
  <c r="O79" i="54"/>
  <c r="N79" i="54"/>
  <c r="M79" i="54"/>
  <c r="L79" i="54"/>
  <c r="P78" i="54"/>
  <c r="O78" i="54"/>
  <c r="N78" i="54"/>
  <c r="M78" i="54"/>
  <c r="L78" i="54"/>
  <c r="P77" i="54"/>
  <c r="O77" i="54"/>
  <c r="N77" i="54"/>
  <c r="M77" i="54"/>
  <c r="L77" i="54"/>
  <c r="P76" i="54"/>
  <c r="O76" i="54"/>
  <c r="N76" i="54"/>
  <c r="M76" i="54"/>
  <c r="L76" i="54"/>
  <c r="P75" i="54"/>
  <c r="O75" i="54"/>
  <c r="N75" i="54"/>
  <c r="M75" i="54"/>
  <c r="L75" i="54"/>
  <c r="P74" i="54"/>
  <c r="O74" i="54"/>
  <c r="N74" i="54"/>
  <c r="M74" i="54"/>
  <c r="L74" i="54"/>
  <c r="P73" i="54"/>
  <c r="O73" i="54"/>
  <c r="N73" i="54"/>
  <c r="M73" i="54"/>
  <c r="L73" i="54"/>
  <c r="P72" i="54"/>
  <c r="O72" i="54"/>
  <c r="N72" i="54"/>
  <c r="M72" i="54"/>
  <c r="L72" i="54"/>
  <c r="P71" i="54"/>
  <c r="O71" i="54"/>
  <c r="N71" i="54"/>
  <c r="M71" i="54"/>
  <c r="L71" i="54"/>
  <c r="P70" i="54"/>
  <c r="O70" i="54"/>
  <c r="N70" i="54"/>
  <c r="M70" i="54"/>
  <c r="L70" i="54"/>
  <c r="P69" i="54"/>
  <c r="O69" i="54"/>
  <c r="N69" i="54"/>
  <c r="M69" i="54"/>
  <c r="L69" i="54"/>
  <c r="P68" i="54"/>
  <c r="O68" i="54"/>
  <c r="N68" i="54"/>
  <c r="M68" i="54"/>
  <c r="L68" i="54"/>
  <c r="P67" i="54"/>
  <c r="O67" i="54"/>
  <c r="N67" i="54"/>
  <c r="M67" i="54"/>
  <c r="L67" i="54"/>
  <c r="P66" i="54"/>
  <c r="O66" i="54"/>
  <c r="N66" i="54"/>
  <c r="M66" i="54"/>
  <c r="L66" i="54"/>
  <c r="P65" i="54"/>
  <c r="O65" i="54"/>
  <c r="N65" i="54"/>
  <c r="M65" i="54"/>
  <c r="L65" i="54"/>
  <c r="P64" i="54"/>
  <c r="O64" i="54"/>
  <c r="N64" i="54"/>
  <c r="M64" i="54"/>
  <c r="L64" i="54"/>
  <c r="P63" i="54"/>
  <c r="O63" i="54"/>
  <c r="N63" i="54"/>
  <c r="M63" i="54"/>
  <c r="L63" i="54"/>
  <c r="P62" i="54"/>
  <c r="O62" i="54"/>
  <c r="N62" i="54"/>
  <c r="M62" i="54"/>
  <c r="L62" i="54"/>
  <c r="P61" i="54"/>
  <c r="O61" i="54"/>
  <c r="N61" i="54"/>
  <c r="M61" i="54"/>
  <c r="L61" i="54"/>
  <c r="P60" i="54"/>
  <c r="O60" i="54"/>
  <c r="N60" i="54"/>
  <c r="M60" i="54"/>
  <c r="L60" i="54"/>
  <c r="P59" i="54"/>
  <c r="O59" i="54"/>
  <c r="N59" i="54"/>
  <c r="M59" i="54"/>
  <c r="L59" i="54"/>
  <c r="P58" i="54"/>
  <c r="O58" i="54"/>
  <c r="N58" i="54"/>
  <c r="M58" i="54"/>
  <c r="L58" i="54"/>
  <c r="P57" i="54"/>
  <c r="O57" i="54"/>
  <c r="N57" i="54"/>
  <c r="M57" i="54"/>
  <c r="L57" i="54"/>
  <c r="P56" i="54"/>
  <c r="O56" i="54"/>
  <c r="N56" i="54"/>
  <c r="M56" i="54"/>
  <c r="L56" i="54"/>
  <c r="P55" i="54"/>
  <c r="O55" i="54"/>
  <c r="N55" i="54"/>
  <c r="M55" i="54"/>
  <c r="L55" i="54"/>
  <c r="P54" i="54"/>
  <c r="O54" i="54"/>
  <c r="N54" i="54"/>
  <c r="M54" i="54"/>
  <c r="L54" i="54"/>
  <c r="P53" i="54"/>
  <c r="O53" i="54"/>
  <c r="N53" i="54"/>
  <c r="M53" i="54"/>
  <c r="L53" i="54"/>
  <c r="P52" i="54"/>
  <c r="O52" i="54"/>
  <c r="N52" i="54"/>
  <c r="M52" i="54"/>
  <c r="L52" i="54"/>
  <c r="P51" i="54"/>
  <c r="O51" i="54"/>
  <c r="N51" i="54"/>
  <c r="M51" i="54"/>
  <c r="L51" i="54"/>
  <c r="P50" i="54"/>
  <c r="O50" i="54"/>
  <c r="N50" i="54"/>
  <c r="M50" i="54"/>
  <c r="L50" i="54"/>
  <c r="P49" i="54"/>
  <c r="O49" i="54"/>
  <c r="N49" i="54"/>
  <c r="M49" i="54"/>
  <c r="L49" i="54"/>
  <c r="P48" i="54"/>
  <c r="O48" i="54"/>
  <c r="N48" i="54"/>
  <c r="M48" i="54"/>
  <c r="L48" i="54"/>
  <c r="P47" i="54"/>
  <c r="O47" i="54"/>
  <c r="N47" i="54"/>
  <c r="M47" i="54"/>
  <c r="L47" i="54"/>
  <c r="P46" i="54"/>
  <c r="O46" i="54"/>
  <c r="N46" i="54"/>
  <c r="M46" i="54"/>
  <c r="L46" i="54"/>
  <c r="P45" i="54"/>
  <c r="O45" i="54"/>
  <c r="N45" i="54"/>
  <c r="M45" i="54"/>
  <c r="L45" i="54"/>
  <c r="P44" i="54"/>
  <c r="O44" i="54"/>
  <c r="N44" i="54"/>
  <c r="M44" i="54"/>
  <c r="L44" i="54"/>
  <c r="P43" i="54"/>
  <c r="O43" i="54"/>
  <c r="N43" i="54"/>
  <c r="M43" i="54"/>
  <c r="L43" i="54"/>
  <c r="P42" i="54"/>
  <c r="O42" i="54"/>
  <c r="N42" i="54"/>
  <c r="M42" i="54"/>
  <c r="L42" i="54"/>
  <c r="P41" i="54"/>
  <c r="O41" i="54"/>
  <c r="N41" i="54"/>
  <c r="M41" i="54"/>
  <c r="L41" i="54"/>
  <c r="P40" i="54"/>
  <c r="O40" i="54"/>
  <c r="N40" i="54"/>
  <c r="M40" i="54"/>
  <c r="L40" i="54"/>
  <c r="P39" i="54"/>
  <c r="O39" i="54"/>
  <c r="N39" i="54"/>
  <c r="M39" i="54"/>
  <c r="L39" i="54"/>
  <c r="P38" i="54"/>
  <c r="O38" i="54"/>
  <c r="N38" i="54"/>
  <c r="M38" i="54"/>
  <c r="L38" i="54"/>
  <c r="P37" i="54"/>
  <c r="O37" i="54"/>
  <c r="N37" i="54"/>
  <c r="M37" i="54"/>
  <c r="L37" i="54"/>
  <c r="P36" i="54"/>
  <c r="O36" i="54"/>
  <c r="N36" i="54"/>
  <c r="M36" i="54"/>
  <c r="L36" i="54"/>
  <c r="P35" i="54"/>
  <c r="O35" i="54"/>
  <c r="N35" i="54"/>
  <c r="M35" i="54"/>
  <c r="L35" i="54"/>
  <c r="P34" i="54"/>
  <c r="O34" i="54"/>
  <c r="N34" i="54"/>
  <c r="M34" i="54"/>
  <c r="L34" i="54"/>
  <c r="P33" i="54"/>
  <c r="O33" i="54"/>
  <c r="N33" i="54"/>
  <c r="M33" i="54"/>
  <c r="L33" i="54"/>
  <c r="P32" i="54"/>
  <c r="O32" i="54"/>
  <c r="N32" i="54"/>
  <c r="M32" i="54"/>
  <c r="L32" i="54"/>
  <c r="P31" i="54"/>
  <c r="O31" i="54"/>
  <c r="N31" i="54"/>
  <c r="M31" i="54"/>
  <c r="L31" i="54"/>
  <c r="P30" i="54"/>
  <c r="O30" i="54"/>
  <c r="N30" i="54"/>
  <c r="M30" i="54"/>
  <c r="L30" i="54"/>
  <c r="P29" i="54"/>
  <c r="O29" i="54"/>
  <c r="N29" i="54"/>
  <c r="M29" i="54"/>
  <c r="L29" i="54"/>
  <c r="P28" i="54"/>
  <c r="O28" i="54"/>
  <c r="N28" i="54"/>
  <c r="M28" i="54"/>
  <c r="L28" i="54"/>
  <c r="P27" i="54"/>
  <c r="O27" i="54"/>
  <c r="N27" i="54"/>
  <c r="M27" i="54"/>
  <c r="L27" i="54"/>
  <c r="P26" i="54"/>
  <c r="O26" i="54"/>
  <c r="N26" i="54"/>
  <c r="M26" i="54"/>
  <c r="L26" i="54"/>
  <c r="P25" i="54"/>
  <c r="O25" i="54"/>
  <c r="N25" i="54"/>
  <c r="M25" i="54"/>
  <c r="L25" i="54"/>
  <c r="P24" i="54"/>
  <c r="O24" i="54"/>
  <c r="N24" i="54"/>
  <c r="M24" i="54"/>
  <c r="L24" i="54"/>
  <c r="P23" i="54"/>
  <c r="O23" i="54"/>
  <c r="N23" i="54"/>
  <c r="M23" i="54"/>
  <c r="L23" i="54"/>
  <c r="P22" i="54"/>
  <c r="O22" i="54"/>
  <c r="N22" i="54"/>
  <c r="M22" i="54"/>
  <c r="L22" i="54"/>
  <c r="P21" i="54"/>
  <c r="O21" i="54"/>
  <c r="N21" i="54"/>
  <c r="M21" i="54"/>
  <c r="L21" i="54"/>
  <c r="P20" i="54"/>
  <c r="O20" i="54"/>
  <c r="N20" i="54"/>
  <c r="M20" i="54"/>
  <c r="L20" i="54"/>
  <c r="P19" i="54"/>
  <c r="O19" i="54"/>
  <c r="N19" i="54"/>
  <c r="M19" i="54"/>
  <c r="L19" i="54"/>
  <c r="P18" i="54"/>
  <c r="O18" i="54"/>
  <c r="N18" i="54"/>
  <c r="M18" i="54"/>
  <c r="L18" i="54"/>
  <c r="P119" i="53"/>
  <c r="O119" i="53"/>
  <c r="N119" i="53"/>
  <c r="M119" i="53"/>
  <c r="L119" i="53"/>
  <c r="P118" i="53"/>
  <c r="O118" i="53"/>
  <c r="N118" i="53"/>
  <c r="M118" i="53"/>
  <c r="L118" i="53"/>
  <c r="P117" i="53"/>
  <c r="O117" i="53"/>
  <c r="N117" i="53"/>
  <c r="M117" i="53"/>
  <c r="L117" i="53"/>
  <c r="P116" i="53"/>
  <c r="O116" i="53"/>
  <c r="N116" i="53"/>
  <c r="M116" i="53"/>
  <c r="L116" i="53"/>
  <c r="P115" i="53"/>
  <c r="O115" i="53"/>
  <c r="N115" i="53"/>
  <c r="M115" i="53"/>
  <c r="L115" i="53"/>
  <c r="P114" i="53"/>
  <c r="O114" i="53"/>
  <c r="N114" i="53"/>
  <c r="M114" i="53"/>
  <c r="L114" i="53"/>
  <c r="P113" i="53"/>
  <c r="O113" i="53"/>
  <c r="N113" i="53"/>
  <c r="M113" i="53"/>
  <c r="L113" i="53"/>
  <c r="P112" i="53"/>
  <c r="O112" i="53"/>
  <c r="N112" i="53"/>
  <c r="M112" i="53"/>
  <c r="L112" i="53"/>
  <c r="P111" i="53"/>
  <c r="O111" i="53"/>
  <c r="N111" i="53"/>
  <c r="M111" i="53"/>
  <c r="L111" i="53"/>
  <c r="P110" i="53"/>
  <c r="O110" i="53"/>
  <c r="N110" i="53"/>
  <c r="M110" i="53"/>
  <c r="L110" i="53"/>
  <c r="P109" i="53"/>
  <c r="O109" i="53"/>
  <c r="N109" i="53"/>
  <c r="M109" i="53"/>
  <c r="L109" i="53"/>
  <c r="P108" i="53"/>
  <c r="O108" i="53"/>
  <c r="N108" i="53"/>
  <c r="M108" i="53"/>
  <c r="L108" i="53"/>
  <c r="P107" i="53"/>
  <c r="O107" i="53"/>
  <c r="N107" i="53"/>
  <c r="M107" i="53"/>
  <c r="L107" i="53"/>
  <c r="P106" i="53"/>
  <c r="O106" i="53"/>
  <c r="N106" i="53"/>
  <c r="M106" i="53"/>
  <c r="L106" i="53"/>
  <c r="P105" i="53"/>
  <c r="O105" i="53"/>
  <c r="N105" i="53"/>
  <c r="M105" i="53"/>
  <c r="L105" i="53"/>
  <c r="P104" i="53"/>
  <c r="O104" i="53"/>
  <c r="N104" i="53"/>
  <c r="M104" i="53"/>
  <c r="L104" i="53"/>
  <c r="P103" i="53"/>
  <c r="O103" i="53"/>
  <c r="N103" i="53"/>
  <c r="M103" i="53"/>
  <c r="L103" i="53"/>
  <c r="P102" i="53"/>
  <c r="O102" i="53"/>
  <c r="N102" i="53"/>
  <c r="M102" i="53"/>
  <c r="L102" i="53"/>
  <c r="P101" i="53"/>
  <c r="O101" i="53"/>
  <c r="N101" i="53"/>
  <c r="M101" i="53"/>
  <c r="L101" i="53"/>
  <c r="P100" i="53"/>
  <c r="O100" i="53"/>
  <c r="N100" i="53"/>
  <c r="M100" i="53"/>
  <c r="L100" i="53"/>
  <c r="P99" i="53"/>
  <c r="O99" i="53"/>
  <c r="N99" i="53"/>
  <c r="M99" i="53"/>
  <c r="L99" i="53"/>
  <c r="P98" i="53"/>
  <c r="O98" i="53"/>
  <c r="N98" i="53"/>
  <c r="M98" i="53"/>
  <c r="L98" i="53"/>
  <c r="P97" i="53"/>
  <c r="O97" i="53"/>
  <c r="N97" i="53"/>
  <c r="M97" i="53"/>
  <c r="L97" i="53"/>
  <c r="P96" i="53"/>
  <c r="O96" i="53"/>
  <c r="N96" i="53"/>
  <c r="M96" i="53"/>
  <c r="L96" i="53"/>
  <c r="P95" i="53"/>
  <c r="O95" i="53"/>
  <c r="N95" i="53"/>
  <c r="M95" i="53"/>
  <c r="L95" i="53"/>
  <c r="P94" i="53"/>
  <c r="O94" i="53"/>
  <c r="N94" i="53"/>
  <c r="M94" i="53"/>
  <c r="L94" i="53"/>
  <c r="P93" i="53"/>
  <c r="O93" i="53"/>
  <c r="N93" i="53"/>
  <c r="M93" i="53"/>
  <c r="L93" i="53"/>
  <c r="P92" i="53"/>
  <c r="O92" i="53"/>
  <c r="N92" i="53"/>
  <c r="M92" i="53"/>
  <c r="L92" i="53"/>
  <c r="P91" i="53"/>
  <c r="O91" i="53"/>
  <c r="N91" i="53"/>
  <c r="M91" i="53"/>
  <c r="L91" i="53"/>
  <c r="P90" i="53"/>
  <c r="O90" i="53"/>
  <c r="N90" i="53"/>
  <c r="M90" i="53"/>
  <c r="L90" i="53"/>
  <c r="P89" i="53"/>
  <c r="O89" i="53"/>
  <c r="N89" i="53"/>
  <c r="M89" i="53"/>
  <c r="L89" i="53"/>
  <c r="P88" i="53"/>
  <c r="O88" i="53"/>
  <c r="N88" i="53"/>
  <c r="M88" i="53"/>
  <c r="L88" i="53"/>
  <c r="P87" i="53"/>
  <c r="O87" i="53"/>
  <c r="N87" i="53"/>
  <c r="M87" i="53"/>
  <c r="L87" i="53"/>
  <c r="P86" i="53"/>
  <c r="O86" i="53"/>
  <c r="N86" i="53"/>
  <c r="M86" i="53"/>
  <c r="L86" i="53"/>
  <c r="P85" i="53"/>
  <c r="O85" i="53"/>
  <c r="N85" i="53"/>
  <c r="M85" i="53"/>
  <c r="L85" i="53"/>
  <c r="P84" i="53"/>
  <c r="O84" i="53"/>
  <c r="N84" i="53"/>
  <c r="M84" i="53"/>
  <c r="L84" i="53"/>
  <c r="P83" i="53"/>
  <c r="O83" i="53"/>
  <c r="N83" i="53"/>
  <c r="M83" i="53"/>
  <c r="L83" i="53"/>
  <c r="P82" i="53"/>
  <c r="O82" i="53"/>
  <c r="N82" i="53"/>
  <c r="M82" i="53"/>
  <c r="L82" i="53"/>
  <c r="P81" i="53"/>
  <c r="O81" i="53"/>
  <c r="N81" i="53"/>
  <c r="M81" i="53"/>
  <c r="L81" i="53"/>
  <c r="P80" i="53"/>
  <c r="O80" i="53"/>
  <c r="N80" i="53"/>
  <c r="M80" i="53"/>
  <c r="L80" i="53"/>
  <c r="P79" i="53"/>
  <c r="O79" i="53"/>
  <c r="N79" i="53"/>
  <c r="M79" i="53"/>
  <c r="L79" i="53"/>
  <c r="P78" i="53"/>
  <c r="O78" i="53"/>
  <c r="N78" i="53"/>
  <c r="M78" i="53"/>
  <c r="L78" i="53"/>
  <c r="P77" i="53"/>
  <c r="O77" i="53"/>
  <c r="N77" i="53"/>
  <c r="M77" i="53"/>
  <c r="L77" i="53"/>
  <c r="P76" i="53"/>
  <c r="O76" i="53"/>
  <c r="N76" i="53"/>
  <c r="M76" i="53"/>
  <c r="L76" i="53"/>
  <c r="P75" i="53"/>
  <c r="O75" i="53"/>
  <c r="N75" i="53"/>
  <c r="M75" i="53"/>
  <c r="L75" i="53"/>
  <c r="P74" i="53"/>
  <c r="O74" i="53"/>
  <c r="N74" i="53"/>
  <c r="M74" i="53"/>
  <c r="L74" i="53"/>
  <c r="P73" i="53"/>
  <c r="O73" i="53"/>
  <c r="N73" i="53"/>
  <c r="M73" i="53"/>
  <c r="L73" i="53"/>
  <c r="P72" i="53"/>
  <c r="O72" i="53"/>
  <c r="N72" i="53"/>
  <c r="M72" i="53"/>
  <c r="L72" i="53"/>
  <c r="P71" i="53"/>
  <c r="O71" i="53"/>
  <c r="N71" i="53"/>
  <c r="M71" i="53"/>
  <c r="L71" i="53"/>
  <c r="P70" i="53"/>
  <c r="O70" i="53"/>
  <c r="N70" i="53"/>
  <c r="M70" i="53"/>
  <c r="L70" i="53"/>
  <c r="P69" i="53"/>
  <c r="O69" i="53"/>
  <c r="N69" i="53"/>
  <c r="M69" i="53"/>
  <c r="L69" i="53"/>
  <c r="P68" i="53"/>
  <c r="O68" i="53"/>
  <c r="N68" i="53"/>
  <c r="M68" i="53"/>
  <c r="L68" i="53"/>
  <c r="P67" i="53"/>
  <c r="O67" i="53"/>
  <c r="N67" i="53"/>
  <c r="M67" i="53"/>
  <c r="L67" i="53"/>
  <c r="P66" i="53"/>
  <c r="O66" i="53"/>
  <c r="N66" i="53"/>
  <c r="M66" i="53"/>
  <c r="L66" i="53"/>
  <c r="P65" i="53"/>
  <c r="O65" i="53"/>
  <c r="N65" i="53"/>
  <c r="M65" i="53"/>
  <c r="L65" i="53"/>
  <c r="P64" i="53"/>
  <c r="O64" i="53"/>
  <c r="N64" i="53"/>
  <c r="M64" i="53"/>
  <c r="L64" i="53"/>
  <c r="P63" i="53"/>
  <c r="O63" i="53"/>
  <c r="N63" i="53"/>
  <c r="M63" i="53"/>
  <c r="L63" i="53"/>
  <c r="P62" i="53"/>
  <c r="O62" i="53"/>
  <c r="N62" i="53"/>
  <c r="M62" i="53"/>
  <c r="L62" i="53"/>
  <c r="P61" i="53"/>
  <c r="O61" i="53"/>
  <c r="N61" i="53"/>
  <c r="M61" i="53"/>
  <c r="L61" i="53"/>
  <c r="P60" i="53"/>
  <c r="O60" i="53"/>
  <c r="N60" i="53"/>
  <c r="M60" i="53"/>
  <c r="L60" i="53"/>
  <c r="P59" i="53"/>
  <c r="O59" i="53"/>
  <c r="N59" i="53"/>
  <c r="M59" i="53"/>
  <c r="L59" i="53"/>
  <c r="P58" i="53"/>
  <c r="O58" i="53"/>
  <c r="N58" i="53"/>
  <c r="M58" i="53"/>
  <c r="L58" i="53"/>
  <c r="P57" i="53"/>
  <c r="O57" i="53"/>
  <c r="N57" i="53"/>
  <c r="M57" i="53"/>
  <c r="L57" i="53"/>
  <c r="P56" i="53"/>
  <c r="O56" i="53"/>
  <c r="N56" i="53"/>
  <c r="M56" i="53"/>
  <c r="L56" i="53"/>
  <c r="P55" i="53"/>
  <c r="O55" i="53"/>
  <c r="N55" i="53"/>
  <c r="M55" i="53"/>
  <c r="L55" i="53"/>
  <c r="P54" i="53"/>
  <c r="O54" i="53"/>
  <c r="N54" i="53"/>
  <c r="M54" i="53"/>
  <c r="L54" i="53"/>
  <c r="P53" i="53"/>
  <c r="O53" i="53"/>
  <c r="N53" i="53"/>
  <c r="M53" i="53"/>
  <c r="L53" i="53"/>
  <c r="P52" i="53"/>
  <c r="O52" i="53"/>
  <c r="N52" i="53"/>
  <c r="M52" i="53"/>
  <c r="L52" i="53"/>
  <c r="P51" i="53"/>
  <c r="O51" i="53"/>
  <c r="N51" i="53"/>
  <c r="M51" i="53"/>
  <c r="L51" i="53"/>
  <c r="P50" i="53"/>
  <c r="O50" i="53"/>
  <c r="N50" i="53"/>
  <c r="M50" i="53"/>
  <c r="L50" i="53"/>
  <c r="P49" i="53"/>
  <c r="O49" i="53"/>
  <c r="N49" i="53"/>
  <c r="M49" i="53"/>
  <c r="L49" i="53"/>
  <c r="P48" i="53"/>
  <c r="O48" i="53"/>
  <c r="N48" i="53"/>
  <c r="M48" i="53"/>
  <c r="L48" i="53"/>
  <c r="P47" i="53"/>
  <c r="O47" i="53"/>
  <c r="N47" i="53"/>
  <c r="M47" i="53"/>
  <c r="L47" i="53"/>
  <c r="P46" i="53"/>
  <c r="O46" i="53"/>
  <c r="N46" i="53"/>
  <c r="M46" i="53"/>
  <c r="L46" i="53"/>
  <c r="P45" i="53"/>
  <c r="O45" i="53"/>
  <c r="N45" i="53"/>
  <c r="M45" i="53"/>
  <c r="L45" i="53"/>
  <c r="P44" i="53"/>
  <c r="O44" i="53"/>
  <c r="N44" i="53"/>
  <c r="M44" i="53"/>
  <c r="L44" i="53"/>
  <c r="P43" i="53"/>
  <c r="O43" i="53"/>
  <c r="N43" i="53"/>
  <c r="M43" i="53"/>
  <c r="L43" i="53"/>
  <c r="P42" i="53"/>
  <c r="O42" i="53"/>
  <c r="N42" i="53"/>
  <c r="M42" i="53"/>
  <c r="L42" i="53"/>
  <c r="P41" i="53"/>
  <c r="O41" i="53"/>
  <c r="N41" i="53"/>
  <c r="M41" i="53"/>
  <c r="L41" i="53"/>
  <c r="P40" i="53"/>
  <c r="O40" i="53"/>
  <c r="N40" i="53"/>
  <c r="M40" i="53"/>
  <c r="L40" i="53"/>
  <c r="P39" i="53"/>
  <c r="O39" i="53"/>
  <c r="N39" i="53"/>
  <c r="M39" i="53"/>
  <c r="L39" i="53"/>
  <c r="P38" i="53"/>
  <c r="O38" i="53"/>
  <c r="N38" i="53"/>
  <c r="M38" i="53"/>
  <c r="L38" i="53"/>
  <c r="P37" i="53"/>
  <c r="O37" i="53"/>
  <c r="N37" i="53"/>
  <c r="M37" i="53"/>
  <c r="L37" i="53"/>
  <c r="P36" i="53"/>
  <c r="O36" i="53"/>
  <c r="N36" i="53"/>
  <c r="M36" i="53"/>
  <c r="L36" i="53"/>
  <c r="P35" i="53"/>
  <c r="O35" i="53"/>
  <c r="N35" i="53"/>
  <c r="M35" i="53"/>
  <c r="L35" i="53"/>
  <c r="P34" i="53"/>
  <c r="O34" i="53"/>
  <c r="N34" i="53"/>
  <c r="M34" i="53"/>
  <c r="L34" i="53"/>
  <c r="P33" i="53"/>
  <c r="O33" i="53"/>
  <c r="N33" i="53"/>
  <c r="M33" i="53"/>
  <c r="L33" i="53"/>
  <c r="P32" i="53"/>
  <c r="O32" i="53"/>
  <c r="N32" i="53"/>
  <c r="M32" i="53"/>
  <c r="L32" i="53"/>
  <c r="P31" i="53"/>
  <c r="O31" i="53"/>
  <c r="N31" i="53"/>
  <c r="M31" i="53"/>
  <c r="L31" i="53"/>
  <c r="P30" i="53"/>
  <c r="O30" i="53"/>
  <c r="N30" i="53"/>
  <c r="M30" i="53"/>
  <c r="L30" i="53"/>
  <c r="P29" i="53"/>
  <c r="O29" i="53"/>
  <c r="N29" i="53"/>
  <c r="M29" i="53"/>
  <c r="L29" i="53"/>
  <c r="P28" i="53"/>
  <c r="O28" i="53"/>
  <c r="N28" i="53"/>
  <c r="M28" i="53"/>
  <c r="L28" i="53"/>
  <c r="P27" i="53"/>
  <c r="O27" i="53"/>
  <c r="N27" i="53"/>
  <c r="M27" i="53"/>
  <c r="L27" i="53"/>
  <c r="P26" i="53"/>
  <c r="O26" i="53"/>
  <c r="N26" i="53"/>
  <c r="M26" i="53"/>
  <c r="L26" i="53"/>
  <c r="P25" i="53"/>
  <c r="O25" i="53"/>
  <c r="N25" i="53"/>
  <c r="M25" i="53"/>
  <c r="L25" i="53"/>
  <c r="P24" i="53"/>
  <c r="O24" i="53"/>
  <c r="N24" i="53"/>
  <c r="M24" i="53"/>
  <c r="L24" i="53"/>
  <c r="P23" i="53"/>
  <c r="O23" i="53"/>
  <c r="N23" i="53"/>
  <c r="M23" i="53"/>
  <c r="L23" i="53"/>
  <c r="P22" i="53"/>
  <c r="O22" i="53"/>
  <c r="N22" i="53"/>
  <c r="M22" i="53"/>
  <c r="L22" i="53"/>
  <c r="P21" i="53"/>
  <c r="O21" i="53"/>
  <c r="N21" i="53"/>
  <c r="M21" i="53"/>
  <c r="L21" i="53"/>
  <c r="P20" i="53"/>
  <c r="O20" i="53"/>
  <c r="N20" i="53"/>
  <c r="M20" i="53"/>
  <c r="L20" i="53"/>
  <c r="P19" i="53"/>
  <c r="O19" i="53"/>
  <c r="N19" i="53"/>
  <c r="M19" i="53"/>
  <c r="L19" i="53"/>
  <c r="P18" i="53"/>
  <c r="O18" i="53"/>
  <c r="N18" i="53"/>
  <c r="M18" i="53"/>
  <c r="L18" i="53"/>
  <c r="P119" i="52"/>
  <c r="O119" i="52"/>
  <c r="N119" i="52"/>
  <c r="M119" i="52"/>
  <c r="L119" i="52"/>
  <c r="P118" i="52"/>
  <c r="O118" i="52"/>
  <c r="N118" i="52"/>
  <c r="M118" i="52"/>
  <c r="L118" i="52"/>
  <c r="P117" i="52"/>
  <c r="O117" i="52"/>
  <c r="N117" i="52"/>
  <c r="M117" i="52"/>
  <c r="L117" i="52"/>
  <c r="P116" i="52"/>
  <c r="O116" i="52"/>
  <c r="N116" i="52"/>
  <c r="M116" i="52"/>
  <c r="L116" i="52"/>
  <c r="P115" i="52"/>
  <c r="O115" i="52"/>
  <c r="N115" i="52"/>
  <c r="M115" i="52"/>
  <c r="L115" i="52"/>
  <c r="P114" i="52"/>
  <c r="O114" i="52"/>
  <c r="N114" i="52"/>
  <c r="M114" i="52"/>
  <c r="L114" i="52"/>
  <c r="P113" i="52"/>
  <c r="O113" i="52"/>
  <c r="N113" i="52"/>
  <c r="M113" i="52"/>
  <c r="L113" i="52"/>
  <c r="P112" i="52"/>
  <c r="O112" i="52"/>
  <c r="N112" i="52"/>
  <c r="M112" i="52"/>
  <c r="L112" i="52"/>
  <c r="P111" i="52"/>
  <c r="O111" i="52"/>
  <c r="N111" i="52"/>
  <c r="M111" i="52"/>
  <c r="L111" i="52"/>
  <c r="P110" i="52"/>
  <c r="O110" i="52"/>
  <c r="N110" i="52"/>
  <c r="M110" i="52"/>
  <c r="L110" i="52"/>
  <c r="P109" i="52"/>
  <c r="O109" i="52"/>
  <c r="N109" i="52"/>
  <c r="M109" i="52"/>
  <c r="L109" i="52"/>
  <c r="P108" i="52"/>
  <c r="O108" i="52"/>
  <c r="N108" i="52"/>
  <c r="M108" i="52"/>
  <c r="L108" i="52"/>
  <c r="P107" i="52"/>
  <c r="O107" i="52"/>
  <c r="N107" i="52"/>
  <c r="M107" i="52"/>
  <c r="L107" i="52"/>
  <c r="P106" i="52"/>
  <c r="O106" i="52"/>
  <c r="N106" i="52"/>
  <c r="M106" i="52"/>
  <c r="L106" i="52"/>
  <c r="P105" i="52"/>
  <c r="O105" i="52"/>
  <c r="N105" i="52"/>
  <c r="M105" i="52"/>
  <c r="L105" i="52"/>
  <c r="P104" i="52"/>
  <c r="O104" i="52"/>
  <c r="N104" i="52"/>
  <c r="M104" i="52"/>
  <c r="L104" i="52"/>
  <c r="P103" i="52"/>
  <c r="O103" i="52"/>
  <c r="N103" i="52"/>
  <c r="M103" i="52"/>
  <c r="L103" i="52"/>
  <c r="P102" i="52"/>
  <c r="O102" i="52"/>
  <c r="N102" i="52"/>
  <c r="M102" i="52"/>
  <c r="L102" i="52"/>
  <c r="P101" i="52"/>
  <c r="O101" i="52"/>
  <c r="N101" i="52"/>
  <c r="M101" i="52"/>
  <c r="L101" i="52"/>
  <c r="P100" i="52"/>
  <c r="O100" i="52"/>
  <c r="N100" i="52"/>
  <c r="M100" i="52"/>
  <c r="L100" i="52"/>
  <c r="P99" i="52"/>
  <c r="O99" i="52"/>
  <c r="N99" i="52"/>
  <c r="M99" i="52"/>
  <c r="L99" i="52"/>
  <c r="P98" i="52"/>
  <c r="O98" i="52"/>
  <c r="N98" i="52"/>
  <c r="M98" i="52"/>
  <c r="L98" i="52"/>
  <c r="P97" i="52"/>
  <c r="O97" i="52"/>
  <c r="N97" i="52"/>
  <c r="M97" i="52"/>
  <c r="L97" i="52"/>
  <c r="P96" i="52"/>
  <c r="O96" i="52"/>
  <c r="N96" i="52"/>
  <c r="M96" i="52"/>
  <c r="L96" i="52"/>
  <c r="P95" i="52"/>
  <c r="O95" i="52"/>
  <c r="N95" i="52"/>
  <c r="M95" i="52"/>
  <c r="L95" i="52"/>
  <c r="P94" i="52"/>
  <c r="O94" i="52"/>
  <c r="N94" i="52"/>
  <c r="M94" i="52"/>
  <c r="L94" i="52"/>
  <c r="P93" i="52"/>
  <c r="O93" i="52"/>
  <c r="N93" i="52"/>
  <c r="M93" i="52"/>
  <c r="L93" i="52"/>
  <c r="P92" i="52"/>
  <c r="O92" i="52"/>
  <c r="N92" i="52"/>
  <c r="M92" i="52"/>
  <c r="L92" i="52"/>
  <c r="P91" i="52"/>
  <c r="O91" i="52"/>
  <c r="N91" i="52"/>
  <c r="M91" i="52"/>
  <c r="L91" i="52"/>
  <c r="P90" i="52"/>
  <c r="O90" i="52"/>
  <c r="N90" i="52"/>
  <c r="M90" i="52"/>
  <c r="L90" i="52"/>
  <c r="P89" i="52"/>
  <c r="O89" i="52"/>
  <c r="N89" i="52"/>
  <c r="M89" i="52"/>
  <c r="L89" i="52"/>
  <c r="P88" i="52"/>
  <c r="O88" i="52"/>
  <c r="N88" i="52"/>
  <c r="M88" i="52"/>
  <c r="L88" i="52"/>
  <c r="P87" i="52"/>
  <c r="O87" i="52"/>
  <c r="N87" i="52"/>
  <c r="M87" i="52"/>
  <c r="L87" i="52"/>
  <c r="P86" i="52"/>
  <c r="O86" i="52"/>
  <c r="N86" i="52"/>
  <c r="M86" i="52"/>
  <c r="L86" i="52"/>
  <c r="P85" i="52"/>
  <c r="O85" i="52"/>
  <c r="N85" i="52"/>
  <c r="M85" i="52"/>
  <c r="L85" i="52"/>
  <c r="P84" i="52"/>
  <c r="O84" i="52"/>
  <c r="N84" i="52"/>
  <c r="M84" i="52"/>
  <c r="L84" i="52"/>
  <c r="P83" i="52"/>
  <c r="O83" i="52"/>
  <c r="N83" i="52"/>
  <c r="M83" i="52"/>
  <c r="L83" i="52"/>
  <c r="P82" i="52"/>
  <c r="O82" i="52"/>
  <c r="N82" i="52"/>
  <c r="M82" i="52"/>
  <c r="L82" i="52"/>
  <c r="P81" i="52"/>
  <c r="O81" i="52"/>
  <c r="N81" i="52"/>
  <c r="M81" i="52"/>
  <c r="L81" i="52"/>
  <c r="P80" i="52"/>
  <c r="O80" i="52"/>
  <c r="N80" i="52"/>
  <c r="M80" i="52"/>
  <c r="L80" i="52"/>
  <c r="P79" i="52"/>
  <c r="O79" i="52"/>
  <c r="N79" i="52"/>
  <c r="M79" i="52"/>
  <c r="L79" i="52"/>
  <c r="P78" i="52"/>
  <c r="O78" i="52"/>
  <c r="N78" i="52"/>
  <c r="M78" i="52"/>
  <c r="L78" i="52"/>
  <c r="P77" i="52"/>
  <c r="O77" i="52"/>
  <c r="N77" i="52"/>
  <c r="M77" i="52"/>
  <c r="L77" i="52"/>
  <c r="P76" i="52"/>
  <c r="O76" i="52"/>
  <c r="N76" i="52"/>
  <c r="M76" i="52"/>
  <c r="L76" i="52"/>
  <c r="P75" i="52"/>
  <c r="O75" i="52"/>
  <c r="N75" i="52"/>
  <c r="M75" i="52"/>
  <c r="L75" i="52"/>
  <c r="P74" i="52"/>
  <c r="O74" i="52"/>
  <c r="N74" i="52"/>
  <c r="M74" i="52"/>
  <c r="L74" i="52"/>
  <c r="P73" i="52"/>
  <c r="O73" i="52"/>
  <c r="N73" i="52"/>
  <c r="M73" i="52"/>
  <c r="L73" i="52"/>
  <c r="P72" i="52"/>
  <c r="O72" i="52"/>
  <c r="N72" i="52"/>
  <c r="M72" i="52"/>
  <c r="L72" i="52"/>
  <c r="P71" i="52"/>
  <c r="O71" i="52"/>
  <c r="N71" i="52"/>
  <c r="M71" i="52"/>
  <c r="L71" i="52"/>
  <c r="P70" i="52"/>
  <c r="O70" i="52"/>
  <c r="N70" i="52"/>
  <c r="M70" i="52"/>
  <c r="L70" i="52"/>
  <c r="P69" i="52"/>
  <c r="O69" i="52"/>
  <c r="N69" i="52"/>
  <c r="M69" i="52"/>
  <c r="L69" i="52"/>
  <c r="P68" i="52"/>
  <c r="O68" i="52"/>
  <c r="N68" i="52"/>
  <c r="M68" i="52"/>
  <c r="L68" i="52"/>
  <c r="P67" i="52"/>
  <c r="O67" i="52"/>
  <c r="N67" i="52"/>
  <c r="M67" i="52"/>
  <c r="L67" i="52"/>
  <c r="P66" i="52"/>
  <c r="O66" i="52"/>
  <c r="N66" i="52"/>
  <c r="M66" i="52"/>
  <c r="L66" i="52"/>
  <c r="P65" i="52"/>
  <c r="O65" i="52"/>
  <c r="N65" i="52"/>
  <c r="M65" i="52"/>
  <c r="L65" i="52"/>
  <c r="P64" i="52"/>
  <c r="O64" i="52"/>
  <c r="N64" i="52"/>
  <c r="M64" i="52"/>
  <c r="L64" i="52"/>
  <c r="P63" i="52"/>
  <c r="O63" i="52"/>
  <c r="N63" i="52"/>
  <c r="M63" i="52"/>
  <c r="L63" i="52"/>
  <c r="P62" i="52"/>
  <c r="O62" i="52"/>
  <c r="N62" i="52"/>
  <c r="M62" i="52"/>
  <c r="L62" i="52"/>
  <c r="P61" i="52"/>
  <c r="O61" i="52"/>
  <c r="N61" i="52"/>
  <c r="M61" i="52"/>
  <c r="L61" i="52"/>
  <c r="P60" i="52"/>
  <c r="O60" i="52"/>
  <c r="N60" i="52"/>
  <c r="M60" i="52"/>
  <c r="L60" i="52"/>
  <c r="P59" i="52"/>
  <c r="O59" i="52"/>
  <c r="N59" i="52"/>
  <c r="M59" i="52"/>
  <c r="L59" i="52"/>
  <c r="P58" i="52"/>
  <c r="O58" i="52"/>
  <c r="N58" i="52"/>
  <c r="M58" i="52"/>
  <c r="L58" i="52"/>
  <c r="P57" i="52"/>
  <c r="O57" i="52"/>
  <c r="N57" i="52"/>
  <c r="M57" i="52"/>
  <c r="L57" i="52"/>
  <c r="P56" i="52"/>
  <c r="O56" i="52"/>
  <c r="N56" i="52"/>
  <c r="M56" i="52"/>
  <c r="L56" i="52"/>
  <c r="P55" i="52"/>
  <c r="O55" i="52"/>
  <c r="N55" i="52"/>
  <c r="M55" i="52"/>
  <c r="L55" i="52"/>
  <c r="P54" i="52"/>
  <c r="O54" i="52"/>
  <c r="N54" i="52"/>
  <c r="M54" i="52"/>
  <c r="L54" i="52"/>
  <c r="P53" i="52"/>
  <c r="O53" i="52"/>
  <c r="N53" i="52"/>
  <c r="M53" i="52"/>
  <c r="L53" i="52"/>
  <c r="P52" i="52"/>
  <c r="O52" i="52"/>
  <c r="N52" i="52"/>
  <c r="M52" i="52"/>
  <c r="L52" i="52"/>
  <c r="P51" i="52"/>
  <c r="O51" i="52"/>
  <c r="N51" i="52"/>
  <c r="M51" i="52"/>
  <c r="L51" i="52"/>
  <c r="P50" i="52"/>
  <c r="O50" i="52"/>
  <c r="N50" i="52"/>
  <c r="M50" i="52"/>
  <c r="L50" i="52"/>
  <c r="P49" i="52"/>
  <c r="O49" i="52"/>
  <c r="N49" i="52"/>
  <c r="M49" i="52"/>
  <c r="L49" i="52"/>
  <c r="P48" i="52"/>
  <c r="O48" i="52"/>
  <c r="N48" i="52"/>
  <c r="M48" i="52"/>
  <c r="L48" i="52"/>
  <c r="P47" i="52"/>
  <c r="O47" i="52"/>
  <c r="N47" i="52"/>
  <c r="M47" i="52"/>
  <c r="L47" i="52"/>
  <c r="P46" i="52"/>
  <c r="O46" i="52"/>
  <c r="N46" i="52"/>
  <c r="M46" i="52"/>
  <c r="L46" i="52"/>
  <c r="P45" i="52"/>
  <c r="O45" i="52"/>
  <c r="N45" i="52"/>
  <c r="M45" i="52"/>
  <c r="L45" i="52"/>
  <c r="P44" i="52"/>
  <c r="O44" i="52"/>
  <c r="N44" i="52"/>
  <c r="M44" i="52"/>
  <c r="L44" i="52"/>
  <c r="P43" i="52"/>
  <c r="O43" i="52"/>
  <c r="N43" i="52"/>
  <c r="M43" i="52"/>
  <c r="L43" i="52"/>
  <c r="P42" i="52"/>
  <c r="O42" i="52"/>
  <c r="N42" i="52"/>
  <c r="M42" i="52"/>
  <c r="L42" i="52"/>
  <c r="P41" i="52"/>
  <c r="O41" i="52"/>
  <c r="N41" i="52"/>
  <c r="M41" i="52"/>
  <c r="L41" i="52"/>
  <c r="P40" i="52"/>
  <c r="O40" i="52"/>
  <c r="N40" i="52"/>
  <c r="M40" i="52"/>
  <c r="L40" i="52"/>
  <c r="P39" i="52"/>
  <c r="O39" i="52"/>
  <c r="N39" i="52"/>
  <c r="M39" i="52"/>
  <c r="L39" i="52"/>
  <c r="P38" i="52"/>
  <c r="O38" i="52"/>
  <c r="N38" i="52"/>
  <c r="M38" i="52"/>
  <c r="L38" i="52"/>
  <c r="P37" i="52"/>
  <c r="O37" i="52"/>
  <c r="N37" i="52"/>
  <c r="M37" i="52"/>
  <c r="L37" i="52"/>
  <c r="P36" i="52"/>
  <c r="O36" i="52"/>
  <c r="N36" i="52"/>
  <c r="M36" i="52"/>
  <c r="L36" i="52"/>
  <c r="P35" i="52"/>
  <c r="O35" i="52"/>
  <c r="N35" i="52"/>
  <c r="M35" i="52"/>
  <c r="L35" i="52"/>
  <c r="P34" i="52"/>
  <c r="O34" i="52"/>
  <c r="N34" i="52"/>
  <c r="M34" i="52"/>
  <c r="L34" i="52"/>
  <c r="P33" i="52"/>
  <c r="O33" i="52"/>
  <c r="N33" i="52"/>
  <c r="M33" i="52"/>
  <c r="L33" i="52"/>
  <c r="P32" i="52"/>
  <c r="O32" i="52"/>
  <c r="N32" i="52"/>
  <c r="M32" i="52"/>
  <c r="L32" i="52"/>
  <c r="P31" i="52"/>
  <c r="O31" i="52"/>
  <c r="N31" i="52"/>
  <c r="M31" i="52"/>
  <c r="L31" i="52"/>
  <c r="P30" i="52"/>
  <c r="O30" i="52"/>
  <c r="N30" i="52"/>
  <c r="M30" i="52"/>
  <c r="L30" i="52"/>
  <c r="P29" i="52"/>
  <c r="O29" i="52"/>
  <c r="N29" i="52"/>
  <c r="M29" i="52"/>
  <c r="L29" i="52"/>
  <c r="P28" i="52"/>
  <c r="O28" i="52"/>
  <c r="N28" i="52"/>
  <c r="M28" i="52"/>
  <c r="L28" i="52"/>
  <c r="P27" i="52"/>
  <c r="O27" i="52"/>
  <c r="N27" i="52"/>
  <c r="M27" i="52"/>
  <c r="L27" i="52"/>
  <c r="P26" i="52"/>
  <c r="O26" i="52"/>
  <c r="N26" i="52"/>
  <c r="M26" i="52"/>
  <c r="L26" i="52"/>
  <c r="P25" i="52"/>
  <c r="O25" i="52"/>
  <c r="N25" i="52"/>
  <c r="M25" i="52"/>
  <c r="L25" i="52"/>
  <c r="P24" i="52"/>
  <c r="O24" i="52"/>
  <c r="N24" i="52"/>
  <c r="M24" i="52"/>
  <c r="L24" i="52"/>
  <c r="P23" i="52"/>
  <c r="O23" i="52"/>
  <c r="N23" i="52"/>
  <c r="M23" i="52"/>
  <c r="L23" i="52"/>
  <c r="P22" i="52"/>
  <c r="O22" i="52"/>
  <c r="N22" i="52"/>
  <c r="M22" i="52"/>
  <c r="L22" i="52"/>
  <c r="P21" i="52"/>
  <c r="O21" i="52"/>
  <c r="N21" i="52"/>
  <c r="M21" i="52"/>
  <c r="L21" i="52"/>
  <c r="P20" i="52"/>
  <c r="O20" i="52"/>
  <c r="N20" i="52"/>
  <c r="M20" i="52"/>
  <c r="L20" i="52"/>
  <c r="P19" i="52"/>
  <c r="O19" i="52"/>
  <c r="N19" i="52"/>
  <c r="M19" i="52"/>
  <c r="L19" i="52"/>
  <c r="P18" i="52"/>
  <c r="O18" i="52"/>
  <c r="N18" i="52"/>
  <c r="M18" i="52"/>
  <c r="L18" i="52"/>
  <c r="P119" i="58"/>
  <c r="O119" i="58"/>
  <c r="N119" i="58"/>
  <c r="M119" i="58"/>
  <c r="L119" i="58"/>
  <c r="P118" i="58"/>
  <c r="O118" i="58"/>
  <c r="N118" i="58"/>
  <c r="M118" i="58"/>
  <c r="L118" i="58"/>
  <c r="P117" i="58"/>
  <c r="O117" i="58"/>
  <c r="N117" i="58"/>
  <c r="M117" i="58"/>
  <c r="L117" i="58"/>
  <c r="P116" i="58"/>
  <c r="O116" i="58"/>
  <c r="N116" i="58"/>
  <c r="M116" i="58"/>
  <c r="L116" i="58"/>
  <c r="P115" i="58"/>
  <c r="O115" i="58"/>
  <c r="N115" i="58"/>
  <c r="M115" i="58"/>
  <c r="L115" i="58"/>
  <c r="P114" i="58"/>
  <c r="O114" i="58"/>
  <c r="N114" i="58"/>
  <c r="M114" i="58"/>
  <c r="L114" i="58"/>
  <c r="P113" i="58"/>
  <c r="O113" i="58"/>
  <c r="N113" i="58"/>
  <c r="M113" i="58"/>
  <c r="L113" i="58"/>
  <c r="P112" i="58"/>
  <c r="O112" i="58"/>
  <c r="N112" i="58"/>
  <c r="M112" i="58"/>
  <c r="L112" i="58"/>
  <c r="P111" i="58"/>
  <c r="O111" i="58"/>
  <c r="N111" i="58"/>
  <c r="M111" i="58"/>
  <c r="L111" i="58"/>
  <c r="P110" i="58"/>
  <c r="O110" i="58"/>
  <c r="N110" i="58"/>
  <c r="M110" i="58"/>
  <c r="L110" i="58"/>
  <c r="P109" i="58"/>
  <c r="O109" i="58"/>
  <c r="N109" i="58"/>
  <c r="M109" i="58"/>
  <c r="L109" i="58"/>
  <c r="P108" i="58"/>
  <c r="O108" i="58"/>
  <c r="N108" i="58"/>
  <c r="M108" i="58"/>
  <c r="L108" i="58"/>
  <c r="P107" i="58"/>
  <c r="O107" i="58"/>
  <c r="N107" i="58"/>
  <c r="M107" i="58"/>
  <c r="L107" i="58"/>
  <c r="P106" i="58"/>
  <c r="O106" i="58"/>
  <c r="N106" i="58"/>
  <c r="M106" i="58"/>
  <c r="L106" i="58"/>
  <c r="P105" i="58"/>
  <c r="O105" i="58"/>
  <c r="N105" i="58"/>
  <c r="M105" i="58"/>
  <c r="L105" i="58"/>
  <c r="P104" i="58"/>
  <c r="O104" i="58"/>
  <c r="N104" i="58"/>
  <c r="M104" i="58"/>
  <c r="L104" i="58"/>
  <c r="P103" i="58"/>
  <c r="O103" i="58"/>
  <c r="N103" i="58"/>
  <c r="M103" i="58"/>
  <c r="L103" i="58"/>
  <c r="P102" i="58"/>
  <c r="O102" i="58"/>
  <c r="N102" i="58"/>
  <c r="M102" i="58"/>
  <c r="L102" i="58"/>
  <c r="P101" i="58"/>
  <c r="O101" i="58"/>
  <c r="N101" i="58"/>
  <c r="M101" i="58"/>
  <c r="L101" i="58"/>
  <c r="P100" i="58"/>
  <c r="O100" i="58"/>
  <c r="N100" i="58"/>
  <c r="M100" i="58"/>
  <c r="L100" i="58"/>
  <c r="P99" i="58"/>
  <c r="O99" i="58"/>
  <c r="N99" i="58"/>
  <c r="M99" i="58"/>
  <c r="L99" i="58"/>
  <c r="P98" i="58"/>
  <c r="O98" i="58"/>
  <c r="N98" i="58"/>
  <c r="M98" i="58"/>
  <c r="L98" i="58"/>
  <c r="P97" i="58"/>
  <c r="O97" i="58"/>
  <c r="N97" i="58"/>
  <c r="M97" i="58"/>
  <c r="L97" i="58"/>
  <c r="P96" i="58"/>
  <c r="O96" i="58"/>
  <c r="N96" i="58"/>
  <c r="M96" i="58"/>
  <c r="L96" i="58"/>
  <c r="P95" i="58"/>
  <c r="O95" i="58"/>
  <c r="N95" i="58"/>
  <c r="M95" i="58"/>
  <c r="L95" i="58"/>
  <c r="P94" i="58"/>
  <c r="O94" i="58"/>
  <c r="N94" i="58"/>
  <c r="M94" i="58"/>
  <c r="L94" i="58"/>
  <c r="P93" i="58"/>
  <c r="O93" i="58"/>
  <c r="N93" i="58"/>
  <c r="M93" i="58"/>
  <c r="L93" i="58"/>
  <c r="P92" i="58"/>
  <c r="O92" i="58"/>
  <c r="N92" i="58"/>
  <c r="M92" i="58"/>
  <c r="L92" i="58"/>
  <c r="P91" i="58"/>
  <c r="O91" i="58"/>
  <c r="N91" i="58"/>
  <c r="M91" i="58"/>
  <c r="L91" i="58"/>
  <c r="P90" i="58"/>
  <c r="O90" i="58"/>
  <c r="N90" i="58"/>
  <c r="M90" i="58"/>
  <c r="L90" i="58"/>
  <c r="P89" i="58"/>
  <c r="O89" i="58"/>
  <c r="N89" i="58"/>
  <c r="M89" i="58"/>
  <c r="L89" i="58"/>
  <c r="P88" i="58"/>
  <c r="O88" i="58"/>
  <c r="N88" i="58"/>
  <c r="M88" i="58"/>
  <c r="L88" i="58"/>
  <c r="P87" i="58"/>
  <c r="O87" i="58"/>
  <c r="N87" i="58"/>
  <c r="M87" i="58"/>
  <c r="L87" i="58"/>
  <c r="P86" i="58"/>
  <c r="O86" i="58"/>
  <c r="N86" i="58"/>
  <c r="M86" i="58"/>
  <c r="L86" i="58"/>
  <c r="P85" i="58"/>
  <c r="O85" i="58"/>
  <c r="N85" i="58"/>
  <c r="M85" i="58"/>
  <c r="L85" i="58"/>
  <c r="P84" i="58"/>
  <c r="O84" i="58"/>
  <c r="N84" i="58"/>
  <c r="M84" i="58"/>
  <c r="L84" i="58"/>
  <c r="P83" i="58"/>
  <c r="O83" i="58"/>
  <c r="N83" i="58"/>
  <c r="M83" i="58"/>
  <c r="L83" i="58"/>
  <c r="P82" i="58"/>
  <c r="O82" i="58"/>
  <c r="N82" i="58"/>
  <c r="M82" i="58"/>
  <c r="L82" i="58"/>
  <c r="P81" i="58"/>
  <c r="O81" i="58"/>
  <c r="N81" i="58"/>
  <c r="M81" i="58"/>
  <c r="L81" i="58"/>
  <c r="P80" i="58"/>
  <c r="O80" i="58"/>
  <c r="N80" i="58"/>
  <c r="M80" i="58"/>
  <c r="L80" i="58"/>
  <c r="P79" i="58"/>
  <c r="O79" i="58"/>
  <c r="N79" i="58"/>
  <c r="M79" i="58"/>
  <c r="L79" i="58"/>
  <c r="P78" i="58"/>
  <c r="O78" i="58"/>
  <c r="N78" i="58"/>
  <c r="M78" i="58"/>
  <c r="L78" i="58"/>
  <c r="P77" i="58"/>
  <c r="O77" i="58"/>
  <c r="N77" i="58"/>
  <c r="M77" i="58"/>
  <c r="L77" i="58"/>
  <c r="P76" i="58"/>
  <c r="O76" i="58"/>
  <c r="N76" i="58"/>
  <c r="M76" i="58"/>
  <c r="L76" i="58"/>
  <c r="P75" i="58"/>
  <c r="O75" i="58"/>
  <c r="N75" i="58"/>
  <c r="M75" i="58"/>
  <c r="L75" i="58"/>
  <c r="P74" i="58"/>
  <c r="O74" i="58"/>
  <c r="N74" i="58"/>
  <c r="M74" i="58"/>
  <c r="L74" i="58"/>
  <c r="P73" i="58"/>
  <c r="O73" i="58"/>
  <c r="N73" i="58"/>
  <c r="M73" i="58"/>
  <c r="L73" i="58"/>
  <c r="P72" i="58"/>
  <c r="O72" i="58"/>
  <c r="N72" i="58"/>
  <c r="M72" i="58"/>
  <c r="L72" i="58"/>
  <c r="P71" i="58"/>
  <c r="O71" i="58"/>
  <c r="N71" i="58"/>
  <c r="M71" i="58"/>
  <c r="L71" i="58"/>
  <c r="P70" i="58"/>
  <c r="O70" i="58"/>
  <c r="N70" i="58"/>
  <c r="M70" i="58"/>
  <c r="L70" i="58"/>
  <c r="P69" i="58"/>
  <c r="O69" i="58"/>
  <c r="N69" i="58"/>
  <c r="M69" i="58"/>
  <c r="L69" i="58"/>
  <c r="P68" i="58"/>
  <c r="O68" i="58"/>
  <c r="N68" i="58"/>
  <c r="M68" i="58"/>
  <c r="L68" i="58"/>
  <c r="P67" i="58"/>
  <c r="O67" i="58"/>
  <c r="N67" i="58"/>
  <c r="M67" i="58"/>
  <c r="L67" i="58"/>
  <c r="P66" i="58"/>
  <c r="O66" i="58"/>
  <c r="N66" i="58"/>
  <c r="M66" i="58"/>
  <c r="L66" i="58"/>
  <c r="P65" i="58"/>
  <c r="O65" i="58"/>
  <c r="N65" i="58"/>
  <c r="M65" i="58"/>
  <c r="L65" i="58"/>
  <c r="P64" i="58"/>
  <c r="O64" i="58"/>
  <c r="N64" i="58"/>
  <c r="M64" i="58"/>
  <c r="L64" i="58"/>
  <c r="P63" i="58"/>
  <c r="O63" i="58"/>
  <c r="N63" i="58"/>
  <c r="M63" i="58"/>
  <c r="L63" i="58"/>
  <c r="P62" i="58"/>
  <c r="O62" i="58"/>
  <c r="N62" i="58"/>
  <c r="M62" i="58"/>
  <c r="L62" i="58"/>
  <c r="P61" i="58"/>
  <c r="O61" i="58"/>
  <c r="N61" i="58"/>
  <c r="M61" i="58"/>
  <c r="L61" i="58"/>
  <c r="P60" i="58"/>
  <c r="O60" i="58"/>
  <c r="N60" i="58"/>
  <c r="M60" i="58"/>
  <c r="L60" i="58"/>
  <c r="P59" i="58"/>
  <c r="O59" i="58"/>
  <c r="N59" i="58"/>
  <c r="M59" i="58"/>
  <c r="L59" i="58"/>
  <c r="P58" i="58"/>
  <c r="O58" i="58"/>
  <c r="N58" i="58"/>
  <c r="M58" i="58"/>
  <c r="L58" i="58"/>
  <c r="P57" i="58"/>
  <c r="O57" i="58"/>
  <c r="N57" i="58"/>
  <c r="M57" i="58"/>
  <c r="L57" i="58"/>
  <c r="P56" i="58"/>
  <c r="O56" i="58"/>
  <c r="N56" i="58"/>
  <c r="M56" i="58"/>
  <c r="L56" i="58"/>
  <c r="P55" i="58"/>
  <c r="O55" i="58"/>
  <c r="N55" i="58"/>
  <c r="M55" i="58"/>
  <c r="L55" i="58"/>
  <c r="P54" i="58"/>
  <c r="O54" i="58"/>
  <c r="N54" i="58"/>
  <c r="M54" i="58"/>
  <c r="L54" i="58"/>
  <c r="P53" i="58"/>
  <c r="O53" i="58"/>
  <c r="N53" i="58"/>
  <c r="M53" i="58"/>
  <c r="L53" i="58"/>
  <c r="P52" i="58"/>
  <c r="O52" i="58"/>
  <c r="N52" i="58"/>
  <c r="M52" i="58"/>
  <c r="L52" i="58"/>
  <c r="P51" i="58"/>
  <c r="O51" i="58"/>
  <c r="N51" i="58"/>
  <c r="M51" i="58"/>
  <c r="L51" i="58"/>
  <c r="P50" i="58"/>
  <c r="O50" i="58"/>
  <c r="N50" i="58"/>
  <c r="M50" i="58"/>
  <c r="L50" i="58"/>
  <c r="P49" i="58"/>
  <c r="O49" i="58"/>
  <c r="N49" i="58"/>
  <c r="M49" i="58"/>
  <c r="L49" i="58"/>
  <c r="P48" i="58"/>
  <c r="O48" i="58"/>
  <c r="N48" i="58"/>
  <c r="M48" i="58"/>
  <c r="L48" i="58"/>
  <c r="P47" i="58"/>
  <c r="O47" i="58"/>
  <c r="N47" i="58"/>
  <c r="M47" i="58"/>
  <c r="L47" i="58"/>
  <c r="P46" i="58"/>
  <c r="O46" i="58"/>
  <c r="N46" i="58"/>
  <c r="M46" i="58"/>
  <c r="L46" i="58"/>
  <c r="P45" i="58"/>
  <c r="O45" i="58"/>
  <c r="N45" i="58"/>
  <c r="M45" i="58"/>
  <c r="L45" i="58"/>
  <c r="P44" i="58"/>
  <c r="O44" i="58"/>
  <c r="N44" i="58"/>
  <c r="M44" i="58"/>
  <c r="L44" i="58"/>
  <c r="P43" i="58"/>
  <c r="O43" i="58"/>
  <c r="N43" i="58"/>
  <c r="M43" i="58"/>
  <c r="L43" i="58"/>
  <c r="P42" i="58"/>
  <c r="O42" i="58"/>
  <c r="N42" i="58"/>
  <c r="M42" i="58"/>
  <c r="L42" i="58"/>
  <c r="P41" i="58"/>
  <c r="O41" i="58"/>
  <c r="N41" i="58"/>
  <c r="M41" i="58"/>
  <c r="L41" i="58"/>
  <c r="P40" i="58"/>
  <c r="O40" i="58"/>
  <c r="N40" i="58"/>
  <c r="M40" i="58"/>
  <c r="L40" i="58"/>
  <c r="P39" i="58"/>
  <c r="O39" i="58"/>
  <c r="N39" i="58"/>
  <c r="M39" i="58"/>
  <c r="L39" i="58"/>
  <c r="P38" i="58"/>
  <c r="O38" i="58"/>
  <c r="N38" i="58"/>
  <c r="M38" i="58"/>
  <c r="L38" i="58"/>
  <c r="P37" i="58"/>
  <c r="O37" i="58"/>
  <c r="N37" i="58"/>
  <c r="M37" i="58"/>
  <c r="L37" i="58"/>
  <c r="P36" i="58"/>
  <c r="O36" i="58"/>
  <c r="N36" i="58"/>
  <c r="M36" i="58"/>
  <c r="L36" i="58"/>
  <c r="P35" i="58"/>
  <c r="O35" i="58"/>
  <c r="N35" i="58"/>
  <c r="M35" i="58"/>
  <c r="L35" i="58"/>
  <c r="P34" i="58"/>
  <c r="O34" i="58"/>
  <c r="N34" i="58"/>
  <c r="M34" i="58"/>
  <c r="L34" i="58"/>
  <c r="P33" i="58"/>
  <c r="O33" i="58"/>
  <c r="N33" i="58"/>
  <c r="M33" i="58"/>
  <c r="L33" i="58"/>
  <c r="P32" i="58"/>
  <c r="O32" i="58"/>
  <c r="N32" i="58"/>
  <c r="M32" i="58"/>
  <c r="L32" i="58"/>
  <c r="P31" i="58"/>
  <c r="O31" i="58"/>
  <c r="N31" i="58"/>
  <c r="M31" i="58"/>
  <c r="L31" i="58"/>
  <c r="P30" i="58"/>
  <c r="O30" i="58"/>
  <c r="N30" i="58"/>
  <c r="M30" i="58"/>
  <c r="L30" i="58"/>
  <c r="P29" i="58"/>
  <c r="O29" i="58"/>
  <c r="N29" i="58"/>
  <c r="M29" i="58"/>
  <c r="L29" i="58"/>
  <c r="P28" i="58"/>
  <c r="O28" i="58"/>
  <c r="N28" i="58"/>
  <c r="M28" i="58"/>
  <c r="L28" i="58"/>
  <c r="P27" i="58"/>
  <c r="O27" i="58"/>
  <c r="N27" i="58"/>
  <c r="M27" i="58"/>
  <c r="L27" i="58"/>
  <c r="P26" i="58"/>
  <c r="O26" i="58"/>
  <c r="N26" i="58"/>
  <c r="M26" i="58"/>
  <c r="L26" i="58"/>
  <c r="P25" i="58"/>
  <c r="O25" i="58"/>
  <c r="N25" i="58"/>
  <c r="M25" i="58"/>
  <c r="L25" i="58"/>
  <c r="P24" i="58"/>
  <c r="O24" i="58"/>
  <c r="N24" i="58"/>
  <c r="M24" i="58"/>
  <c r="L24" i="58"/>
  <c r="P23" i="58"/>
  <c r="O23" i="58"/>
  <c r="N23" i="58"/>
  <c r="M23" i="58"/>
  <c r="L23" i="58"/>
  <c r="P22" i="58"/>
  <c r="O22" i="58"/>
  <c r="N22" i="58"/>
  <c r="M22" i="58"/>
  <c r="L22" i="58"/>
  <c r="P21" i="58"/>
  <c r="O21" i="58"/>
  <c r="N21" i="58"/>
  <c r="M21" i="58"/>
  <c r="L21" i="58"/>
  <c r="P20" i="58"/>
  <c r="O20" i="58"/>
  <c r="N20" i="58"/>
  <c r="M20" i="58"/>
  <c r="L20" i="58"/>
  <c r="P19" i="58"/>
  <c r="O19" i="58"/>
  <c r="N19" i="58"/>
  <c r="M19" i="58"/>
  <c r="L19" i="58"/>
  <c r="P18" i="58"/>
  <c r="O18" i="58"/>
  <c r="N18" i="58"/>
  <c r="M18" i="58"/>
  <c r="L18" i="58"/>
  <c r="P114" i="57"/>
  <c r="O114" i="57"/>
  <c r="N114" i="57"/>
  <c r="M114" i="57"/>
  <c r="L114" i="57"/>
  <c r="P113" i="57"/>
  <c r="O113" i="57"/>
  <c r="N113" i="57"/>
  <c r="M113" i="57"/>
  <c r="L113" i="57"/>
  <c r="P112" i="57"/>
  <c r="O112" i="57"/>
  <c r="N112" i="57"/>
  <c r="M112" i="57"/>
  <c r="L112" i="57"/>
  <c r="P111" i="57"/>
  <c r="O111" i="57"/>
  <c r="N111" i="57"/>
  <c r="M111" i="57"/>
  <c r="L111" i="57"/>
  <c r="P110" i="57"/>
  <c r="O110" i="57"/>
  <c r="N110" i="57"/>
  <c r="M110" i="57"/>
  <c r="L110" i="57"/>
  <c r="P109" i="57"/>
  <c r="O109" i="57"/>
  <c r="N109" i="57"/>
  <c r="M109" i="57"/>
  <c r="L109" i="57"/>
  <c r="P108" i="57"/>
  <c r="O108" i="57"/>
  <c r="N108" i="57"/>
  <c r="M108" i="57"/>
  <c r="L108" i="57"/>
  <c r="P107" i="57"/>
  <c r="O107" i="57"/>
  <c r="N107" i="57"/>
  <c r="M107" i="57"/>
  <c r="L107" i="57"/>
  <c r="P106" i="57"/>
  <c r="O106" i="57"/>
  <c r="N106" i="57"/>
  <c r="M106" i="57"/>
  <c r="L106" i="57"/>
  <c r="P105" i="57"/>
  <c r="O105" i="57"/>
  <c r="N105" i="57"/>
  <c r="M105" i="57"/>
  <c r="L105" i="57"/>
  <c r="P104" i="57"/>
  <c r="O104" i="57"/>
  <c r="N104" i="57"/>
  <c r="M104" i="57"/>
  <c r="L104" i="57"/>
  <c r="P103" i="57"/>
  <c r="O103" i="57"/>
  <c r="N103" i="57"/>
  <c r="M103" i="57"/>
  <c r="L103" i="57"/>
  <c r="P102" i="57"/>
  <c r="O102" i="57"/>
  <c r="N102" i="57"/>
  <c r="M102" i="57"/>
  <c r="L102" i="57"/>
  <c r="P101" i="57"/>
  <c r="O101" i="57"/>
  <c r="N101" i="57"/>
  <c r="M101" i="57"/>
  <c r="L101" i="57"/>
  <c r="P100" i="57"/>
  <c r="O100" i="57"/>
  <c r="N100" i="57"/>
  <c r="M100" i="57"/>
  <c r="L100" i="57"/>
  <c r="P99" i="57"/>
  <c r="O99" i="57"/>
  <c r="N99" i="57"/>
  <c r="M99" i="57"/>
  <c r="L99" i="57"/>
  <c r="P98" i="57"/>
  <c r="O98" i="57"/>
  <c r="N98" i="57"/>
  <c r="M98" i="57"/>
  <c r="L98" i="57"/>
  <c r="P97" i="57"/>
  <c r="O97" i="57"/>
  <c r="N97" i="57"/>
  <c r="M97" i="57"/>
  <c r="L97" i="57"/>
  <c r="P96" i="57"/>
  <c r="O96" i="57"/>
  <c r="N96" i="57"/>
  <c r="M96" i="57"/>
  <c r="L96" i="57"/>
  <c r="P95" i="57"/>
  <c r="O95" i="57"/>
  <c r="N95" i="57"/>
  <c r="M95" i="57"/>
  <c r="L95" i="57"/>
  <c r="P94" i="57"/>
  <c r="O94" i="57"/>
  <c r="N94" i="57"/>
  <c r="M94" i="57"/>
  <c r="L94" i="57"/>
  <c r="P93" i="57"/>
  <c r="O93" i="57"/>
  <c r="N93" i="57"/>
  <c r="M93" i="57"/>
  <c r="L93" i="57"/>
  <c r="P92" i="57"/>
  <c r="O92" i="57"/>
  <c r="N92" i="57"/>
  <c r="M92" i="57"/>
  <c r="L92" i="57"/>
  <c r="P91" i="57"/>
  <c r="O91" i="57"/>
  <c r="N91" i="57"/>
  <c r="M91" i="57"/>
  <c r="L91" i="57"/>
  <c r="P90" i="57"/>
  <c r="O90" i="57"/>
  <c r="N90" i="57"/>
  <c r="M90" i="57"/>
  <c r="L90" i="57"/>
  <c r="P89" i="57"/>
  <c r="O89" i="57"/>
  <c r="N89" i="57"/>
  <c r="M89" i="57"/>
  <c r="L89" i="57"/>
  <c r="P88" i="57"/>
  <c r="O88" i="57"/>
  <c r="N88" i="57"/>
  <c r="M88" i="57"/>
  <c r="L88" i="57"/>
  <c r="P87" i="57"/>
  <c r="O87" i="57"/>
  <c r="N87" i="57"/>
  <c r="M87" i="57"/>
  <c r="L87" i="57"/>
  <c r="P86" i="57"/>
  <c r="O86" i="57"/>
  <c r="N86" i="57"/>
  <c r="M86" i="57"/>
  <c r="L86" i="57"/>
  <c r="P85" i="57"/>
  <c r="O85" i="57"/>
  <c r="N85" i="57"/>
  <c r="M85" i="57"/>
  <c r="L85" i="57"/>
  <c r="P84" i="57"/>
  <c r="O84" i="57"/>
  <c r="N84" i="57"/>
  <c r="M84" i="57"/>
  <c r="L84" i="57"/>
  <c r="P83" i="57"/>
  <c r="O83" i="57"/>
  <c r="N83" i="57"/>
  <c r="M83" i="57"/>
  <c r="L83" i="57"/>
  <c r="P82" i="57"/>
  <c r="O82" i="57"/>
  <c r="N82" i="57"/>
  <c r="M82" i="57"/>
  <c r="L82" i="57"/>
  <c r="P81" i="57"/>
  <c r="O81" i="57"/>
  <c r="N81" i="57"/>
  <c r="M81" i="57"/>
  <c r="L81" i="57"/>
  <c r="P80" i="57"/>
  <c r="O80" i="57"/>
  <c r="N80" i="57"/>
  <c r="M80" i="57"/>
  <c r="L80" i="57"/>
  <c r="P79" i="57"/>
  <c r="O79" i="57"/>
  <c r="N79" i="57"/>
  <c r="M79" i="57"/>
  <c r="L79" i="57"/>
  <c r="P78" i="57"/>
  <c r="O78" i="57"/>
  <c r="N78" i="57"/>
  <c r="M78" i="57"/>
  <c r="L78" i="57"/>
  <c r="P77" i="57"/>
  <c r="O77" i="57"/>
  <c r="N77" i="57"/>
  <c r="M77" i="57"/>
  <c r="L77" i="57"/>
  <c r="P76" i="57"/>
  <c r="O76" i="57"/>
  <c r="N76" i="57"/>
  <c r="M76" i="57"/>
  <c r="L76" i="57"/>
  <c r="P75" i="57"/>
  <c r="O75" i="57"/>
  <c r="N75" i="57"/>
  <c r="M75" i="57"/>
  <c r="L75" i="57"/>
  <c r="P74" i="57"/>
  <c r="O74" i="57"/>
  <c r="N74" i="57"/>
  <c r="M74" i="57"/>
  <c r="L74" i="57"/>
  <c r="P73" i="57"/>
  <c r="O73" i="57"/>
  <c r="N73" i="57"/>
  <c r="M73" i="57"/>
  <c r="L73" i="57"/>
  <c r="P72" i="57"/>
  <c r="O72" i="57"/>
  <c r="N72" i="57"/>
  <c r="M72" i="57"/>
  <c r="L72" i="57"/>
  <c r="P71" i="57"/>
  <c r="O71" i="57"/>
  <c r="N71" i="57"/>
  <c r="M71" i="57"/>
  <c r="L71" i="57"/>
  <c r="P70" i="57"/>
  <c r="O70" i="57"/>
  <c r="N70" i="57"/>
  <c r="M70" i="57"/>
  <c r="L70" i="57"/>
  <c r="P69" i="57"/>
  <c r="O69" i="57"/>
  <c r="N69" i="57"/>
  <c r="M69" i="57"/>
  <c r="L69" i="57"/>
  <c r="P68" i="57"/>
  <c r="O68" i="57"/>
  <c r="N68" i="57"/>
  <c r="M68" i="57"/>
  <c r="L68" i="57"/>
  <c r="P67" i="57"/>
  <c r="O67" i="57"/>
  <c r="N67" i="57"/>
  <c r="M67" i="57"/>
  <c r="L67" i="57"/>
  <c r="P66" i="57"/>
  <c r="O66" i="57"/>
  <c r="N66" i="57"/>
  <c r="M66" i="57"/>
  <c r="L66" i="57"/>
  <c r="P65" i="57"/>
  <c r="O65" i="57"/>
  <c r="N65" i="57"/>
  <c r="M65" i="57"/>
  <c r="L65" i="57"/>
  <c r="P64" i="57"/>
  <c r="O64" i="57"/>
  <c r="N64" i="57"/>
  <c r="M64" i="57"/>
  <c r="L64" i="57"/>
  <c r="P63" i="57"/>
  <c r="O63" i="57"/>
  <c r="N63" i="57"/>
  <c r="M63" i="57"/>
  <c r="L63" i="57"/>
  <c r="P62" i="57"/>
  <c r="O62" i="57"/>
  <c r="N62" i="57"/>
  <c r="M62" i="57"/>
  <c r="L62" i="57"/>
  <c r="P61" i="57"/>
  <c r="O61" i="57"/>
  <c r="N61" i="57"/>
  <c r="M61" i="57"/>
  <c r="L61" i="57"/>
  <c r="P60" i="57"/>
  <c r="O60" i="57"/>
  <c r="N60" i="57"/>
  <c r="M60" i="57"/>
  <c r="L60" i="57"/>
  <c r="P59" i="57"/>
  <c r="O59" i="57"/>
  <c r="N59" i="57"/>
  <c r="M59" i="57"/>
  <c r="L59" i="57"/>
  <c r="P58" i="57"/>
  <c r="O58" i="57"/>
  <c r="N58" i="57"/>
  <c r="M58" i="57"/>
  <c r="L58" i="57"/>
  <c r="P57" i="57"/>
  <c r="O57" i="57"/>
  <c r="N57" i="57"/>
  <c r="M57" i="57"/>
  <c r="L57" i="57"/>
  <c r="P56" i="57"/>
  <c r="O56" i="57"/>
  <c r="N56" i="57"/>
  <c r="M56" i="57"/>
  <c r="L56" i="57"/>
  <c r="P55" i="57"/>
  <c r="O55" i="57"/>
  <c r="N55" i="57"/>
  <c r="M55" i="57"/>
  <c r="L55" i="57"/>
  <c r="P54" i="57"/>
  <c r="O54" i="57"/>
  <c r="N54" i="57"/>
  <c r="M54" i="57"/>
  <c r="L54" i="57"/>
  <c r="P53" i="57"/>
  <c r="O53" i="57"/>
  <c r="N53" i="57"/>
  <c r="M53" i="57"/>
  <c r="L53" i="57"/>
  <c r="P52" i="57"/>
  <c r="O52" i="57"/>
  <c r="N52" i="57"/>
  <c r="M52" i="57"/>
  <c r="L52" i="57"/>
  <c r="P51" i="57"/>
  <c r="O51" i="57"/>
  <c r="N51" i="57"/>
  <c r="M51" i="57"/>
  <c r="L51" i="57"/>
  <c r="P50" i="57"/>
  <c r="O50" i="57"/>
  <c r="N50" i="57"/>
  <c r="M50" i="57"/>
  <c r="L50" i="57"/>
  <c r="P49" i="57"/>
  <c r="O49" i="57"/>
  <c r="N49" i="57"/>
  <c r="M49" i="57"/>
  <c r="L49" i="57"/>
  <c r="P48" i="57"/>
  <c r="O48" i="57"/>
  <c r="N48" i="57"/>
  <c r="M48" i="57"/>
  <c r="L48" i="57"/>
  <c r="P47" i="57"/>
  <c r="O47" i="57"/>
  <c r="N47" i="57"/>
  <c r="M47" i="57"/>
  <c r="L47" i="57"/>
  <c r="P46" i="57"/>
  <c r="O46" i="57"/>
  <c r="N46" i="57"/>
  <c r="M46" i="57"/>
  <c r="L46" i="57"/>
  <c r="P45" i="57"/>
  <c r="O45" i="57"/>
  <c r="N45" i="57"/>
  <c r="M45" i="57"/>
  <c r="L45" i="57"/>
  <c r="P44" i="57"/>
  <c r="O44" i="57"/>
  <c r="N44" i="57"/>
  <c r="M44" i="57"/>
  <c r="L44" i="57"/>
  <c r="P43" i="57"/>
  <c r="O43" i="57"/>
  <c r="N43" i="57"/>
  <c r="M43" i="57"/>
  <c r="L43" i="57"/>
  <c r="P42" i="57"/>
  <c r="O42" i="57"/>
  <c r="N42" i="57"/>
  <c r="M42" i="57"/>
  <c r="L42" i="57"/>
  <c r="P41" i="57"/>
  <c r="O41" i="57"/>
  <c r="N41" i="57"/>
  <c r="M41" i="57"/>
  <c r="L41" i="57"/>
  <c r="P40" i="57"/>
  <c r="O40" i="57"/>
  <c r="N40" i="57"/>
  <c r="M40" i="57"/>
  <c r="L40" i="57"/>
  <c r="P39" i="57"/>
  <c r="O39" i="57"/>
  <c r="N39" i="57"/>
  <c r="M39" i="57"/>
  <c r="L39" i="57"/>
  <c r="P38" i="57"/>
  <c r="O38" i="57"/>
  <c r="N38" i="57"/>
  <c r="M38" i="57"/>
  <c r="L38" i="57"/>
  <c r="P37" i="57"/>
  <c r="O37" i="57"/>
  <c r="N37" i="57"/>
  <c r="M37" i="57"/>
  <c r="M170" i="57" s="1"/>
  <c r="M15" i="57" s="1"/>
  <c r="M10" i="57" s="1"/>
  <c r="L37" i="57"/>
  <c r="P36" i="57"/>
  <c r="O36" i="57"/>
  <c r="N36" i="57"/>
  <c r="M36" i="57"/>
  <c r="L36" i="57"/>
  <c r="P35" i="57"/>
  <c r="O35" i="57"/>
  <c r="N35" i="57"/>
  <c r="M35" i="57"/>
  <c r="L35" i="57"/>
  <c r="P34" i="57"/>
  <c r="O34" i="57"/>
  <c r="N34" i="57"/>
  <c r="M34" i="57"/>
  <c r="L34" i="57"/>
  <c r="P33" i="57"/>
  <c r="O33" i="57"/>
  <c r="N33" i="57"/>
  <c r="M33" i="57"/>
  <c r="L33" i="57"/>
  <c r="P32" i="57"/>
  <c r="O32" i="57"/>
  <c r="N32" i="57"/>
  <c r="M32" i="57"/>
  <c r="L32" i="57"/>
  <c r="P31" i="57"/>
  <c r="O31" i="57"/>
  <c r="N31" i="57"/>
  <c r="M31" i="57"/>
  <c r="L31" i="57"/>
  <c r="P30" i="57"/>
  <c r="O30" i="57"/>
  <c r="N30" i="57"/>
  <c r="M30" i="57"/>
  <c r="L30" i="57"/>
  <c r="P29" i="57"/>
  <c r="O29" i="57"/>
  <c r="N29" i="57"/>
  <c r="M29" i="57"/>
  <c r="L29" i="57"/>
  <c r="P28" i="57"/>
  <c r="O28" i="57"/>
  <c r="N28" i="57"/>
  <c r="M28" i="57"/>
  <c r="L28" i="57"/>
  <c r="P27" i="57"/>
  <c r="O27" i="57"/>
  <c r="N27" i="57"/>
  <c r="M27" i="57"/>
  <c r="L27" i="57"/>
  <c r="P26" i="57"/>
  <c r="O26" i="57"/>
  <c r="N26" i="57"/>
  <c r="M26" i="57"/>
  <c r="L26" i="57"/>
  <c r="P25" i="57"/>
  <c r="O25" i="57"/>
  <c r="N25" i="57"/>
  <c r="M25" i="57"/>
  <c r="L25" i="57"/>
  <c r="P24" i="57"/>
  <c r="O24" i="57"/>
  <c r="N24" i="57"/>
  <c r="M24" i="57"/>
  <c r="L24" i="57"/>
  <c r="P23" i="57"/>
  <c r="O23" i="57"/>
  <c r="N23" i="57"/>
  <c r="M23" i="57"/>
  <c r="L23" i="57"/>
  <c r="P22" i="57"/>
  <c r="O22" i="57"/>
  <c r="N22" i="57"/>
  <c r="M22" i="57"/>
  <c r="L22" i="57"/>
  <c r="P21" i="57"/>
  <c r="O21" i="57"/>
  <c r="N21" i="57"/>
  <c r="M21" i="57"/>
  <c r="L21" i="57"/>
  <c r="P20" i="57"/>
  <c r="O20" i="57"/>
  <c r="N20" i="57"/>
  <c r="M20" i="57"/>
  <c r="L20" i="57"/>
  <c r="P19" i="57"/>
  <c r="O19" i="57"/>
  <c r="N19" i="57"/>
  <c r="M19" i="57"/>
  <c r="L19" i="57"/>
  <c r="P18" i="57"/>
  <c r="O18" i="57"/>
  <c r="N18" i="57"/>
  <c r="M18" i="57"/>
  <c r="L18" i="57"/>
  <c r="F147" i="3"/>
  <c r="I119" i="53"/>
  <c r="I118" i="53"/>
  <c r="I117" i="53"/>
  <c r="I116" i="53"/>
  <c r="I115" i="53"/>
  <c r="I114" i="53"/>
  <c r="I113" i="53"/>
  <c r="I112" i="53"/>
  <c r="I111" i="53"/>
  <c r="I110" i="53"/>
  <c r="I109" i="53"/>
  <c r="I108" i="53"/>
  <c r="I107" i="53"/>
  <c r="I106" i="53"/>
  <c r="I105" i="53"/>
  <c r="I104" i="53"/>
  <c r="I103" i="53"/>
  <c r="I102" i="53"/>
  <c r="I101" i="53"/>
  <c r="I100" i="53"/>
  <c r="I99" i="53"/>
  <c r="I98" i="53"/>
  <c r="I97" i="53"/>
  <c r="I96" i="53"/>
  <c r="I95" i="53"/>
  <c r="I94" i="53"/>
  <c r="I93" i="53"/>
  <c r="I92" i="53"/>
  <c r="I91" i="53"/>
  <c r="I90" i="53"/>
  <c r="I89" i="53"/>
  <c r="I88" i="53"/>
  <c r="I87" i="53"/>
  <c r="I86" i="53"/>
  <c r="I85" i="53"/>
  <c r="I84" i="53"/>
  <c r="I83" i="53"/>
  <c r="I82" i="53"/>
  <c r="I81" i="53"/>
  <c r="I80" i="53"/>
  <c r="I79" i="53"/>
  <c r="I78" i="53"/>
  <c r="I77" i="53"/>
  <c r="I76" i="53"/>
  <c r="I75" i="53"/>
  <c r="I74" i="53"/>
  <c r="I73" i="53"/>
  <c r="I72" i="53"/>
  <c r="I71" i="53"/>
  <c r="I70" i="53"/>
  <c r="I69" i="53"/>
  <c r="I68" i="53"/>
  <c r="I67" i="53"/>
  <c r="I66" i="53"/>
  <c r="I65" i="53"/>
  <c r="I64" i="53"/>
  <c r="I63" i="53"/>
  <c r="I62" i="53"/>
  <c r="I61" i="53"/>
  <c r="I60" i="53"/>
  <c r="I59" i="53"/>
  <c r="I58" i="53"/>
  <c r="I57" i="53"/>
  <c r="I56" i="53"/>
  <c r="I55" i="53"/>
  <c r="I54" i="53"/>
  <c r="I53" i="53"/>
  <c r="I52" i="53"/>
  <c r="I51" i="53"/>
  <c r="I50" i="53"/>
  <c r="I49" i="53"/>
  <c r="I48" i="53"/>
  <c r="I47" i="53"/>
  <c r="I46" i="53"/>
  <c r="I45" i="53"/>
  <c r="I44" i="53"/>
  <c r="I43" i="53"/>
  <c r="I42" i="53"/>
  <c r="I41" i="53"/>
  <c r="I40" i="53"/>
  <c r="I39" i="53"/>
  <c r="I38" i="53"/>
  <c r="I37" i="53"/>
  <c r="I36" i="53"/>
  <c r="I35" i="53"/>
  <c r="I34" i="53"/>
  <c r="I33" i="53"/>
  <c r="I32" i="53"/>
  <c r="I31" i="53"/>
  <c r="I30" i="53"/>
  <c r="I29" i="53"/>
  <c r="I28" i="53"/>
  <c r="I27" i="53"/>
  <c r="I26" i="53"/>
  <c r="I25" i="53"/>
  <c r="I24" i="53"/>
  <c r="I23" i="53"/>
  <c r="I22" i="53"/>
  <c r="I21" i="53"/>
  <c r="I20" i="53"/>
  <c r="I19" i="53"/>
  <c r="I18" i="53"/>
  <c r="I119" i="52"/>
  <c r="I118" i="52"/>
  <c r="I117" i="52"/>
  <c r="I116" i="52"/>
  <c r="I115" i="52"/>
  <c r="I114" i="52"/>
  <c r="I113" i="52"/>
  <c r="I112" i="52"/>
  <c r="I111" i="52"/>
  <c r="I110" i="52"/>
  <c r="I109" i="52"/>
  <c r="I108" i="52"/>
  <c r="I107" i="52"/>
  <c r="I106" i="52"/>
  <c r="I105" i="52"/>
  <c r="I104" i="52"/>
  <c r="I103" i="52"/>
  <c r="I102" i="52"/>
  <c r="I101" i="52"/>
  <c r="I100" i="52"/>
  <c r="I99" i="52"/>
  <c r="I98" i="52"/>
  <c r="I97" i="52"/>
  <c r="I96" i="52"/>
  <c r="I95" i="52"/>
  <c r="I94" i="52"/>
  <c r="I93" i="52"/>
  <c r="I92" i="52"/>
  <c r="I91" i="52"/>
  <c r="I90" i="52"/>
  <c r="I89" i="52"/>
  <c r="I88" i="52"/>
  <c r="I87" i="52"/>
  <c r="I86" i="52"/>
  <c r="I85" i="52"/>
  <c r="I84" i="52"/>
  <c r="I83" i="52"/>
  <c r="I82" i="52"/>
  <c r="I81" i="52"/>
  <c r="I80" i="52"/>
  <c r="I79" i="52"/>
  <c r="I78" i="52"/>
  <c r="I77" i="52"/>
  <c r="I76" i="52"/>
  <c r="I75" i="52"/>
  <c r="I74" i="52"/>
  <c r="I73" i="52"/>
  <c r="I72" i="52"/>
  <c r="I71" i="52"/>
  <c r="I70" i="52"/>
  <c r="I69" i="52"/>
  <c r="I68" i="52"/>
  <c r="I67" i="52"/>
  <c r="I66" i="52"/>
  <c r="I65" i="52"/>
  <c r="I64" i="52"/>
  <c r="I63" i="52"/>
  <c r="I62" i="52"/>
  <c r="I61" i="52"/>
  <c r="I60" i="52"/>
  <c r="I59" i="52"/>
  <c r="I58" i="52"/>
  <c r="I57" i="52"/>
  <c r="I56" i="52"/>
  <c r="I55" i="52"/>
  <c r="I54" i="52"/>
  <c r="I53" i="52"/>
  <c r="I52" i="52"/>
  <c r="I51" i="52"/>
  <c r="I50" i="52"/>
  <c r="I49" i="52"/>
  <c r="I48" i="52"/>
  <c r="I47" i="52"/>
  <c r="I46" i="52"/>
  <c r="I45" i="52"/>
  <c r="I44" i="52"/>
  <c r="I43" i="52"/>
  <c r="I42" i="52"/>
  <c r="I41" i="52"/>
  <c r="I40" i="52"/>
  <c r="I39" i="52"/>
  <c r="I38" i="52"/>
  <c r="I37" i="52"/>
  <c r="I36" i="52"/>
  <c r="I35" i="52"/>
  <c r="I34" i="52"/>
  <c r="I33" i="52"/>
  <c r="I32" i="52"/>
  <c r="I31" i="52"/>
  <c r="I30" i="52"/>
  <c r="I29" i="52"/>
  <c r="I28" i="52"/>
  <c r="I27" i="52"/>
  <c r="I26" i="52"/>
  <c r="I25" i="52"/>
  <c r="I24" i="52"/>
  <c r="I23" i="52"/>
  <c r="I22" i="52"/>
  <c r="I21" i="52"/>
  <c r="I20" i="52"/>
  <c r="I19" i="52"/>
  <c r="I18" i="52"/>
  <c r="I119" i="58"/>
  <c r="I118" i="58"/>
  <c r="I117" i="58"/>
  <c r="I116" i="58"/>
  <c r="I115" i="58"/>
  <c r="I114" i="58"/>
  <c r="I113" i="58"/>
  <c r="I112" i="58"/>
  <c r="I111" i="58"/>
  <c r="I110" i="58"/>
  <c r="I109" i="58"/>
  <c r="I108" i="58"/>
  <c r="I107" i="58"/>
  <c r="I106" i="58"/>
  <c r="I105" i="58"/>
  <c r="I104" i="58"/>
  <c r="I103" i="58"/>
  <c r="I102" i="58"/>
  <c r="I101" i="58"/>
  <c r="I100" i="58"/>
  <c r="I99" i="58"/>
  <c r="I98" i="58"/>
  <c r="I97" i="58"/>
  <c r="I96" i="58"/>
  <c r="I95" i="58"/>
  <c r="I94" i="58"/>
  <c r="I93" i="58"/>
  <c r="I92" i="58"/>
  <c r="I91" i="58"/>
  <c r="I90" i="58"/>
  <c r="I89" i="58"/>
  <c r="I88" i="58"/>
  <c r="I87" i="58"/>
  <c r="I86" i="58"/>
  <c r="I85" i="58"/>
  <c r="I84" i="58"/>
  <c r="I83" i="58"/>
  <c r="I82" i="58"/>
  <c r="I81" i="58"/>
  <c r="I80" i="58"/>
  <c r="I79" i="58"/>
  <c r="I78" i="58"/>
  <c r="I77" i="58"/>
  <c r="I76" i="58"/>
  <c r="I75" i="58"/>
  <c r="I74" i="58"/>
  <c r="I73" i="58"/>
  <c r="I72" i="58"/>
  <c r="I71" i="58"/>
  <c r="I70" i="58"/>
  <c r="I69" i="58"/>
  <c r="I68" i="58"/>
  <c r="I67" i="58"/>
  <c r="I66" i="58"/>
  <c r="I65" i="58"/>
  <c r="I64" i="58"/>
  <c r="I63" i="58"/>
  <c r="I62" i="58"/>
  <c r="I61" i="58"/>
  <c r="I60" i="58"/>
  <c r="I59" i="58"/>
  <c r="I58" i="58"/>
  <c r="I57" i="58"/>
  <c r="I56" i="58"/>
  <c r="I55" i="58"/>
  <c r="I54" i="58"/>
  <c r="I53" i="58"/>
  <c r="I52" i="58"/>
  <c r="I51" i="58"/>
  <c r="I50" i="58"/>
  <c r="I49" i="58"/>
  <c r="I48" i="58"/>
  <c r="I47" i="58"/>
  <c r="I46" i="58"/>
  <c r="I45" i="58"/>
  <c r="I44" i="58"/>
  <c r="I43" i="58"/>
  <c r="I42" i="58"/>
  <c r="I41" i="58"/>
  <c r="I40" i="58"/>
  <c r="I39" i="58"/>
  <c r="I38" i="58"/>
  <c r="I37" i="58"/>
  <c r="I36" i="58"/>
  <c r="I35" i="58"/>
  <c r="I34" i="58"/>
  <c r="I33" i="58"/>
  <c r="I32" i="58"/>
  <c r="I31" i="58"/>
  <c r="I30" i="58"/>
  <c r="I29" i="58"/>
  <c r="I28" i="58"/>
  <c r="I27" i="58"/>
  <c r="I26" i="58"/>
  <c r="I25" i="58"/>
  <c r="I24" i="58"/>
  <c r="I23" i="58"/>
  <c r="I22" i="58"/>
  <c r="I21" i="58"/>
  <c r="I20" i="58"/>
  <c r="I19" i="58"/>
  <c r="I18" i="58"/>
  <c r="I114" i="57"/>
  <c r="I113" i="57"/>
  <c r="I112" i="57"/>
  <c r="I111" i="57"/>
  <c r="I110" i="57"/>
  <c r="I109" i="57"/>
  <c r="I108" i="57"/>
  <c r="I107" i="57"/>
  <c r="I106" i="57"/>
  <c r="I105" i="57"/>
  <c r="I104" i="57"/>
  <c r="I103" i="57"/>
  <c r="I102" i="57"/>
  <c r="I101" i="57"/>
  <c r="I100" i="57"/>
  <c r="I99" i="57"/>
  <c r="I98" i="57"/>
  <c r="I97" i="57"/>
  <c r="I96" i="57"/>
  <c r="I95" i="57"/>
  <c r="I94" i="57"/>
  <c r="I93" i="57"/>
  <c r="I92" i="57"/>
  <c r="I91" i="57"/>
  <c r="I90" i="57"/>
  <c r="I89" i="57"/>
  <c r="I88" i="57"/>
  <c r="I87" i="57"/>
  <c r="I86" i="57"/>
  <c r="I85" i="57"/>
  <c r="I84" i="57"/>
  <c r="I83" i="57"/>
  <c r="I82" i="57"/>
  <c r="I81" i="57"/>
  <c r="I80" i="57"/>
  <c r="I79" i="57"/>
  <c r="I78" i="57"/>
  <c r="I77" i="57"/>
  <c r="I76" i="57"/>
  <c r="I75" i="57"/>
  <c r="I74" i="57"/>
  <c r="I73" i="57"/>
  <c r="I72" i="57"/>
  <c r="I71" i="57"/>
  <c r="I70" i="57"/>
  <c r="I69" i="57"/>
  <c r="I68" i="57"/>
  <c r="I67" i="57"/>
  <c r="I66" i="57"/>
  <c r="I65" i="57"/>
  <c r="I64" i="57"/>
  <c r="I63" i="57"/>
  <c r="I62" i="57"/>
  <c r="I61" i="57"/>
  <c r="I60" i="57"/>
  <c r="I59" i="57"/>
  <c r="I58" i="57"/>
  <c r="I57" i="57"/>
  <c r="I56" i="57"/>
  <c r="I55" i="57"/>
  <c r="I54" i="57"/>
  <c r="I52" i="57"/>
  <c r="I51" i="57"/>
  <c r="I50" i="57"/>
  <c r="I49" i="57"/>
  <c r="I48" i="57"/>
  <c r="I47" i="57"/>
  <c r="I46" i="57"/>
  <c r="I45" i="57"/>
  <c r="I44" i="57"/>
  <c r="I43" i="57"/>
  <c r="I42" i="57"/>
  <c r="I41" i="57"/>
  <c r="I40" i="57"/>
  <c r="I39" i="57"/>
  <c r="I38" i="57"/>
  <c r="I37" i="57"/>
  <c r="I36" i="57"/>
  <c r="I35" i="57"/>
  <c r="I34" i="57"/>
  <c r="I33" i="57"/>
  <c r="I32" i="57"/>
  <c r="I31" i="57"/>
  <c r="I30" i="57"/>
  <c r="I29" i="57"/>
  <c r="I28" i="57"/>
  <c r="I27" i="57"/>
  <c r="I26" i="57"/>
  <c r="I25" i="57"/>
  <c r="I24" i="57"/>
  <c r="I23" i="57"/>
  <c r="I22" i="57"/>
  <c r="I21" i="57"/>
  <c r="I20" i="57"/>
  <c r="I19" i="57"/>
  <c r="I18" i="57"/>
  <c r="L170" i="57" l="1"/>
  <c r="L15" i="57" s="1"/>
  <c r="L10" i="57" s="1"/>
  <c r="P170" i="57"/>
  <c r="N170" i="57"/>
  <c r="N15" i="57" s="1"/>
  <c r="N10" i="57" s="1"/>
  <c r="N131" i="57"/>
  <c r="N151" i="57"/>
  <c r="N13" i="57" s="1"/>
  <c r="N6" i="57" s="1"/>
  <c r="AA192" i="57"/>
  <c r="Y188" i="57"/>
  <c r="Z192" i="57"/>
  <c r="X188" i="57"/>
  <c r="Q192" i="57"/>
  <c r="S188" i="57"/>
  <c r="AD188" i="57"/>
  <c r="R190" i="57"/>
  <c r="AC190" i="57"/>
  <c r="AE186" i="57"/>
  <c r="AB190" i="57"/>
  <c r="Z186" i="57"/>
  <c r="AA190" i="57"/>
  <c r="Y186" i="57"/>
  <c r="T186" i="57"/>
  <c r="Q190" i="57"/>
  <c r="S186" i="57"/>
  <c r="W192" i="57"/>
  <c r="U188" i="57"/>
  <c r="V192" i="57"/>
  <c r="T188" i="57"/>
  <c r="AC192" i="57"/>
  <c r="AE188" i="57"/>
  <c r="AB192" i="57"/>
  <c r="Z188" i="57"/>
  <c r="AD190" i="57"/>
  <c r="AB186" i="57"/>
  <c r="Y190" i="57"/>
  <c r="AA186" i="57"/>
  <c r="X190" i="57"/>
  <c r="V186" i="57"/>
  <c r="W190" i="57"/>
  <c r="U186" i="57"/>
  <c r="AE192" i="57"/>
  <c r="AC188" i="57"/>
  <c r="AD192" i="57"/>
  <c r="U192" i="57"/>
  <c r="T192" i="57"/>
  <c r="AD186" i="57"/>
  <c r="S192" i="57"/>
  <c r="Q188" i="57"/>
  <c r="R192" i="57"/>
  <c r="Y192" i="57"/>
  <c r="AA188" i="57"/>
  <c r="X192" i="57"/>
  <c r="V188" i="57"/>
  <c r="Z190" i="57"/>
  <c r="X186" i="57"/>
  <c r="U190" i="57"/>
  <c r="W186" i="57"/>
  <c r="T190" i="57"/>
  <c r="R186" i="57"/>
  <c r="S190" i="57"/>
  <c r="Q186" i="57"/>
  <c r="AB188" i="57"/>
  <c r="W188" i="57"/>
  <c r="R188" i="57"/>
  <c r="V190" i="57"/>
  <c r="X191" i="57" s="1"/>
  <c r="AE190" i="57"/>
  <c r="AC186" i="57"/>
  <c r="L147" i="57"/>
  <c r="L12" i="57" s="1"/>
  <c r="L4" i="57" s="1"/>
  <c r="L155" i="57"/>
  <c r="L14" i="57" s="1"/>
  <c r="L8" i="57" s="1"/>
  <c r="P147" i="57"/>
  <c r="P155" i="57"/>
  <c r="L151" i="57"/>
  <c r="L13" i="57" s="1"/>
  <c r="L6" i="57" s="1"/>
  <c r="L131" i="57"/>
  <c r="P131" i="57"/>
  <c r="P132" i="57" s="1"/>
  <c r="P151" i="57"/>
  <c r="AD200" i="57"/>
  <c r="AB196" i="57"/>
  <c r="Y200" i="57"/>
  <c r="AA196" i="57"/>
  <c r="T200" i="57"/>
  <c r="R196" i="57"/>
  <c r="S200" i="57"/>
  <c r="Q196" i="57"/>
  <c r="W202" i="57"/>
  <c r="U198" i="57"/>
  <c r="V202" i="57"/>
  <c r="T198" i="57"/>
  <c r="Q202" i="57"/>
  <c r="S198" i="57"/>
  <c r="AD198" i="57"/>
  <c r="X198" i="57"/>
  <c r="W198" i="57"/>
  <c r="R198" i="57"/>
  <c r="Z200" i="57"/>
  <c r="X196" i="57"/>
  <c r="U200" i="57"/>
  <c r="W196" i="57"/>
  <c r="AD196" i="57"/>
  <c r="AE200" i="57"/>
  <c r="AC196" i="57"/>
  <c r="S202" i="57"/>
  <c r="Q198" i="57"/>
  <c r="S199" i="57" s="1"/>
  <c r="R202" i="57"/>
  <c r="AC202" i="57"/>
  <c r="AE198" i="57"/>
  <c r="AB202" i="57"/>
  <c r="Z198" i="57"/>
  <c r="X200" i="57"/>
  <c r="W200" i="57"/>
  <c r="V200" i="57"/>
  <c r="T196" i="57"/>
  <c r="Q200" i="57"/>
  <c r="S196" i="57"/>
  <c r="AB200" i="57"/>
  <c r="Z196" i="57"/>
  <c r="AA200" i="57"/>
  <c r="Y196" i="57"/>
  <c r="AE202" i="57"/>
  <c r="AC198" i="57"/>
  <c r="AD202" i="57"/>
  <c r="AB198" i="57"/>
  <c r="Y202" i="57"/>
  <c r="AA198" i="57"/>
  <c r="X202" i="57"/>
  <c r="V198" i="57"/>
  <c r="R200" i="57"/>
  <c r="AC200" i="57"/>
  <c r="AE196" i="57"/>
  <c r="V196" i="57"/>
  <c r="X197" i="57" s="1"/>
  <c r="U196" i="57"/>
  <c r="U197" i="57" s="1"/>
  <c r="AA202" i="57"/>
  <c r="Y198" i="57"/>
  <c r="Z202" i="57"/>
  <c r="U202" i="57"/>
  <c r="T202" i="57"/>
  <c r="M147" i="57"/>
  <c r="M12" i="57" s="1"/>
  <c r="M4" i="57" s="1"/>
  <c r="M155" i="57"/>
  <c r="M14" i="57" s="1"/>
  <c r="M8" i="57" s="1"/>
  <c r="M151" i="57"/>
  <c r="M13" i="57" s="1"/>
  <c r="M6" i="57" s="1"/>
  <c r="M131" i="57"/>
  <c r="N147" i="57"/>
  <c r="N12" i="57" s="1"/>
  <c r="N4" i="57" s="1"/>
  <c r="N155" i="57"/>
  <c r="N14" i="57" s="1"/>
  <c r="N8" i="57" s="1"/>
  <c r="N147" i="56"/>
  <c r="N12" i="56" s="1"/>
  <c r="N4" i="56" s="1"/>
  <c r="L151" i="56"/>
  <c r="L13" i="56" s="1"/>
  <c r="L6" i="56" s="1"/>
  <c r="L131" i="56"/>
  <c r="P151" i="56"/>
  <c r="P131" i="56"/>
  <c r="P132" i="56" s="1"/>
  <c r="AD200" i="56"/>
  <c r="AB196" i="56"/>
  <c r="Y200" i="56"/>
  <c r="AA196" i="56"/>
  <c r="T200" i="56"/>
  <c r="R196" i="56"/>
  <c r="S200" i="56"/>
  <c r="Q196" i="56"/>
  <c r="W202" i="56"/>
  <c r="U198" i="56"/>
  <c r="AD202" i="56"/>
  <c r="AB198" i="56"/>
  <c r="Q202" i="56"/>
  <c r="S198" i="56"/>
  <c r="T202" i="56"/>
  <c r="R198" i="56"/>
  <c r="Z198" i="56"/>
  <c r="Z200" i="56"/>
  <c r="X196" i="56"/>
  <c r="U200" i="56"/>
  <c r="W196" i="56"/>
  <c r="AD196" i="56"/>
  <c r="AE200" i="56"/>
  <c r="AC196" i="56"/>
  <c r="S202" i="56"/>
  <c r="Q198" i="56"/>
  <c r="Z202" i="56"/>
  <c r="X198" i="56"/>
  <c r="AC202" i="56"/>
  <c r="AE198" i="56"/>
  <c r="AD198" i="56"/>
  <c r="AB202" i="56"/>
  <c r="V200" i="56"/>
  <c r="T196" i="56"/>
  <c r="Q200" i="56"/>
  <c r="S196" i="56"/>
  <c r="AB200" i="56"/>
  <c r="Z196" i="56"/>
  <c r="AA200" i="56"/>
  <c r="Y196" i="56"/>
  <c r="AE202" i="56"/>
  <c r="AC198" i="56"/>
  <c r="V202" i="56"/>
  <c r="T198" i="56"/>
  <c r="Y202" i="56"/>
  <c r="AA198" i="56"/>
  <c r="AC199" i="56" s="1"/>
  <c r="R200" i="56"/>
  <c r="AC200" i="56"/>
  <c r="AE196" i="56"/>
  <c r="AE197" i="56" s="1"/>
  <c r="X200" i="56"/>
  <c r="V196" i="56"/>
  <c r="X197" i="56" s="1"/>
  <c r="W200" i="56"/>
  <c r="U196" i="56"/>
  <c r="U197" i="56" s="1"/>
  <c r="AA202" i="56"/>
  <c r="AC203" i="56" s="1"/>
  <c r="Y198" i="56"/>
  <c r="R202" i="56"/>
  <c r="U202" i="56"/>
  <c r="W198" i="56"/>
  <c r="X202" i="56"/>
  <c r="V198" i="56"/>
  <c r="M147" i="56"/>
  <c r="M12" i="56" s="1"/>
  <c r="M4" i="56" s="1"/>
  <c r="L170" i="56"/>
  <c r="L15" i="56" s="1"/>
  <c r="L10" i="56" s="1"/>
  <c r="L155" i="56"/>
  <c r="L14" i="56" s="1"/>
  <c r="L8" i="56" s="1"/>
  <c r="P170" i="56"/>
  <c r="P155" i="56"/>
  <c r="M131" i="56"/>
  <c r="M151" i="56"/>
  <c r="M13" i="56" s="1"/>
  <c r="M6" i="56" s="1"/>
  <c r="N131" i="56"/>
  <c r="N151" i="56"/>
  <c r="N13" i="56" s="1"/>
  <c r="N6" i="56" s="1"/>
  <c r="M170" i="56"/>
  <c r="M15" i="56" s="1"/>
  <c r="M10" i="56" s="1"/>
  <c r="M155" i="56"/>
  <c r="M14" i="56" s="1"/>
  <c r="M8" i="56" s="1"/>
  <c r="AA192" i="56"/>
  <c r="Y188" i="56"/>
  <c r="Z192" i="56"/>
  <c r="X188" i="56"/>
  <c r="Q192" i="56"/>
  <c r="S188" i="56"/>
  <c r="AD188" i="56"/>
  <c r="V190" i="56"/>
  <c r="Y190" i="56"/>
  <c r="AA186" i="56"/>
  <c r="R186" i="56"/>
  <c r="AD186" i="56"/>
  <c r="S190" i="56"/>
  <c r="Q186" i="56"/>
  <c r="AA190" i="56"/>
  <c r="W192" i="56"/>
  <c r="U188" i="56"/>
  <c r="V192" i="56"/>
  <c r="T188" i="56"/>
  <c r="AC192" i="56"/>
  <c r="AE188" i="56"/>
  <c r="AB192" i="56"/>
  <c r="Z188" i="56"/>
  <c r="R190" i="56"/>
  <c r="U190" i="56"/>
  <c r="W186" i="56"/>
  <c r="AB190" i="56"/>
  <c r="V186" i="56"/>
  <c r="AE190" i="56"/>
  <c r="AC186" i="56"/>
  <c r="T186" i="56"/>
  <c r="Y186" i="56"/>
  <c r="S192" i="56"/>
  <c r="Q188" i="56"/>
  <c r="R192" i="56"/>
  <c r="Y192" i="56"/>
  <c r="AA188" i="56"/>
  <c r="X192" i="56"/>
  <c r="V188" i="56"/>
  <c r="AD190" i="56"/>
  <c r="AB186" i="56"/>
  <c r="Q190" i="56"/>
  <c r="S186" i="56"/>
  <c r="X190" i="56"/>
  <c r="AE192" i="56"/>
  <c r="AC188" i="56"/>
  <c r="AD192" i="56"/>
  <c r="AB188" i="56"/>
  <c r="U192" i="56"/>
  <c r="W188" i="56"/>
  <c r="T192" i="56"/>
  <c r="R188" i="56"/>
  <c r="Z190" i="56"/>
  <c r="X186" i="56"/>
  <c r="AC190" i="56"/>
  <c r="AE186" i="56"/>
  <c r="AE187" i="56" s="1"/>
  <c r="Z186" i="56"/>
  <c r="T190" i="56"/>
  <c r="W190" i="56"/>
  <c r="U186" i="56"/>
  <c r="U187" i="56" s="1"/>
  <c r="N170" i="56"/>
  <c r="N15" i="56" s="1"/>
  <c r="N10" i="56" s="1"/>
  <c r="N155" i="56"/>
  <c r="N14" i="56" s="1"/>
  <c r="N8" i="56" s="1"/>
  <c r="M147" i="55"/>
  <c r="M12" i="55" s="1"/>
  <c r="M4" i="55" s="1"/>
  <c r="Z190" i="55"/>
  <c r="X186" i="55"/>
  <c r="AC190" i="55"/>
  <c r="AE186" i="55"/>
  <c r="X190" i="55"/>
  <c r="V186" i="55"/>
  <c r="W190" i="55"/>
  <c r="U186" i="55"/>
  <c r="W192" i="55"/>
  <c r="U188" i="55"/>
  <c r="V192" i="55"/>
  <c r="T188" i="55"/>
  <c r="AC192" i="55"/>
  <c r="AE188" i="55"/>
  <c r="AB192" i="55"/>
  <c r="Z188" i="55"/>
  <c r="V190" i="55"/>
  <c r="Y190" i="55"/>
  <c r="AA186" i="55"/>
  <c r="T190" i="55"/>
  <c r="R186" i="55"/>
  <c r="S190" i="55"/>
  <c r="Q186" i="55"/>
  <c r="S192" i="55"/>
  <c r="Q188" i="55"/>
  <c r="R192" i="55"/>
  <c r="Y192" i="55"/>
  <c r="AA188" i="55"/>
  <c r="X192" i="55"/>
  <c r="V188" i="55"/>
  <c r="R190" i="55"/>
  <c r="U190" i="55"/>
  <c r="S186" i="55"/>
  <c r="AD186" i="55"/>
  <c r="W186" i="55"/>
  <c r="AE190" i="55"/>
  <c r="AC186" i="55"/>
  <c r="T186" i="55"/>
  <c r="AE192" i="55"/>
  <c r="AC188" i="55"/>
  <c r="AD192" i="55"/>
  <c r="AB188" i="55"/>
  <c r="U192" i="55"/>
  <c r="W188" i="55"/>
  <c r="T192" i="55"/>
  <c r="R188" i="55"/>
  <c r="AD190" i="55"/>
  <c r="AB186" i="55"/>
  <c r="Q190" i="55"/>
  <c r="AB190" i="55"/>
  <c r="Z186" i="55"/>
  <c r="AA190" i="55"/>
  <c r="Y186" i="55"/>
  <c r="AA192" i="55"/>
  <c r="Y188" i="55"/>
  <c r="Z192" i="55"/>
  <c r="X188" i="55"/>
  <c r="Q192" i="55"/>
  <c r="S188" i="55"/>
  <c r="AD188" i="55"/>
  <c r="L147" i="55"/>
  <c r="L12" i="55" s="1"/>
  <c r="L4" i="55" s="1"/>
  <c r="P147" i="55"/>
  <c r="L151" i="55"/>
  <c r="L13" i="55" s="1"/>
  <c r="L6" i="55" s="1"/>
  <c r="L131" i="55"/>
  <c r="L170" i="55"/>
  <c r="L15" i="55" s="1"/>
  <c r="L10" i="55" s="1"/>
  <c r="L155" i="55"/>
  <c r="L14" i="55" s="1"/>
  <c r="L8" i="55" s="1"/>
  <c r="P170" i="55"/>
  <c r="P151" i="55"/>
  <c r="P131" i="55"/>
  <c r="P132" i="55" s="1"/>
  <c r="AA202" i="55"/>
  <c r="Y198" i="55"/>
  <c r="R202" i="55"/>
  <c r="Y202" i="55"/>
  <c r="AA198" i="55"/>
  <c r="X202" i="55"/>
  <c r="V198" i="55"/>
  <c r="Z200" i="55"/>
  <c r="X196" i="55"/>
  <c r="U200" i="55"/>
  <c r="W196" i="55"/>
  <c r="AD196" i="55"/>
  <c r="AE200" i="55"/>
  <c r="AC196" i="55"/>
  <c r="W202" i="55"/>
  <c r="U198" i="55"/>
  <c r="AD202" i="55"/>
  <c r="AB198" i="55"/>
  <c r="U202" i="55"/>
  <c r="W198" i="55"/>
  <c r="T202" i="55"/>
  <c r="R198" i="55"/>
  <c r="V200" i="55"/>
  <c r="T196" i="55"/>
  <c r="Q200" i="55"/>
  <c r="S196" i="55"/>
  <c r="AB200" i="55"/>
  <c r="Z196" i="55"/>
  <c r="AA200" i="55"/>
  <c r="Y196" i="55"/>
  <c r="S202" i="55"/>
  <c r="Q198" i="55"/>
  <c r="Z202" i="55"/>
  <c r="X198" i="55"/>
  <c r="Q202" i="55"/>
  <c r="S198" i="55"/>
  <c r="AD198" i="55"/>
  <c r="R200" i="55"/>
  <c r="AC200" i="55"/>
  <c r="AE196" i="55"/>
  <c r="X200" i="55"/>
  <c r="V196" i="55"/>
  <c r="X197" i="55" s="1"/>
  <c r="W200" i="55"/>
  <c r="U196" i="55"/>
  <c r="AE202" i="55"/>
  <c r="AC198" i="55"/>
  <c r="V202" i="55"/>
  <c r="T198" i="55"/>
  <c r="AC202" i="55"/>
  <c r="AE198" i="55"/>
  <c r="AB202" i="55"/>
  <c r="Z198" i="55"/>
  <c r="AD200" i="55"/>
  <c r="AB196" i="55"/>
  <c r="Y200" i="55"/>
  <c r="AA196" i="55"/>
  <c r="T200" i="55"/>
  <c r="R196" i="55"/>
  <c r="S200" i="55"/>
  <c r="Q196" i="55"/>
  <c r="P155" i="55"/>
  <c r="M131" i="55"/>
  <c r="M170" i="55"/>
  <c r="M15" i="55" s="1"/>
  <c r="M10" i="55" s="1"/>
  <c r="M151" i="55"/>
  <c r="M13" i="55" s="1"/>
  <c r="M6" i="55" s="1"/>
  <c r="M155" i="55"/>
  <c r="M14" i="55" s="1"/>
  <c r="M8" i="55" s="1"/>
  <c r="N147" i="55"/>
  <c r="N12" i="55" s="1"/>
  <c r="N4" i="55" s="1"/>
  <c r="N131" i="55"/>
  <c r="N170" i="55"/>
  <c r="N15" i="55" s="1"/>
  <c r="N10" i="55" s="1"/>
  <c r="N151" i="55"/>
  <c r="N13" i="55" s="1"/>
  <c r="N6" i="55" s="1"/>
  <c r="N155" i="55"/>
  <c r="N14" i="55" s="1"/>
  <c r="N8" i="55" s="1"/>
  <c r="O170" i="54"/>
  <c r="L151" i="54"/>
  <c r="L13" i="54" s="1"/>
  <c r="L6" i="54" s="1"/>
  <c r="P151" i="54"/>
  <c r="S192" i="54"/>
  <c r="Q188" i="54"/>
  <c r="R192" i="54"/>
  <c r="AC192" i="54"/>
  <c r="AE188" i="54"/>
  <c r="AB192" i="54"/>
  <c r="Z188" i="54"/>
  <c r="V190" i="54"/>
  <c r="T186" i="54"/>
  <c r="U190" i="54"/>
  <c r="S186" i="54"/>
  <c r="T190" i="54"/>
  <c r="W190" i="54"/>
  <c r="U186" i="54"/>
  <c r="Y186" i="54"/>
  <c r="AE192" i="54"/>
  <c r="AC188" i="54"/>
  <c r="AD192" i="54"/>
  <c r="AB188" i="54"/>
  <c r="Y192" i="54"/>
  <c r="AA188" i="54"/>
  <c r="X192" i="54"/>
  <c r="V188" i="54"/>
  <c r="R190" i="54"/>
  <c r="W186" i="54"/>
  <c r="Q190" i="54"/>
  <c r="R186" i="54"/>
  <c r="AD186" i="54"/>
  <c r="S190" i="54"/>
  <c r="Q186" i="54"/>
  <c r="U188" i="54"/>
  <c r="T188" i="54"/>
  <c r="S188" i="54"/>
  <c r="X186" i="54"/>
  <c r="Y190" i="54"/>
  <c r="AA186" i="54"/>
  <c r="AA190" i="54"/>
  <c r="AA192" i="54"/>
  <c r="Y188" i="54"/>
  <c r="Z192" i="54"/>
  <c r="X188" i="54"/>
  <c r="U192" i="54"/>
  <c r="W188" i="54"/>
  <c r="T192" i="54"/>
  <c r="R188" i="54"/>
  <c r="AD190" i="54"/>
  <c r="AB186" i="54"/>
  <c r="V186" i="54"/>
  <c r="AC190" i="54"/>
  <c r="AE186" i="54"/>
  <c r="AB190" i="54"/>
  <c r="Z186" i="54"/>
  <c r="AE190" i="54"/>
  <c r="AC186" i="54"/>
  <c r="W192" i="54"/>
  <c r="V192" i="54"/>
  <c r="Q192" i="54"/>
  <c r="AD188" i="54"/>
  <c r="Z190" i="54"/>
  <c r="X190" i="54"/>
  <c r="N170" i="54"/>
  <c r="N15" i="54" s="1"/>
  <c r="N10" i="54" s="1"/>
  <c r="N155" i="54"/>
  <c r="N14" i="54" s="1"/>
  <c r="N8" i="54" s="1"/>
  <c r="L147" i="54"/>
  <c r="L12" i="54" s="1"/>
  <c r="L4" i="54" s="1"/>
  <c r="L131" i="54"/>
  <c r="P147" i="54"/>
  <c r="P131" i="54"/>
  <c r="Z200" i="54"/>
  <c r="X196" i="54"/>
  <c r="U200" i="54"/>
  <c r="W196" i="54"/>
  <c r="T200" i="54"/>
  <c r="R196" i="54"/>
  <c r="S200" i="54"/>
  <c r="Q196" i="54"/>
  <c r="W202" i="54"/>
  <c r="U198" i="54"/>
  <c r="Z202" i="54"/>
  <c r="X198" i="54"/>
  <c r="U202" i="54"/>
  <c r="W198" i="54"/>
  <c r="X202" i="54"/>
  <c r="V198" i="54"/>
  <c r="AA198" i="54"/>
  <c r="Z198" i="54"/>
  <c r="V200" i="54"/>
  <c r="T196" i="54"/>
  <c r="Q200" i="54"/>
  <c r="S196" i="54"/>
  <c r="AD196" i="54"/>
  <c r="AE200" i="54"/>
  <c r="AC196" i="54"/>
  <c r="S202" i="54"/>
  <c r="Q198" i="54"/>
  <c r="V202" i="54"/>
  <c r="T198" i="54"/>
  <c r="Q202" i="54"/>
  <c r="S198" i="54"/>
  <c r="T202" i="54"/>
  <c r="R198" i="54"/>
  <c r="AD200" i="54"/>
  <c r="AA196" i="54"/>
  <c r="V196" i="54"/>
  <c r="U196" i="54"/>
  <c r="AA202" i="54"/>
  <c r="Y198" i="54"/>
  <c r="AD202" i="54"/>
  <c r="AB198" i="54"/>
  <c r="AB202" i="54"/>
  <c r="R200" i="54"/>
  <c r="AC200" i="54"/>
  <c r="AE196" i="54"/>
  <c r="AB200" i="54"/>
  <c r="Z196" i="54"/>
  <c r="AA200" i="54"/>
  <c r="Y196" i="54"/>
  <c r="AE202" i="54"/>
  <c r="AC198" i="54"/>
  <c r="R202" i="54"/>
  <c r="AC202" i="54"/>
  <c r="AE198" i="54"/>
  <c r="AD198" i="54"/>
  <c r="AB196" i="54"/>
  <c r="Y200" i="54"/>
  <c r="X200" i="54"/>
  <c r="W200" i="54"/>
  <c r="Y202" i="54"/>
  <c r="M147" i="54"/>
  <c r="M12" i="54" s="1"/>
  <c r="M4" i="54" s="1"/>
  <c r="M131" i="54"/>
  <c r="N151" i="54"/>
  <c r="N13" i="54" s="1"/>
  <c r="N6" i="54" s="1"/>
  <c r="L170" i="54"/>
  <c r="L15" i="54" s="1"/>
  <c r="L10" i="54" s="1"/>
  <c r="L155" i="54"/>
  <c r="L14" i="54" s="1"/>
  <c r="L8" i="54" s="1"/>
  <c r="P155" i="54"/>
  <c r="M151" i="54"/>
  <c r="M13" i="54" s="1"/>
  <c r="M6" i="54" s="1"/>
  <c r="N131" i="54"/>
  <c r="N147" i="54"/>
  <c r="N12" i="54" s="1"/>
  <c r="N4" i="54" s="1"/>
  <c r="O147" i="54"/>
  <c r="M170" i="54"/>
  <c r="M15" i="54" s="1"/>
  <c r="M10" i="54" s="1"/>
  <c r="M155" i="54"/>
  <c r="M14" i="54" s="1"/>
  <c r="M8" i="54" s="1"/>
  <c r="P170" i="54"/>
  <c r="P155" i="53"/>
  <c r="S192" i="53"/>
  <c r="Q188" i="53"/>
  <c r="R192" i="53"/>
  <c r="AC192" i="53"/>
  <c r="AE188" i="53"/>
  <c r="AB192" i="53"/>
  <c r="Z188" i="53"/>
  <c r="R190" i="53"/>
  <c r="Y190" i="53"/>
  <c r="AA186" i="53"/>
  <c r="Q186" i="53"/>
  <c r="AD186" i="53"/>
  <c r="W190" i="53"/>
  <c r="U186" i="53"/>
  <c r="AE192" i="53"/>
  <c r="AC188" i="53"/>
  <c r="AD192" i="53"/>
  <c r="AB188" i="53"/>
  <c r="Y192" i="53"/>
  <c r="AA188" i="53"/>
  <c r="X192" i="53"/>
  <c r="V188" i="53"/>
  <c r="AD190" i="53"/>
  <c r="AB186" i="53"/>
  <c r="U190" i="53"/>
  <c r="W186" i="53"/>
  <c r="AB190" i="53"/>
  <c r="Z186" i="53"/>
  <c r="S190" i="53"/>
  <c r="AA192" i="53"/>
  <c r="Y188" i="53"/>
  <c r="Z192" i="53"/>
  <c r="X188" i="53"/>
  <c r="U192" i="53"/>
  <c r="W188" i="53"/>
  <c r="T192" i="53"/>
  <c r="R188" i="53"/>
  <c r="Z190" i="53"/>
  <c r="X186" i="53"/>
  <c r="Q190" i="53"/>
  <c r="S186" i="53"/>
  <c r="X190" i="53"/>
  <c r="R186" i="53"/>
  <c r="AE190" i="53"/>
  <c r="AC186" i="53"/>
  <c r="W192" i="53"/>
  <c r="U188" i="53"/>
  <c r="V192" i="53"/>
  <c r="T188" i="53"/>
  <c r="Q192" i="53"/>
  <c r="S188" i="53"/>
  <c r="AD188" i="53"/>
  <c r="V190" i="53"/>
  <c r="X191" i="53" s="1"/>
  <c r="T186" i="53"/>
  <c r="AC190" i="53"/>
  <c r="AE186" i="53"/>
  <c r="V186" i="53"/>
  <c r="T190" i="53"/>
  <c r="AA190" i="53"/>
  <c r="Y186" i="53"/>
  <c r="L147" i="53"/>
  <c r="L12" i="53" s="1"/>
  <c r="L4" i="53" s="1"/>
  <c r="P147" i="53"/>
  <c r="R200" i="53"/>
  <c r="AC200" i="53"/>
  <c r="AE196" i="53"/>
  <c r="AB200" i="53"/>
  <c r="Z196" i="53"/>
  <c r="AA200" i="53"/>
  <c r="Y196" i="53"/>
  <c r="S202" i="53"/>
  <c r="Q198" i="53"/>
  <c r="AD202" i="53"/>
  <c r="AB198" i="53"/>
  <c r="Q202" i="53"/>
  <c r="S198" i="53"/>
  <c r="X202" i="53"/>
  <c r="V198" i="53"/>
  <c r="AD200" i="53"/>
  <c r="AB196" i="53"/>
  <c r="Y200" i="53"/>
  <c r="AA196" i="53"/>
  <c r="X200" i="53"/>
  <c r="V196" i="53"/>
  <c r="W200" i="53"/>
  <c r="U196" i="53"/>
  <c r="AE202" i="53"/>
  <c r="AC198" i="53"/>
  <c r="Z202" i="53"/>
  <c r="X198" i="53"/>
  <c r="AC202" i="53"/>
  <c r="AE198" i="53"/>
  <c r="T202" i="53"/>
  <c r="R198" i="53"/>
  <c r="Z200" i="53"/>
  <c r="X196" i="53"/>
  <c r="U200" i="53"/>
  <c r="W196" i="53"/>
  <c r="T200" i="53"/>
  <c r="R196" i="53"/>
  <c r="S200" i="53"/>
  <c r="Q196" i="53"/>
  <c r="AA202" i="53"/>
  <c r="Y198" i="53"/>
  <c r="V202" i="53"/>
  <c r="T198" i="53"/>
  <c r="Y202" i="53"/>
  <c r="AA198" i="53"/>
  <c r="AD198" i="53"/>
  <c r="V200" i="53"/>
  <c r="T196" i="53"/>
  <c r="Q200" i="53"/>
  <c r="S201" i="53" s="1"/>
  <c r="S196" i="53"/>
  <c r="AD196" i="53"/>
  <c r="AE200" i="53"/>
  <c r="AC196" i="53"/>
  <c r="W202" i="53"/>
  <c r="U198" i="53"/>
  <c r="R202" i="53"/>
  <c r="U202" i="53"/>
  <c r="W198" i="53"/>
  <c r="AB202" i="53"/>
  <c r="Z198" i="53"/>
  <c r="M147" i="53"/>
  <c r="M12" i="53" s="1"/>
  <c r="M4" i="53" s="1"/>
  <c r="P155" i="52"/>
  <c r="AA192" i="52"/>
  <c r="Y188" i="52"/>
  <c r="Z192" i="52"/>
  <c r="X188" i="52"/>
  <c r="Q192" i="52"/>
  <c r="S188" i="52"/>
  <c r="AD188" i="52"/>
  <c r="R190" i="52"/>
  <c r="Y190" i="52"/>
  <c r="AA186" i="52"/>
  <c r="X190" i="52"/>
  <c r="V186" i="52"/>
  <c r="S190" i="52"/>
  <c r="Q186" i="52"/>
  <c r="W192" i="52"/>
  <c r="U188" i="52"/>
  <c r="V192" i="52"/>
  <c r="T188" i="52"/>
  <c r="AC192" i="52"/>
  <c r="AE188" i="52"/>
  <c r="AB192" i="52"/>
  <c r="Z188" i="52"/>
  <c r="AD190" i="52"/>
  <c r="AB186" i="52"/>
  <c r="U190" i="52"/>
  <c r="W186" i="52"/>
  <c r="T190" i="52"/>
  <c r="R186" i="52"/>
  <c r="AE190" i="52"/>
  <c r="AC186" i="52"/>
  <c r="S192" i="52"/>
  <c r="Q188" i="52"/>
  <c r="R192" i="52"/>
  <c r="Y192" i="52"/>
  <c r="AA188" i="52"/>
  <c r="X192" i="52"/>
  <c r="V188" i="52"/>
  <c r="Z190" i="52"/>
  <c r="X186" i="52"/>
  <c r="Q190" i="52"/>
  <c r="S186" i="52"/>
  <c r="AD186" i="52"/>
  <c r="AA190" i="52"/>
  <c r="Y186" i="52"/>
  <c r="AE192" i="52"/>
  <c r="AC188" i="52"/>
  <c r="AD192" i="52"/>
  <c r="AB188" i="52"/>
  <c r="U192" i="52"/>
  <c r="W188" i="52"/>
  <c r="T192" i="52"/>
  <c r="R188" i="52"/>
  <c r="V190" i="52"/>
  <c r="T186" i="52"/>
  <c r="AC190" i="52"/>
  <c r="AE186" i="52"/>
  <c r="AB190" i="52"/>
  <c r="Z186" i="52"/>
  <c r="W190" i="52"/>
  <c r="U186" i="52"/>
  <c r="L170" i="52"/>
  <c r="L15" i="52" s="1"/>
  <c r="L10" i="52" s="1"/>
  <c r="L147" i="52"/>
  <c r="L12" i="52" s="1"/>
  <c r="L4" i="52" s="1"/>
  <c r="L155" i="52"/>
  <c r="L14" i="52" s="1"/>
  <c r="L8" i="52" s="1"/>
  <c r="L151" i="52"/>
  <c r="L13" i="52" s="1"/>
  <c r="L6" i="52" s="1"/>
  <c r="L131" i="52"/>
  <c r="P151" i="52"/>
  <c r="AD200" i="52"/>
  <c r="AB196" i="52"/>
  <c r="Y200" i="52"/>
  <c r="AA196" i="52"/>
  <c r="T200" i="52"/>
  <c r="R196" i="52"/>
  <c r="S200" i="52"/>
  <c r="Q196" i="52"/>
  <c r="S202" i="52"/>
  <c r="Q198" i="52"/>
  <c r="AD202" i="52"/>
  <c r="AB198" i="52"/>
  <c r="Y202" i="52"/>
  <c r="AA198" i="52"/>
  <c r="T202" i="52"/>
  <c r="R198" i="52"/>
  <c r="Z200" i="52"/>
  <c r="X196" i="52"/>
  <c r="U200" i="52"/>
  <c r="W196" i="52"/>
  <c r="AD196" i="52"/>
  <c r="AE200" i="52"/>
  <c r="AC196" i="52"/>
  <c r="AE202" i="52"/>
  <c r="AC198" i="52"/>
  <c r="Z202" i="52"/>
  <c r="X198" i="52"/>
  <c r="U202" i="52"/>
  <c r="W198" i="52"/>
  <c r="AD198" i="52"/>
  <c r="V200" i="52"/>
  <c r="T196" i="52"/>
  <c r="Q200" i="52"/>
  <c r="S196" i="52"/>
  <c r="AB200" i="52"/>
  <c r="Z196" i="52"/>
  <c r="AA200" i="52"/>
  <c r="Y196" i="52"/>
  <c r="AA202" i="52"/>
  <c r="Y198" i="52"/>
  <c r="V202" i="52"/>
  <c r="T198" i="52"/>
  <c r="Q202" i="52"/>
  <c r="S198" i="52"/>
  <c r="AB202" i="52"/>
  <c r="Z198" i="52"/>
  <c r="R200" i="52"/>
  <c r="AC200" i="52"/>
  <c r="AE196" i="52"/>
  <c r="X200" i="52"/>
  <c r="V196" i="52"/>
  <c r="W200" i="52"/>
  <c r="U196" i="52"/>
  <c r="U197" i="52" s="1"/>
  <c r="W202" i="52"/>
  <c r="U198" i="52"/>
  <c r="R202" i="52"/>
  <c r="AC202" i="52"/>
  <c r="AE198" i="52"/>
  <c r="X202" i="52"/>
  <c r="V198" i="52"/>
  <c r="M170" i="52"/>
  <c r="M15" i="52" s="1"/>
  <c r="M10" i="52" s="1"/>
  <c r="M147" i="52"/>
  <c r="M12" i="52" s="1"/>
  <c r="M4" i="52" s="1"/>
  <c r="M155" i="52"/>
  <c r="M14" i="52" s="1"/>
  <c r="M8" i="52" s="1"/>
  <c r="M151" i="52"/>
  <c r="M13" i="52" s="1"/>
  <c r="M6" i="52" s="1"/>
  <c r="M131" i="52"/>
  <c r="N170" i="52"/>
  <c r="N15" i="52" s="1"/>
  <c r="N10" i="52" s="1"/>
  <c r="N147" i="52"/>
  <c r="N12" i="52" s="1"/>
  <c r="N4" i="52" s="1"/>
  <c r="N155" i="52"/>
  <c r="N14" i="52" s="1"/>
  <c r="N8" i="52" s="1"/>
  <c r="N151" i="52"/>
  <c r="N13" i="52" s="1"/>
  <c r="N6" i="52" s="1"/>
  <c r="N131" i="52"/>
  <c r="T186" i="59"/>
  <c r="X186" i="59"/>
  <c r="AB186" i="59"/>
  <c r="S188" i="59"/>
  <c r="W188" i="59"/>
  <c r="AA188" i="59"/>
  <c r="AE188" i="59"/>
  <c r="R190" i="59"/>
  <c r="V190" i="59"/>
  <c r="Z190" i="59"/>
  <c r="AD190" i="59"/>
  <c r="Q192" i="59"/>
  <c r="U192" i="59"/>
  <c r="Y192" i="59"/>
  <c r="AC192" i="59"/>
  <c r="Q186" i="59"/>
  <c r="U186" i="59"/>
  <c r="Y186" i="59"/>
  <c r="AC186" i="59"/>
  <c r="T188" i="59"/>
  <c r="X188" i="59"/>
  <c r="AB188" i="59"/>
  <c r="S190" i="59"/>
  <c r="W190" i="59"/>
  <c r="AA190" i="59"/>
  <c r="AE190" i="59"/>
  <c r="R192" i="59"/>
  <c r="V192" i="59"/>
  <c r="Z192" i="59"/>
  <c r="AD192" i="59"/>
  <c r="R186" i="59"/>
  <c r="V186" i="59"/>
  <c r="Z186" i="59"/>
  <c r="AD186" i="59"/>
  <c r="Q188" i="59"/>
  <c r="U188" i="59"/>
  <c r="Y188" i="59"/>
  <c r="AC188" i="59"/>
  <c r="T190" i="59"/>
  <c r="X190" i="59"/>
  <c r="AB190" i="59"/>
  <c r="S192" i="59"/>
  <c r="W192" i="59"/>
  <c r="AA192" i="59"/>
  <c r="AE192" i="59"/>
  <c r="S186" i="59"/>
  <c r="W186" i="59"/>
  <c r="AA186" i="59"/>
  <c r="AE186" i="59"/>
  <c r="R188" i="59"/>
  <c r="V188" i="59"/>
  <c r="X189" i="59" s="1"/>
  <c r="Z188" i="59"/>
  <c r="AD188" i="59"/>
  <c r="Q190" i="59"/>
  <c r="U190" i="59"/>
  <c r="U191" i="59" s="1"/>
  <c r="Y190" i="59"/>
  <c r="AC190" i="59"/>
  <c r="T192" i="59"/>
  <c r="X192" i="59"/>
  <c r="AB192" i="59"/>
  <c r="T196" i="59"/>
  <c r="X196" i="59"/>
  <c r="AB196" i="59"/>
  <c r="S198" i="59"/>
  <c r="W198" i="59"/>
  <c r="AA198" i="59"/>
  <c r="AE198" i="59"/>
  <c r="R200" i="59"/>
  <c r="V200" i="59"/>
  <c r="Z200" i="59"/>
  <c r="AD200" i="59"/>
  <c r="Q202" i="59"/>
  <c r="U202" i="59"/>
  <c r="Y202" i="59"/>
  <c r="AC202" i="59"/>
  <c r="AD202" i="59"/>
  <c r="Q196" i="59"/>
  <c r="U196" i="59"/>
  <c r="Y196" i="59"/>
  <c r="AC196" i="59"/>
  <c r="T198" i="59"/>
  <c r="X198" i="59"/>
  <c r="AB198" i="59"/>
  <c r="S200" i="59"/>
  <c r="W200" i="59"/>
  <c r="AA200" i="59"/>
  <c r="AE200" i="59"/>
  <c r="R202" i="59"/>
  <c r="V202" i="59"/>
  <c r="Z202" i="59"/>
  <c r="R196" i="59"/>
  <c r="V196" i="59"/>
  <c r="Z196" i="59"/>
  <c r="AD196" i="59"/>
  <c r="Q198" i="59"/>
  <c r="U198" i="59"/>
  <c r="Y198" i="59"/>
  <c r="AC198" i="59"/>
  <c r="T200" i="59"/>
  <c r="X200" i="59"/>
  <c r="AB200" i="59"/>
  <c r="S202" i="59"/>
  <c r="W202" i="59"/>
  <c r="AA202" i="59"/>
  <c r="AE202" i="59"/>
  <c r="AB202" i="59"/>
  <c r="S196" i="59"/>
  <c r="W196" i="59"/>
  <c r="AA196" i="59"/>
  <c r="AE196" i="59"/>
  <c r="R198" i="59"/>
  <c r="V198" i="59"/>
  <c r="Z198" i="59"/>
  <c r="Z199" i="59" s="1"/>
  <c r="AD198" i="59"/>
  <c r="Q200" i="59"/>
  <c r="S201" i="59" s="1"/>
  <c r="U200" i="59"/>
  <c r="Y200" i="59"/>
  <c r="AC200" i="59"/>
  <c r="T202" i="59"/>
  <c r="X202" i="59"/>
  <c r="X203" i="59" s="1"/>
  <c r="Y190" i="58"/>
  <c r="AA186" i="58"/>
  <c r="Z186" i="58"/>
  <c r="S190" i="58"/>
  <c r="Q186" i="58"/>
  <c r="V190" i="58"/>
  <c r="AA192" i="58"/>
  <c r="AD192" i="58"/>
  <c r="AB188" i="58"/>
  <c r="Q192" i="58"/>
  <c r="AA188" i="58"/>
  <c r="R188" i="58"/>
  <c r="Z190" i="58"/>
  <c r="U190" i="58"/>
  <c r="W186" i="58"/>
  <c r="X190" i="58"/>
  <c r="R186" i="58"/>
  <c r="AE190" i="58"/>
  <c r="AC186" i="58"/>
  <c r="AB186" i="58"/>
  <c r="S192" i="58"/>
  <c r="Z192" i="58"/>
  <c r="X188" i="58"/>
  <c r="AE188" i="58"/>
  <c r="S188" i="58"/>
  <c r="AD188" i="58"/>
  <c r="W192" i="58"/>
  <c r="Y188" i="58"/>
  <c r="T188" i="58"/>
  <c r="AC192" i="58"/>
  <c r="Z188" i="58"/>
  <c r="AC188" i="58"/>
  <c r="R190" i="58"/>
  <c r="Q190" i="58"/>
  <c r="S186" i="58"/>
  <c r="AD186" i="58"/>
  <c r="AB190" i="58"/>
  <c r="AA190" i="58"/>
  <c r="Y186" i="58"/>
  <c r="T186" i="58"/>
  <c r="V192" i="58"/>
  <c r="W188" i="58"/>
  <c r="AB192" i="58"/>
  <c r="X186" i="58"/>
  <c r="AC190" i="58"/>
  <c r="AE186" i="58"/>
  <c r="V186" i="58"/>
  <c r="T190" i="58"/>
  <c r="W190" i="58"/>
  <c r="U186" i="58"/>
  <c r="AD190" i="58"/>
  <c r="Q188" i="58"/>
  <c r="R192" i="58"/>
  <c r="Y192" i="58"/>
  <c r="U192" i="58"/>
  <c r="X192" i="58"/>
  <c r="V188" i="58"/>
  <c r="U188" i="58"/>
  <c r="T192" i="58"/>
  <c r="AE192" i="58"/>
  <c r="L147" i="58"/>
  <c r="L12" i="58" s="1"/>
  <c r="L4" i="58" s="1"/>
  <c r="P147" i="58"/>
  <c r="N170" i="58"/>
  <c r="N15" i="58" s="1"/>
  <c r="N10" i="58" s="1"/>
  <c r="N155" i="58"/>
  <c r="N14" i="58" s="1"/>
  <c r="N8" i="58" s="1"/>
  <c r="L151" i="58"/>
  <c r="L13" i="58" s="1"/>
  <c r="L6" i="58" s="1"/>
  <c r="L131" i="58"/>
  <c r="P151" i="58"/>
  <c r="P131" i="58"/>
  <c r="P132" i="58" s="1"/>
  <c r="AA202" i="58"/>
  <c r="U198" i="58"/>
  <c r="AD202" i="58"/>
  <c r="AB198" i="58"/>
  <c r="S198" i="58"/>
  <c r="AC202" i="58"/>
  <c r="AE198" i="58"/>
  <c r="T202" i="58"/>
  <c r="AD200" i="58"/>
  <c r="AC200" i="58"/>
  <c r="U196" i="58"/>
  <c r="W202" i="58"/>
  <c r="Z202" i="58"/>
  <c r="X198" i="58"/>
  <c r="Y202" i="58"/>
  <c r="W198" i="58"/>
  <c r="AD198" i="58"/>
  <c r="Y198" i="58"/>
  <c r="V200" i="58"/>
  <c r="Y200" i="58"/>
  <c r="AA196" i="58"/>
  <c r="Z196" i="58"/>
  <c r="V196" i="58"/>
  <c r="S200" i="58"/>
  <c r="Q196" i="58"/>
  <c r="Z200" i="58"/>
  <c r="AB196" i="58"/>
  <c r="W196" i="58"/>
  <c r="R196" i="58"/>
  <c r="AC196" i="58"/>
  <c r="S202" i="58"/>
  <c r="V202" i="58"/>
  <c r="T198" i="58"/>
  <c r="U202" i="58"/>
  <c r="AB202" i="58"/>
  <c r="Z198" i="58"/>
  <c r="Q198" i="58"/>
  <c r="U200" i="58"/>
  <c r="AE200" i="58"/>
  <c r="R200" i="58"/>
  <c r="AE202" i="58"/>
  <c r="AC198" i="58"/>
  <c r="R202" i="58"/>
  <c r="AA198" i="58"/>
  <c r="Q202" i="58"/>
  <c r="S203" i="58" s="1"/>
  <c r="X202" i="58"/>
  <c r="V198" i="58"/>
  <c r="T196" i="58"/>
  <c r="Q200" i="58"/>
  <c r="S196" i="58"/>
  <c r="AB200" i="58"/>
  <c r="X200" i="58"/>
  <c r="AA200" i="58"/>
  <c r="Y196" i="58"/>
  <c r="X196" i="58"/>
  <c r="R198" i="58"/>
  <c r="AE196" i="58"/>
  <c r="T200" i="58"/>
  <c r="AD196" i="58"/>
  <c r="W200" i="58"/>
  <c r="M147" i="58"/>
  <c r="M12" i="58" s="1"/>
  <c r="M4" i="58" s="1"/>
  <c r="M151" i="58"/>
  <c r="M13" i="58" s="1"/>
  <c r="M6" i="58" s="1"/>
  <c r="M131" i="58"/>
  <c r="N147" i="58"/>
  <c r="N12" i="58" s="1"/>
  <c r="N4" i="58" s="1"/>
  <c r="L170" i="58"/>
  <c r="L15" i="58" s="1"/>
  <c r="L10" i="58" s="1"/>
  <c r="L155" i="58"/>
  <c r="L14" i="58" s="1"/>
  <c r="L8" i="58" s="1"/>
  <c r="P170" i="58"/>
  <c r="P155" i="58"/>
  <c r="O170" i="58"/>
  <c r="N131" i="58"/>
  <c r="N151" i="58"/>
  <c r="N13" i="58" s="1"/>
  <c r="N6" i="58" s="1"/>
  <c r="M170" i="58"/>
  <c r="M15" i="58" s="1"/>
  <c r="M10" i="58" s="1"/>
  <c r="M155" i="58"/>
  <c r="M14" i="58" s="1"/>
  <c r="M8" i="58" s="1"/>
  <c r="N147" i="59"/>
  <c r="N12" i="59" s="1"/>
  <c r="N4" i="59" s="1"/>
  <c r="L147" i="59"/>
  <c r="L12" i="59" s="1"/>
  <c r="L4" i="59" s="1"/>
  <c r="P147" i="59"/>
  <c r="M151" i="59"/>
  <c r="M13" i="59" s="1"/>
  <c r="M6" i="59" s="1"/>
  <c r="M131" i="59"/>
  <c r="P170" i="59"/>
  <c r="P155" i="59"/>
  <c r="N131" i="59"/>
  <c r="N151" i="59"/>
  <c r="N13" i="59" s="1"/>
  <c r="N6" i="59" s="1"/>
  <c r="M170" i="59"/>
  <c r="M15" i="59" s="1"/>
  <c r="M10" i="59" s="1"/>
  <c r="M155" i="59"/>
  <c r="M14" i="59" s="1"/>
  <c r="M8" i="59" s="1"/>
  <c r="O170" i="59"/>
  <c r="N170" i="59"/>
  <c r="N15" i="59" s="1"/>
  <c r="N10" i="59" s="1"/>
  <c r="N155" i="59"/>
  <c r="N14" i="59" s="1"/>
  <c r="N8" i="59" s="1"/>
  <c r="P151" i="59"/>
  <c r="P131" i="59"/>
  <c r="P132" i="59" s="1"/>
  <c r="M147" i="59"/>
  <c r="M12" i="59" s="1"/>
  <c r="M4" i="59" s="1"/>
  <c r="AE190" i="60"/>
  <c r="AB186" i="60"/>
  <c r="Z190" i="60"/>
  <c r="AE186" i="60"/>
  <c r="AC190" i="60"/>
  <c r="Z186" i="60"/>
  <c r="T190" i="60"/>
  <c r="Q186" i="60"/>
  <c r="U192" i="60"/>
  <c r="Q192" i="60"/>
  <c r="AB192" i="60"/>
  <c r="X188" i="60"/>
  <c r="AA192" i="60"/>
  <c r="AA188" i="60"/>
  <c r="AD192" i="60"/>
  <c r="AD188" i="60"/>
  <c r="AA190" i="60"/>
  <c r="X186" i="60"/>
  <c r="V190" i="60"/>
  <c r="AA186" i="60"/>
  <c r="Y190" i="60"/>
  <c r="V186" i="60"/>
  <c r="AC186" i="60"/>
  <c r="T186" i="60"/>
  <c r="AC188" i="60"/>
  <c r="X192" i="60"/>
  <c r="T188" i="60"/>
  <c r="W192" i="60"/>
  <c r="W188" i="60"/>
  <c r="Z192" i="60"/>
  <c r="Z188" i="60"/>
  <c r="W190" i="60"/>
  <c r="R186" i="60"/>
  <c r="R190" i="60"/>
  <c r="W186" i="60"/>
  <c r="U190" i="60"/>
  <c r="AB190" i="60"/>
  <c r="Y186" i="60"/>
  <c r="AC192" i="60"/>
  <c r="Y188" i="60"/>
  <c r="T192" i="60"/>
  <c r="Q188" i="60"/>
  <c r="S192" i="60"/>
  <c r="S188" i="60"/>
  <c r="V192" i="60"/>
  <c r="V188" i="60"/>
  <c r="S190" i="60"/>
  <c r="AD190" i="60"/>
  <c r="Q190" i="60"/>
  <c r="S186" i="60"/>
  <c r="AD186" i="60"/>
  <c r="X190" i="60"/>
  <c r="U186" i="60"/>
  <c r="Y192" i="60"/>
  <c r="U188" i="60"/>
  <c r="AB188" i="60"/>
  <c r="AE192" i="60"/>
  <c r="AE188" i="60"/>
  <c r="R192" i="60"/>
  <c r="R188" i="60"/>
  <c r="L170" i="60"/>
  <c r="L15" i="60" s="1"/>
  <c r="L10" i="60" s="1"/>
  <c r="P170" i="60"/>
  <c r="W202" i="60"/>
  <c r="W198" i="60"/>
  <c r="Z202" i="60"/>
  <c r="Z198" i="60"/>
  <c r="Y202" i="60"/>
  <c r="U198" i="60"/>
  <c r="T202" i="60"/>
  <c r="AC200" i="60"/>
  <c r="Y196" i="60"/>
  <c r="AB196" i="60"/>
  <c r="AA200" i="60"/>
  <c r="AA196" i="60"/>
  <c r="Z200" i="60"/>
  <c r="Z196" i="60"/>
  <c r="S202" i="60"/>
  <c r="S198" i="60"/>
  <c r="V202" i="60"/>
  <c r="V198" i="60"/>
  <c r="U202" i="60"/>
  <c r="Q198" i="60"/>
  <c r="AB198" i="60"/>
  <c r="Y200" i="60"/>
  <c r="U196" i="60"/>
  <c r="AB200" i="60"/>
  <c r="X196" i="60"/>
  <c r="W200" i="60"/>
  <c r="W196" i="60"/>
  <c r="V200" i="60"/>
  <c r="V196" i="60"/>
  <c r="AE202" i="60"/>
  <c r="AE198" i="60"/>
  <c r="Q202" i="60"/>
  <c r="R202" i="60"/>
  <c r="R198" i="60"/>
  <c r="AC198" i="60"/>
  <c r="AB202" i="60"/>
  <c r="X198" i="60"/>
  <c r="U200" i="60"/>
  <c r="X200" i="60"/>
  <c r="T196" i="60"/>
  <c r="S200" i="60"/>
  <c r="S196" i="60"/>
  <c r="R200" i="60"/>
  <c r="R196" i="60"/>
  <c r="AA202" i="60"/>
  <c r="AA198" i="60"/>
  <c r="AD202" i="60"/>
  <c r="AD198" i="60"/>
  <c r="AC202" i="60"/>
  <c r="Y198" i="60"/>
  <c r="X202" i="60"/>
  <c r="T198" i="60"/>
  <c r="AC196" i="60"/>
  <c r="T200" i="60"/>
  <c r="Q200" i="60"/>
  <c r="AE200" i="60"/>
  <c r="AE196" i="60"/>
  <c r="AD200" i="60"/>
  <c r="AD196" i="60"/>
  <c r="Q196" i="60"/>
  <c r="O170" i="60"/>
  <c r="M170" i="60"/>
  <c r="M15" i="60" s="1"/>
  <c r="M10" i="60" s="1"/>
  <c r="N170" i="60"/>
  <c r="N15" i="60" s="1"/>
  <c r="N10" i="60" s="1"/>
  <c r="O147" i="57"/>
  <c r="O170" i="57"/>
  <c r="O170" i="56"/>
  <c r="O147" i="56"/>
  <c r="O147" i="55"/>
  <c r="O170" i="55"/>
  <c r="O170" i="52"/>
  <c r="O147" i="52"/>
  <c r="O147" i="58"/>
  <c r="O147" i="59"/>
  <c r="O151" i="57"/>
  <c r="O131" i="57"/>
  <c r="O132" i="57" s="1"/>
  <c r="O155" i="57"/>
  <c r="O131" i="56"/>
  <c r="O132" i="56" s="1"/>
  <c r="O155" i="56"/>
  <c r="O151" i="56"/>
  <c r="O151" i="55"/>
  <c r="O131" i="55"/>
  <c r="O132" i="55" s="1"/>
  <c r="O155" i="55"/>
  <c r="O151" i="54"/>
  <c r="O155" i="54"/>
  <c r="O131" i="54"/>
  <c r="O132" i="54" s="1"/>
  <c r="O155" i="52"/>
  <c r="O151" i="52"/>
  <c r="O131" i="52"/>
  <c r="O132" i="52" s="1"/>
  <c r="O155" i="58"/>
  <c r="O131" i="58"/>
  <c r="O132" i="58" s="1"/>
  <c r="O151" i="58"/>
  <c r="O131" i="59"/>
  <c r="O132" i="59" s="1"/>
  <c r="O155" i="59"/>
  <c r="O151" i="59"/>
  <c r="L151" i="59"/>
  <c r="L13" i="59" s="1"/>
  <c r="L6" i="59" s="1"/>
  <c r="L131" i="59"/>
  <c r="L170" i="59"/>
  <c r="L15" i="59" s="1"/>
  <c r="L10" i="59" s="1"/>
  <c r="L155" i="59"/>
  <c r="L14" i="59" s="1"/>
  <c r="L8" i="59" s="1"/>
  <c r="P170" i="53"/>
  <c r="M151" i="53"/>
  <c r="M13" i="53" s="1"/>
  <c r="M6" i="53" s="1"/>
  <c r="M131" i="53"/>
  <c r="L170" i="53"/>
  <c r="L15" i="53" s="1"/>
  <c r="L10" i="53" s="1"/>
  <c r="L155" i="53"/>
  <c r="L14" i="53" s="1"/>
  <c r="L8" i="53" s="1"/>
  <c r="N147" i="53"/>
  <c r="N12" i="53" s="1"/>
  <c r="N4" i="53" s="1"/>
  <c r="N151" i="53"/>
  <c r="N13" i="53" s="1"/>
  <c r="N6" i="53" s="1"/>
  <c r="N131" i="53"/>
  <c r="M170" i="53"/>
  <c r="M15" i="53" s="1"/>
  <c r="M10" i="53" s="1"/>
  <c r="M155" i="53"/>
  <c r="M14" i="53" s="1"/>
  <c r="M8" i="53" s="1"/>
  <c r="O147" i="53"/>
  <c r="O151" i="53"/>
  <c r="O131" i="53"/>
  <c r="O132" i="53" s="1"/>
  <c r="N170" i="53"/>
  <c r="N15" i="53" s="1"/>
  <c r="N10" i="53" s="1"/>
  <c r="N155" i="53"/>
  <c r="N14" i="53" s="1"/>
  <c r="N8" i="53" s="1"/>
  <c r="L151" i="53"/>
  <c r="L13" i="53" s="1"/>
  <c r="L6" i="53" s="1"/>
  <c r="L131" i="53"/>
  <c r="P151" i="53"/>
  <c r="P131" i="53"/>
  <c r="O170" i="53"/>
  <c r="O155" i="53"/>
  <c r="N151" i="60"/>
  <c r="N13" i="60" s="1"/>
  <c r="N6" i="60" s="1"/>
  <c r="N155" i="60"/>
  <c r="N14" i="60" s="1"/>
  <c r="N8" i="60" s="1"/>
  <c r="O151" i="60"/>
  <c r="O155" i="60"/>
  <c r="L151" i="60"/>
  <c r="L13" i="60" s="1"/>
  <c r="L6" i="60" s="1"/>
  <c r="L155" i="60"/>
  <c r="L14" i="60" s="1"/>
  <c r="L8" i="60" s="1"/>
  <c r="P151" i="60"/>
  <c r="P155" i="60"/>
  <c r="M151" i="60"/>
  <c r="M13" i="60" s="1"/>
  <c r="M6" i="60" s="1"/>
  <c r="M155" i="60"/>
  <c r="M14" i="60" s="1"/>
  <c r="M8" i="60" s="1"/>
  <c r="P170" i="52"/>
  <c r="X172" i="60"/>
  <c r="X15" i="60" s="1"/>
  <c r="L6" i="65" s="1"/>
  <c r="AM147" i="60"/>
  <c r="AL147" i="60"/>
  <c r="AK147" i="60"/>
  <c r="AJ147" i="60"/>
  <c r="AI147" i="60"/>
  <c r="AH147" i="60"/>
  <c r="AG147" i="60"/>
  <c r="AF147" i="60"/>
  <c r="AE147" i="60"/>
  <c r="AD147" i="60"/>
  <c r="AC147" i="60"/>
  <c r="AB147" i="60"/>
  <c r="AA147" i="60"/>
  <c r="Z147" i="60"/>
  <c r="Y147" i="60"/>
  <c r="X147" i="60"/>
  <c r="W147" i="60"/>
  <c r="V147" i="60"/>
  <c r="U147" i="60"/>
  <c r="T147" i="60"/>
  <c r="S147" i="60"/>
  <c r="R147" i="60"/>
  <c r="Q147" i="60"/>
  <c r="P147" i="60"/>
  <c r="O147" i="60"/>
  <c r="N147" i="60"/>
  <c r="N12" i="60" s="1"/>
  <c r="N4" i="60" s="1"/>
  <c r="M147" i="60"/>
  <c r="M12" i="60" s="1"/>
  <c r="M4" i="60" s="1"/>
  <c r="L147" i="60"/>
  <c r="L12" i="60" s="1"/>
  <c r="L4" i="60" s="1"/>
  <c r="J147" i="60"/>
  <c r="AM147" i="56"/>
  <c r="AL147" i="56"/>
  <c r="AK147" i="56"/>
  <c r="AK148" i="56" s="1"/>
  <c r="AJ147" i="56"/>
  <c r="AI147" i="56"/>
  <c r="AH147" i="56"/>
  <c r="AG147" i="56"/>
  <c r="AF147" i="56"/>
  <c r="AE147" i="56"/>
  <c r="AD147" i="56"/>
  <c r="AC147" i="56"/>
  <c r="AB147" i="56"/>
  <c r="AA147" i="56"/>
  <c r="Z147" i="56"/>
  <c r="Y147" i="56"/>
  <c r="X147" i="56"/>
  <c r="W147" i="56"/>
  <c r="V147" i="56"/>
  <c r="U147" i="56"/>
  <c r="T147" i="56"/>
  <c r="S147" i="56"/>
  <c r="R147" i="56"/>
  <c r="Q147" i="56"/>
  <c r="AM147" i="55"/>
  <c r="AL147" i="55"/>
  <c r="AK147" i="55"/>
  <c r="AJ147" i="55"/>
  <c r="AI147" i="55"/>
  <c r="AH147" i="55"/>
  <c r="AG147" i="55"/>
  <c r="AF147" i="55"/>
  <c r="AE147" i="55"/>
  <c r="AD147" i="55"/>
  <c r="AC147" i="55"/>
  <c r="AB147" i="55"/>
  <c r="AA147" i="55"/>
  <c r="Z147" i="55"/>
  <c r="Y147" i="55"/>
  <c r="X147" i="55"/>
  <c r="W147" i="55"/>
  <c r="V147" i="55"/>
  <c r="U147" i="55"/>
  <c r="T147" i="55"/>
  <c r="S147" i="55"/>
  <c r="R147" i="55"/>
  <c r="Q147" i="55"/>
  <c r="AM147" i="54"/>
  <c r="AL147" i="54"/>
  <c r="AK147" i="54"/>
  <c r="AJ147" i="54"/>
  <c r="AI147" i="54"/>
  <c r="AH147" i="54"/>
  <c r="AG147" i="54"/>
  <c r="AF147" i="54"/>
  <c r="AE147" i="54"/>
  <c r="AD147" i="54"/>
  <c r="AC147" i="54"/>
  <c r="AB147" i="54"/>
  <c r="AA147" i="54"/>
  <c r="Z147" i="54"/>
  <c r="Y147" i="54"/>
  <c r="X147" i="54"/>
  <c r="W147" i="54"/>
  <c r="V147" i="54"/>
  <c r="U147" i="54"/>
  <c r="T147" i="54"/>
  <c r="S147" i="54"/>
  <c r="R147" i="54"/>
  <c r="Q147" i="54"/>
  <c r="AM147" i="53"/>
  <c r="AL147" i="53"/>
  <c r="AK147" i="53"/>
  <c r="AJ147" i="53"/>
  <c r="AI147" i="53"/>
  <c r="AH147" i="53"/>
  <c r="AG147" i="53"/>
  <c r="AF147" i="53"/>
  <c r="AE147" i="53"/>
  <c r="AE3" i="53" s="1"/>
  <c r="AD147" i="53"/>
  <c r="AD3" i="53" s="1"/>
  <c r="AC147" i="53"/>
  <c r="AC3" i="53" s="1"/>
  <c r="AB147" i="53"/>
  <c r="AB3" i="53" s="1"/>
  <c r="AA147" i="53"/>
  <c r="Z147" i="53"/>
  <c r="Z3" i="53" s="1"/>
  <c r="Y147" i="53"/>
  <c r="Y3" i="53" s="1"/>
  <c r="X147" i="53"/>
  <c r="X3" i="53" s="1"/>
  <c r="W147" i="53"/>
  <c r="V147" i="53"/>
  <c r="V3" i="53" s="1"/>
  <c r="U147" i="53"/>
  <c r="U3" i="53" s="1"/>
  <c r="T147" i="53"/>
  <c r="T3" i="53" s="1"/>
  <c r="S147" i="53"/>
  <c r="R147" i="53"/>
  <c r="R3" i="53" s="1"/>
  <c r="Q147" i="53"/>
  <c r="Q3" i="53" s="1"/>
  <c r="AM147" i="52"/>
  <c r="AL147" i="52"/>
  <c r="AK147" i="52"/>
  <c r="AJ147" i="52"/>
  <c r="AI147" i="52"/>
  <c r="AH147" i="52"/>
  <c r="AG147" i="52"/>
  <c r="AF147" i="52"/>
  <c r="AE147" i="52"/>
  <c r="AD147" i="52"/>
  <c r="AC147" i="52"/>
  <c r="AB147" i="52"/>
  <c r="AA147" i="52"/>
  <c r="Z147" i="52"/>
  <c r="Y147" i="52"/>
  <c r="X147" i="52"/>
  <c r="W147" i="52"/>
  <c r="V147" i="52"/>
  <c r="U147" i="52"/>
  <c r="T147" i="52"/>
  <c r="S147" i="52"/>
  <c r="R147" i="52"/>
  <c r="Q147" i="52"/>
  <c r="P147" i="52"/>
  <c r="AC157" i="57"/>
  <c r="X157" i="57"/>
  <c r="AM147" i="57"/>
  <c r="AL147" i="57"/>
  <c r="AK147" i="57"/>
  <c r="AJ147" i="57"/>
  <c r="AI147" i="57"/>
  <c r="AH147" i="57"/>
  <c r="AG147" i="57"/>
  <c r="AF147" i="57"/>
  <c r="AE147" i="57"/>
  <c r="AD147" i="57"/>
  <c r="AC147" i="57"/>
  <c r="AB147" i="57"/>
  <c r="AA147" i="57"/>
  <c r="Z147" i="57"/>
  <c r="Y147" i="57"/>
  <c r="X147" i="57"/>
  <c r="W147" i="57"/>
  <c r="V147" i="57"/>
  <c r="U147" i="57"/>
  <c r="T147" i="57"/>
  <c r="S147" i="57"/>
  <c r="R147" i="57"/>
  <c r="Q147" i="57"/>
  <c r="AM147" i="58"/>
  <c r="AL147" i="58"/>
  <c r="AK147" i="58"/>
  <c r="AJ147" i="58"/>
  <c r="AJ148" i="58" s="1"/>
  <c r="AI147" i="58"/>
  <c r="AH147" i="58"/>
  <c r="AG147" i="58"/>
  <c r="AF147" i="58"/>
  <c r="AE147" i="58"/>
  <c r="AD147" i="58"/>
  <c r="AC147" i="58"/>
  <c r="AB147" i="58"/>
  <c r="AA147" i="58"/>
  <c r="Z147" i="58"/>
  <c r="Y147" i="58"/>
  <c r="X147" i="58"/>
  <c r="W147" i="58"/>
  <c r="V147" i="58"/>
  <c r="U147" i="58"/>
  <c r="T147" i="58"/>
  <c r="S147" i="58"/>
  <c r="R147" i="58"/>
  <c r="Q147" i="58"/>
  <c r="AH163" i="3"/>
  <c r="AG163" i="3"/>
  <c r="AF163" i="3"/>
  <c r="AE163" i="3"/>
  <c r="AD163" i="3"/>
  <c r="AC163" i="3"/>
  <c r="AB163" i="3"/>
  <c r="AA163" i="3"/>
  <c r="AH147" i="3"/>
  <c r="AG147" i="3"/>
  <c r="AF147" i="3"/>
  <c r="AE147" i="3"/>
  <c r="AD147" i="3"/>
  <c r="AC147" i="3"/>
  <c r="AB147" i="3"/>
  <c r="AA147" i="3"/>
  <c r="Z163" i="3"/>
  <c r="Z3" i="3" s="1"/>
  <c r="Y163" i="3"/>
  <c r="Y3" i="3" s="1"/>
  <c r="X163" i="3"/>
  <c r="X3" i="3" s="1"/>
  <c r="W163" i="3"/>
  <c r="W3" i="3" s="1"/>
  <c r="V163" i="3"/>
  <c r="V3" i="3" s="1"/>
  <c r="U163" i="3"/>
  <c r="U3" i="3" s="1"/>
  <c r="T163" i="3"/>
  <c r="T3" i="3" s="1"/>
  <c r="S163" i="3"/>
  <c r="S3" i="3" s="1"/>
  <c r="R163" i="3"/>
  <c r="R3" i="3" s="1"/>
  <c r="Q163" i="3"/>
  <c r="Q3" i="3" s="1"/>
  <c r="P163" i="3"/>
  <c r="P3" i="3" s="1"/>
  <c r="O163" i="3"/>
  <c r="O3" i="3" s="1"/>
  <c r="N163" i="3"/>
  <c r="N3" i="3" s="1"/>
  <c r="M163" i="3"/>
  <c r="M3" i="3" s="1"/>
  <c r="L163" i="3"/>
  <c r="L3" i="3" s="1"/>
  <c r="K163" i="3"/>
  <c r="J163" i="3"/>
  <c r="F163" i="3"/>
  <c r="K131" i="3"/>
  <c r="J131" i="3"/>
  <c r="F131" i="3"/>
  <c r="Z147" i="3"/>
  <c r="Z5" i="3" s="1"/>
  <c r="Y147" i="3"/>
  <c r="Y5" i="3" s="1"/>
  <c r="X147" i="3"/>
  <c r="X5" i="3" s="1"/>
  <c r="W147" i="3"/>
  <c r="W5" i="3" s="1"/>
  <c r="V147" i="3"/>
  <c r="V5" i="3" s="1"/>
  <c r="U147" i="3"/>
  <c r="U5" i="3" s="1"/>
  <c r="T147" i="3"/>
  <c r="T5" i="3" s="1"/>
  <c r="S147" i="3"/>
  <c r="S5" i="3" s="1"/>
  <c r="R147" i="3"/>
  <c r="R5" i="3" s="1"/>
  <c r="Q147" i="3"/>
  <c r="Q5" i="3" s="1"/>
  <c r="P147" i="3"/>
  <c r="P5" i="3" s="1"/>
  <c r="O147" i="3"/>
  <c r="O5" i="3" s="1"/>
  <c r="N147" i="3"/>
  <c r="N5" i="3" s="1"/>
  <c r="M147" i="3"/>
  <c r="M5" i="3" s="1"/>
  <c r="L147" i="3"/>
  <c r="L5" i="3" s="1"/>
  <c r="K147" i="3"/>
  <c r="J147" i="3"/>
  <c r="AE199" i="55" l="1"/>
  <c r="AE191" i="57"/>
  <c r="AE197" i="57"/>
  <c r="AC199" i="57"/>
  <c r="AC203" i="57"/>
  <c r="AC191" i="53"/>
  <c r="AE201" i="53"/>
  <c r="AE187" i="53"/>
  <c r="AC197" i="59"/>
  <c r="AE187" i="59"/>
  <c r="AE193" i="58"/>
  <c r="AC199" i="58"/>
  <c r="AE203" i="58"/>
  <c r="AL148" i="57"/>
  <c r="X201" i="57"/>
  <c r="U203" i="57"/>
  <c r="V3" i="57"/>
  <c r="V148" i="57"/>
  <c r="AD3" i="57"/>
  <c r="AD148" i="57"/>
  <c r="S3" i="57"/>
  <c r="S148" i="57"/>
  <c r="W3" i="57"/>
  <c r="W148" i="57"/>
  <c r="AA3" i="57"/>
  <c r="AA148" i="57"/>
  <c r="AE3" i="57"/>
  <c r="AE148" i="57"/>
  <c r="AM148" i="57"/>
  <c r="Z203" i="57"/>
  <c r="X199" i="57"/>
  <c r="AE199" i="57"/>
  <c r="U199" i="57"/>
  <c r="L11" i="57"/>
  <c r="L2" i="57" s="1"/>
  <c r="L132" i="57"/>
  <c r="S187" i="57"/>
  <c r="X189" i="57"/>
  <c r="AE193" i="57"/>
  <c r="AE187" i="57"/>
  <c r="T3" i="57"/>
  <c r="T148" i="57"/>
  <c r="AB3" i="57"/>
  <c r="AB148" i="57"/>
  <c r="AJ148" i="57"/>
  <c r="AC201" i="57"/>
  <c r="S201" i="57"/>
  <c r="U201" i="57"/>
  <c r="S203" i="57"/>
  <c r="U191" i="57"/>
  <c r="S189" i="57"/>
  <c r="U193" i="57"/>
  <c r="U187" i="57"/>
  <c r="AC187" i="57"/>
  <c r="Z189" i="57"/>
  <c r="AC191" i="57"/>
  <c r="S193" i="57"/>
  <c r="AC193" i="57"/>
  <c r="R3" i="57"/>
  <c r="R148" i="57"/>
  <c r="X3" i="57"/>
  <c r="X148" i="57"/>
  <c r="Q3" i="57"/>
  <c r="Q148" i="57"/>
  <c r="U3" i="57"/>
  <c r="U148" i="57"/>
  <c r="Y3" i="57"/>
  <c r="Y148" i="57"/>
  <c r="AC3" i="57"/>
  <c r="AC148" i="57"/>
  <c r="AK148" i="57"/>
  <c r="M11" i="57"/>
  <c r="M2" i="57" s="1"/>
  <c r="M132" i="57"/>
  <c r="Z197" i="57"/>
  <c r="Z199" i="57"/>
  <c r="AE201" i="57"/>
  <c r="S197" i="57"/>
  <c r="AC197" i="57"/>
  <c r="AC189" i="57"/>
  <c r="X193" i="57"/>
  <c r="S191" i="57"/>
  <c r="Z187" i="57"/>
  <c r="Z3" i="57"/>
  <c r="Z148" i="57"/>
  <c r="AE203" i="57"/>
  <c r="Z201" i="57"/>
  <c r="X203" i="57"/>
  <c r="Z191" i="57"/>
  <c r="X187" i="57"/>
  <c r="AE189" i="57"/>
  <c r="U189" i="57"/>
  <c r="Z193" i="57"/>
  <c r="N11" i="57"/>
  <c r="N2" i="57" s="1"/>
  <c r="N132" i="57"/>
  <c r="U193" i="56"/>
  <c r="AE193" i="56"/>
  <c r="AC201" i="56"/>
  <c r="AE203" i="56"/>
  <c r="U3" i="56"/>
  <c r="U148" i="56"/>
  <c r="S3" i="56"/>
  <c r="S148" i="56"/>
  <c r="W3" i="56"/>
  <c r="W148" i="56"/>
  <c r="AE3" i="56"/>
  <c r="AE148" i="56"/>
  <c r="AM148" i="56"/>
  <c r="T3" i="56"/>
  <c r="T148" i="56"/>
  <c r="X3" i="56"/>
  <c r="X148" i="56"/>
  <c r="AB3" i="56"/>
  <c r="AB148" i="56"/>
  <c r="AJ148" i="56"/>
  <c r="Z187" i="56"/>
  <c r="Z191" i="56"/>
  <c r="AC189" i="56"/>
  <c r="AE191" i="56"/>
  <c r="AE189" i="56"/>
  <c r="U189" i="56"/>
  <c r="S193" i="56"/>
  <c r="AC193" i="56"/>
  <c r="N11" i="56"/>
  <c r="N2" i="56" s="1"/>
  <c r="N132" i="56"/>
  <c r="X199" i="56"/>
  <c r="U201" i="56"/>
  <c r="S197" i="56"/>
  <c r="AC197" i="56"/>
  <c r="X187" i="56"/>
  <c r="X191" i="56"/>
  <c r="X203" i="56"/>
  <c r="S201" i="56"/>
  <c r="Z203" i="56"/>
  <c r="AE201" i="56"/>
  <c r="Y3" i="56"/>
  <c r="Y148" i="56"/>
  <c r="R3" i="56"/>
  <c r="R148" i="56"/>
  <c r="V3" i="56"/>
  <c r="V148" i="56"/>
  <c r="Z3" i="56"/>
  <c r="Z148" i="56"/>
  <c r="AD3" i="56"/>
  <c r="AD148" i="56"/>
  <c r="AL148" i="56"/>
  <c r="X189" i="56"/>
  <c r="Z189" i="56"/>
  <c r="AC191" i="56"/>
  <c r="Z193" i="56"/>
  <c r="M11" i="56"/>
  <c r="M2" i="56" s="1"/>
  <c r="M132" i="56"/>
  <c r="Z197" i="56"/>
  <c r="AE199" i="56"/>
  <c r="S199" i="56"/>
  <c r="Z201" i="56"/>
  <c r="U199" i="56"/>
  <c r="L11" i="56"/>
  <c r="L2" i="56" s="1"/>
  <c r="L132" i="56"/>
  <c r="Q3" i="56"/>
  <c r="Q148" i="56"/>
  <c r="AC3" i="56"/>
  <c r="AC148" i="56"/>
  <c r="AA3" i="56"/>
  <c r="AA148" i="56"/>
  <c r="S189" i="56"/>
  <c r="X193" i="56"/>
  <c r="S187" i="56"/>
  <c r="AC187" i="56"/>
  <c r="X201" i="56"/>
  <c r="Z199" i="56"/>
  <c r="S193" i="55"/>
  <c r="AC193" i="55"/>
  <c r="Z199" i="55"/>
  <c r="S191" i="55"/>
  <c r="X191" i="55"/>
  <c r="X203" i="55"/>
  <c r="Z193" i="55"/>
  <c r="AM148" i="55"/>
  <c r="S197" i="55"/>
  <c r="AC197" i="55"/>
  <c r="S3" i="55"/>
  <c r="S148" i="55"/>
  <c r="Q3" i="55"/>
  <c r="Q148" i="55"/>
  <c r="U3" i="55"/>
  <c r="U148" i="55"/>
  <c r="Y3" i="55"/>
  <c r="Y148" i="55"/>
  <c r="AC3" i="55"/>
  <c r="AC148" i="55"/>
  <c r="AK148" i="55"/>
  <c r="N11" i="55"/>
  <c r="N2" i="55" s="1"/>
  <c r="N132" i="55"/>
  <c r="X199" i="55"/>
  <c r="L11" i="55"/>
  <c r="L2" i="55" s="1"/>
  <c r="L132" i="55"/>
  <c r="AC191" i="55"/>
  <c r="AE191" i="55"/>
  <c r="U191" i="55"/>
  <c r="AC189" i="55"/>
  <c r="Z189" i="55"/>
  <c r="U187" i="55"/>
  <c r="AE187" i="55"/>
  <c r="W3" i="55"/>
  <c r="W148" i="55"/>
  <c r="R3" i="55"/>
  <c r="R148" i="55"/>
  <c r="V3" i="55"/>
  <c r="V148" i="55"/>
  <c r="Z3" i="55"/>
  <c r="Z148" i="55"/>
  <c r="AD3" i="55"/>
  <c r="AD148" i="55"/>
  <c r="AL148" i="55"/>
  <c r="M11" i="55"/>
  <c r="M2" i="55" s="1"/>
  <c r="M132" i="55"/>
  <c r="U201" i="55"/>
  <c r="Z187" i="55"/>
  <c r="U193" i="55"/>
  <c r="AE193" i="55"/>
  <c r="S187" i="55"/>
  <c r="AC187" i="55"/>
  <c r="X193" i="55"/>
  <c r="AA3" i="55"/>
  <c r="AA148" i="55"/>
  <c r="AE203" i="55"/>
  <c r="Z203" i="55"/>
  <c r="AC201" i="55"/>
  <c r="S201" i="55"/>
  <c r="AE201" i="55"/>
  <c r="AC199" i="55"/>
  <c r="AC203" i="55"/>
  <c r="X189" i="55"/>
  <c r="AE189" i="55"/>
  <c r="U189" i="55"/>
  <c r="X187" i="55"/>
  <c r="AE3" i="55"/>
  <c r="AE148" i="55"/>
  <c r="T3" i="55"/>
  <c r="T148" i="55"/>
  <c r="X3" i="55"/>
  <c r="X148" i="55"/>
  <c r="AB3" i="55"/>
  <c r="AB148" i="55"/>
  <c r="AJ148" i="55"/>
  <c r="U197" i="55"/>
  <c r="AE197" i="55"/>
  <c r="S199" i="55"/>
  <c r="Z197" i="55"/>
  <c r="U199" i="55"/>
  <c r="S189" i="55"/>
  <c r="Z191" i="55"/>
  <c r="AE199" i="54"/>
  <c r="X193" i="54"/>
  <c r="Z187" i="54"/>
  <c r="AM148" i="54"/>
  <c r="S187" i="54"/>
  <c r="AC197" i="54"/>
  <c r="Z199" i="54"/>
  <c r="U199" i="54"/>
  <c r="AC187" i="54"/>
  <c r="AE193" i="54"/>
  <c r="L11" i="54"/>
  <c r="L2" i="54" s="1"/>
  <c r="L132" i="54"/>
  <c r="X187" i="54"/>
  <c r="AE197" i="54"/>
  <c r="U197" i="54"/>
  <c r="S201" i="54"/>
  <c r="AC199" i="54"/>
  <c r="Z201" i="54"/>
  <c r="U189" i="54"/>
  <c r="X189" i="54"/>
  <c r="Z189" i="54"/>
  <c r="M11" i="54"/>
  <c r="M2" i="54" s="1"/>
  <c r="M132" i="54"/>
  <c r="Z193" i="54"/>
  <c r="N11" i="54"/>
  <c r="N2" i="54" s="1"/>
  <c r="N132" i="54"/>
  <c r="AC201" i="54"/>
  <c r="X197" i="54"/>
  <c r="AE201" i="54"/>
  <c r="X199" i="54"/>
  <c r="S197" i="54"/>
  <c r="P152" i="54"/>
  <c r="P132" i="54"/>
  <c r="AE187" i="54"/>
  <c r="U193" i="54"/>
  <c r="AC193" i="54"/>
  <c r="U187" i="54"/>
  <c r="S189" i="54"/>
  <c r="Z197" i="54"/>
  <c r="S199" i="54"/>
  <c r="X201" i="54"/>
  <c r="U201" i="54"/>
  <c r="S193" i="54"/>
  <c r="AC189" i="54"/>
  <c r="AE189" i="54"/>
  <c r="W3" i="54"/>
  <c r="W148" i="54"/>
  <c r="T3" i="54"/>
  <c r="T148" i="54"/>
  <c r="X3" i="54"/>
  <c r="X148" i="54"/>
  <c r="AB3" i="54"/>
  <c r="AB148" i="54"/>
  <c r="AJ148" i="54"/>
  <c r="Q3" i="54"/>
  <c r="Q148" i="54"/>
  <c r="U3" i="54"/>
  <c r="U148" i="54"/>
  <c r="Y3" i="54"/>
  <c r="Y148" i="54"/>
  <c r="AC3" i="54"/>
  <c r="AC148" i="54"/>
  <c r="AK148" i="54"/>
  <c r="R3" i="54"/>
  <c r="R148" i="54"/>
  <c r="V3" i="54"/>
  <c r="V148" i="54"/>
  <c r="Z3" i="54"/>
  <c r="Z148" i="54"/>
  <c r="AD3" i="54"/>
  <c r="AD148" i="54"/>
  <c r="AL148" i="54"/>
  <c r="S3" i="54"/>
  <c r="S148" i="54"/>
  <c r="AA3" i="54"/>
  <c r="AA148" i="54"/>
  <c r="AE3" i="54"/>
  <c r="AE148" i="54"/>
  <c r="Z199" i="53"/>
  <c r="S193" i="53"/>
  <c r="AC193" i="53"/>
  <c r="U199" i="53"/>
  <c r="X201" i="53"/>
  <c r="X187" i="53"/>
  <c r="X203" i="53"/>
  <c r="U201" i="53"/>
  <c r="Z203" i="53"/>
  <c r="AC201" i="53"/>
  <c r="X193" i="53"/>
  <c r="AE191" i="53"/>
  <c r="S191" i="53"/>
  <c r="Z193" i="53"/>
  <c r="Z187" i="53"/>
  <c r="AC189" i="53"/>
  <c r="U203" i="53"/>
  <c r="AC199" i="53"/>
  <c r="AE199" i="53"/>
  <c r="X197" i="53"/>
  <c r="S199" i="53"/>
  <c r="Z197" i="53"/>
  <c r="U189" i="53"/>
  <c r="AE193" i="53"/>
  <c r="S187" i="53"/>
  <c r="Z189" i="53"/>
  <c r="AC203" i="53"/>
  <c r="Z201" i="53"/>
  <c r="AE203" i="53"/>
  <c r="S203" i="53"/>
  <c r="Z191" i="53"/>
  <c r="U193" i="53"/>
  <c r="X189" i="53"/>
  <c r="U187" i="53"/>
  <c r="AC187" i="53"/>
  <c r="S189" i="53"/>
  <c r="S197" i="53"/>
  <c r="U197" i="53"/>
  <c r="AC197" i="53"/>
  <c r="X199" i="53"/>
  <c r="AE197" i="53"/>
  <c r="U191" i="53"/>
  <c r="AE189" i="53"/>
  <c r="AL148" i="52"/>
  <c r="X199" i="52"/>
  <c r="Z201" i="52"/>
  <c r="Z187" i="52"/>
  <c r="U199" i="52"/>
  <c r="X197" i="52"/>
  <c r="X191" i="52"/>
  <c r="U193" i="52"/>
  <c r="AE193" i="52"/>
  <c r="AE199" i="52"/>
  <c r="V3" i="52"/>
  <c r="V148" i="52"/>
  <c r="T3" i="52"/>
  <c r="T148" i="52"/>
  <c r="X3" i="52"/>
  <c r="X148" i="52"/>
  <c r="AB3" i="52"/>
  <c r="AB148" i="52"/>
  <c r="AJ148" i="52"/>
  <c r="N11" i="52"/>
  <c r="N2" i="52" s="1"/>
  <c r="N132" i="52"/>
  <c r="Z199" i="52"/>
  <c r="Z203" i="52"/>
  <c r="AE201" i="52"/>
  <c r="AC199" i="52"/>
  <c r="S199" i="52"/>
  <c r="U187" i="52"/>
  <c r="S189" i="52"/>
  <c r="AE189" i="52"/>
  <c r="U189" i="52"/>
  <c r="X187" i="52"/>
  <c r="Q3" i="52"/>
  <c r="Q148" i="52"/>
  <c r="U3" i="52"/>
  <c r="U148" i="52"/>
  <c r="Y3" i="52"/>
  <c r="Y148" i="52"/>
  <c r="AC3" i="52"/>
  <c r="AC148" i="52"/>
  <c r="AK148" i="52"/>
  <c r="M11" i="52"/>
  <c r="M2" i="52" s="1"/>
  <c r="M132" i="52"/>
  <c r="X203" i="52"/>
  <c r="AC201" i="52"/>
  <c r="S201" i="52"/>
  <c r="Z191" i="52"/>
  <c r="AC191" i="52"/>
  <c r="AC189" i="52"/>
  <c r="Z193" i="52"/>
  <c r="R3" i="52"/>
  <c r="R148" i="52"/>
  <c r="AD3" i="52"/>
  <c r="AD148" i="52"/>
  <c r="Z197" i="52"/>
  <c r="U203" i="52"/>
  <c r="AE203" i="52"/>
  <c r="S197" i="52"/>
  <c r="AC197" i="52"/>
  <c r="AE187" i="52"/>
  <c r="Z189" i="52"/>
  <c r="S187" i="52"/>
  <c r="AC187" i="52"/>
  <c r="Z3" i="52"/>
  <c r="Z148" i="52"/>
  <c r="S3" i="52"/>
  <c r="S148" i="52"/>
  <c r="W3" i="52"/>
  <c r="W148" i="52"/>
  <c r="AA3" i="52"/>
  <c r="AA148" i="52"/>
  <c r="AE3" i="52"/>
  <c r="AE148" i="52"/>
  <c r="AM148" i="52"/>
  <c r="S203" i="52"/>
  <c r="AC203" i="52"/>
  <c r="X201" i="52"/>
  <c r="AE197" i="52"/>
  <c r="U201" i="52"/>
  <c r="L11" i="52"/>
  <c r="L2" i="52" s="1"/>
  <c r="L132" i="52"/>
  <c r="X189" i="52"/>
  <c r="AE191" i="52"/>
  <c r="U191" i="52"/>
  <c r="X193" i="52"/>
  <c r="S191" i="52"/>
  <c r="S193" i="52"/>
  <c r="AC193" i="52"/>
  <c r="AC201" i="58"/>
  <c r="AE197" i="58"/>
  <c r="U201" i="59"/>
  <c r="X199" i="59"/>
  <c r="U199" i="59"/>
  <c r="X197" i="59"/>
  <c r="Z189" i="59"/>
  <c r="AC187" i="59"/>
  <c r="AC193" i="59"/>
  <c r="U189" i="59"/>
  <c r="X187" i="59"/>
  <c r="X193" i="59"/>
  <c r="S187" i="59"/>
  <c r="S193" i="59"/>
  <c r="S199" i="59"/>
  <c r="AE201" i="59"/>
  <c r="AE199" i="59"/>
  <c r="S189" i="59"/>
  <c r="AE189" i="59"/>
  <c r="AE197" i="59"/>
  <c r="AC201" i="59"/>
  <c r="U197" i="59"/>
  <c r="Z201" i="59"/>
  <c r="AC199" i="59"/>
  <c r="S191" i="59"/>
  <c r="AE191" i="59"/>
  <c r="Z191" i="59"/>
  <c r="AC189" i="59"/>
  <c r="Z197" i="59"/>
  <c r="S197" i="59"/>
  <c r="X201" i="59"/>
  <c r="AE193" i="59"/>
  <c r="Z187" i="59"/>
  <c r="Z193" i="59"/>
  <c r="AC191" i="59"/>
  <c r="U187" i="59"/>
  <c r="U193" i="59"/>
  <c r="X191" i="59"/>
  <c r="S201" i="58"/>
  <c r="X199" i="58"/>
  <c r="X187" i="58"/>
  <c r="U189" i="58"/>
  <c r="U187" i="58"/>
  <c r="AE187" i="58"/>
  <c r="X189" i="58"/>
  <c r="Q3" i="58"/>
  <c r="Q148" i="58"/>
  <c r="U3" i="58"/>
  <c r="U148" i="58"/>
  <c r="Y3" i="58"/>
  <c r="Y148" i="58"/>
  <c r="AC3" i="58"/>
  <c r="AC148" i="58"/>
  <c r="AK148" i="58"/>
  <c r="Z199" i="58"/>
  <c r="X203" i="58"/>
  <c r="S189" i="58"/>
  <c r="AE189" i="58"/>
  <c r="V3" i="58"/>
  <c r="V148" i="58"/>
  <c r="Z3" i="58"/>
  <c r="Z148" i="58"/>
  <c r="AD3" i="58"/>
  <c r="AD148" i="58"/>
  <c r="AL148" i="58"/>
  <c r="M11" i="58"/>
  <c r="M2" i="58" s="1"/>
  <c r="M132" i="58"/>
  <c r="AE201" i="58"/>
  <c r="X197" i="58"/>
  <c r="X201" i="58"/>
  <c r="U197" i="58"/>
  <c r="AE199" i="58"/>
  <c r="U193" i="58"/>
  <c r="Z189" i="58"/>
  <c r="AC189" i="58"/>
  <c r="AC193" i="58"/>
  <c r="Z187" i="58"/>
  <c r="R3" i="58"/>
  <c r="R148" i="58"/>
  <c r="S3" i="58"/>
  <c r="S148" i="58"/>
  <c r="W3" i="58"/>
  <c r="W148" i="58"/>
  <c r="AA3" i="58"/>
  <c r="AA148" i="58"/>
  <c r="AE3" i="58"/>
  <c r="AE148" i="58"/>
  <c r="AM148" i="58"/>
  <c r="N132" i="58"/>
  <c r="N11" i="58"/>
  <c r="N2" i="58" s="1"/>
  <c r="U201" i="58"/>
  <c r="U203" i="58"/>
  <c r="Z201" i="58"/>
  <c r="Z197" i="58"/>
  <c r="U199" i="58"/>
  <c r="L11" i="58"/>
  <c r="L2" i="58" s="1"/>
  <c r="L132" i="58"/>
  <c r="AC191" i="58"/>
  <c r="S191" i="58"/>
  <c r="Z193" i="58"/>
  <c r="AE191" i="58"/>
  <c r="U191" i="58"/>
  <c r="S193" i="58"/>
  <c r="X191" i="58"/>
  <c r="AC187" i="58"/>
  <c r="T3" i="58"/>
  <c r="T148" i="58"/>
  <c r="X3" i="58"/>
  <c r="X148" i="58"/>
  <c r="AB3" i="58"/>
  <c r="AB148" i="58"/>
  <c r="S199" i="58"/>
  <c r="S197" i="58"/>
  <c r="AC197" i="58"/>
  <c r="Z203" i="58"/>
  <c r="AC203" i="58"/>
  <c r="X193" i="58"/>
  <c r="Z191" i="58"/>
  <c r="S187" i="58"/>
  <c r="Z203" i="59"/>
  <c r="AE203" i="59"/>
  <c r="M11" i="59"/>
  <c r="M2" i="59" s="1"/>
  <c r="M132" i="59"/>
  <c r="S203" i="59"/>
  <c r="U203" i="59"/>
  <c r="AC203" i="59"/>
  <c r="N11" i="59"/>
  <c r="N2" i="59" s="1"/>
  <c r="N132" i="59"/>
  <c r="S197" i="60"/>
  <c r="AE193" i="60"/>
  <c r="U187" i="60"/>
  <c r="AE189" i="60"/>
  <c r="X189" i="60"/>
  <c r="S201" i="60"/>
  <c r="S191" i="60"/>
  <c r="AE201" i="60"/>
  <c r="S203" i="60"/>
  <c r="AJ148" i="60"/>
  <c r="AC199" i="60"/>
  <c r="U201" i="60"/>
  <c r="AE203" i="60"/>
  <c r="X199" i="60"/>
  <c r="Z197" i="60"/>
  <c r="U199" i="60"/>
  <c r="U191" i="60"/>
  <c r="AC187" i="60"/>
  <c r="S187" i="60"/>
  <c r="AE187" i="60"/>
  <c r="AE197" i="60"/>
  <c r="AC203" i="60"/>
  <c r="X197" i="60"/>
  <c r="X203" i="60"/>
  <c r="Z201" i="60"/>
  <c r="U189" i="60"/>
  <c r="Z189" i="60"/>
  <c r="X191" i="60"/>
  <c r="Z191" i="60"/>
  <c r="X201" i="60"/>
  <c r="S199" i="60"/>
  <c r="AC197" i="60"/>
  <c r="Z199" i="60"/>
  <c r="S189" i="60"/>
  <c r="Z193" i="60"/>
  <c r="X187" i="60"/>
  <c r="AC189" i="60"/>
  <c r="S193" i="60"/>
  <c r="Z187" i="60"/>
  <c r="AE199" i="60"/>
  <c r="U197" i="60"/>
  <c r="U203" i="60"/>
  <c r="AC201" i="60"/>
  <c r="Z203" i="60"/>
  <c r="X193" i="60"/>
  <c r="AC191" i="60"/>
  <c r="AC193" i="60"/>
  <c r="U193" i="60"/>
  <c r="AE191" i="60"/>
  <c r="X4" i="3"/>
  <c r="O3" i="67" s="1"/>
  <c r="S6" i="3"/>
  <c r="J3" i="67" s="1"/>
  <c r="N4" i="3"/>
  <c r="C3" i="67" s="1"/>
  <c r="X6" i="3"/>
  <c r="P3" i="67" s="1"/>
  <c r="S4" i="3"/>
  <c r="I3" i="67" s="1"/>
  <c r="N6" i="3"/>
  <c r="D3" i="67" s="1"/>
  <c r="X3" i="60"/>
  <c r="X148" i="60"/>
  <c r="Q3" i="60"/>
  <c r="Q148" i="60"/>
  <c r="U3" i="60"/>
  <c r="U148" i="60"/>
  <c r="Y3" i="60"/>
  <c r="Y148" i="60"/>
  <c r="AC3" i="60"/>
  <c r="AC148" i="60"/>
  <c r="AK148" i="60"/>
  <c r="R3" i="60"/>
  <c r="R148" i="60"/>
  <c r="V3" i="60"/>
  <c r="V148" i="60"/>
  <c r="Z3" i="60"/>
  <c r="Z148" i="60"/>
  <c r="AD3" i="60"/>
  <c r="AD148" i="60"/>
  <c r="AL148" i="60"/>
  <c r="S3" i="60"/>
  <c r="S148" i="60"/>
  <c r="W3" i="60"/>
  <c r="W148" i="60"/>
  <c r="AA3" i="60"/>
  <c r="AA148" i="60"/>
  <c r="AE3" i="60"/>
  <c r="AE148" i="60"/>
  <c r="AM148" i="60"/>
  <c r="T3" i="60"/>
  <c r="T148" i="60"/>
  <c r="AB3" i="60"/>
  <c r="AB148" i="60"/>
  <c r="AG148" i="57"/>
  <c r="AF148" i="57"/>
  <c r="AH148" i="57"/>
  <c r="AI148" i="57"/>
  <c r="AG148" i="56"/>
  <c r="AH148" i="56"/>
  <c r="AF148" i="56"/>
  <c r="AI148" i="56"/>
  <c r="AH148" i="55"/>
  <c r="AG148" i="55"/>
  <c r="AF148" i="55"/>
  <c r="AI148" i="55"/>
  <c r="AI148" i="54"/>
  <c r="AF148" i="54"/>
  <c r="AH148" i="54"/>
  <c r="AG148" i="54"/>
  <c r="AI148" i="52"/>
  <c r="AH148" i="52"/>
  <c r="AF148" i="52"/>
  <c r="AG148" i="52"/>
  <c r="AF148" i="58"/>
  <c r="AI148" i="58"/>
  <c r="AH148" i="58"/>
  <c r="AG148" i="58"/>
  <c r="AF148" i="60"/>
  <c r="AI148" i="60"/>
  <c r="AG148" i="60"/>
  <c r="AH148" i="60"/>
  <c r="L132" i="59"/>
  <c r="L11" i="59"/>
  <c r="L2" i="59" s="1"/>
  <c r="X14" i="57"/>
  <c r="K11" i="65" s="1"/>
  <c r="AC14" i="57"/>
  <c r="Q11" i="65" s="1"/>
  <c r="S148" i="53"/>
  <c r="S3" i="53"/>
  <c r="S4" i="53" s="1"/>
  <c r="C6" i="67" s="1"/>
  <c r="W148" i="53"/>
  <c r="W3" i="53"/>
  <c r="X4" i="53" s="1"/>
  <c r="I6" i="67" s="1"/>
  <c r="AA148" i="53"/>
  <c r="AA3" i="53"/>
  <c r="AC4" i="53" s="1"/>
  <c r="O6" i="67" s="1"/>
  <c r="AI148" i="53"/>
  <c r="AM148" i="53"/>
  <c r="U148" i="53"/>
  <c r="Y148" i="53"/>
  <c r="AC148" i="53"/>
  <c r="AG148" i="53"/>
  <c r="AK148" i="53"/>
  <c r="N132" i="53"/>
  <c r="N11" i="53"/>
  <c r="N2" i="53" s="1"/>
  <c r="Q148" i="53"/>
  <c r="R148" i="53"/>
  <c r="V148" i="53"/>
  <c r="Z148" i="53"/>
  <c r="AD148" i="53"/>
  <c r="AH148" i="53"/>
  <c r="AL148" i="53"/>
  <c r="P152" i="53"/>
  <c r="P132" i="53"/>
  <c r="M132" i="53"/>
  <c r="M11" i="53"/>
  <c r="M2" i="53" s="1"/>
  <c r="AE148" i="53"/>
  <c r="T148" i="53"/>
  <c r="X148" i="53"/>
  <c r="AB148" i="53"/>
  <c r="AF148" i="53"/>
  <c r="AJ148" i="53"/>
  <c r="L132" i="53"/>
  <c r="L11" i="53"/>
  <c r="L2" i="53" s="1"/>
  <c r="AC149" i="60"/>
  <c r="AC12" i="60" s="1"/>
  <c r="O6" i="65" s="1"/>
  <c r="S172" i="60"/>
  <c r="S15" i="60" s="1"/>
  <c r="F6" i="65" s="1"/>
  <c r="AC172" i="60"/>
  <c r="AC15" i="60" s="1"/>
  <c r="R6" i="65" s="1"/>
  <c r="AC149" i="56"/>
  <c r="AC12" i="56" s="1"/>
  <c r="O8" i="65" s="1"/>
  <c r="AC149" i="55"/>
  <c r="AC12" i="55" s="1"/>
  <c r="O7" i="65" s="1"/>
  <c r="AC149" i="52"/>
  <c r="AC12" i="52" s="1"/>
  <c r="O4" i="65" s="1"/>
  <c r="AC149" i="57"/>
  <c r="AC12" i="57" s="1"/>
  <c r="O11" i="65" s="1"/>
  <c r="AC149" i="54"/>
  <c r="AC12" i="54" s="1"/>
  <c r="O12" i="65" s="1"/>
  <c r="AC149" i="53"/>
  <c r="AC12" i="53" s="1"/>
  <c r="O5" i="65" s="1"/>
  <c r="X165" i="3"/>
  <c r="X8" i="3" s="1"/>
  <c r="O3" i="65" s="1"/>
  <c r="N149" i="3"/>
  <c r="N9" i="3" s="1"/>
  <c r="D3" i="65" s="1"/>
  <c r="S149" i="3"/>
  <c r="S9" i="3" s="1"/>
  <c r="J3" i="65" s="1"/>
  <c r="N165" i="3"/>
  <c r="N8" i="3" s="1"/>
  <c r="C3" i="65" s="1"/>
  <c r="X149" i="3"/>
  <c r="X9" i="3" s="1"/>
  <c r="P3" i="65" s="1"/>
  <c r="S165" i="3"/>
  <c r="S8" i="3" s="1"/>
  <c r="I3" i="65" s="1"/>
  <c r="S149" i="60"/>
  <c r="S12" i="60" s="1"/>
  <c r="C6" i="65" s="1"/>
  <c r="X149" i="60"/>
  <c r="X12" i="60" s="1"/>
  <c r="I6" i="65" s="1"/>
  <c r="S149" i="56"/>
  <c r="S12" i="56" s="1"/>
  <c r="C8" i="65" s="1"/>
  <c r="X149" i="56"/>
  <c r="X12" i="56" s="1"/>
  <c r="I8" i="65" s="1"/>
  <c r="S149" i="55"/>
  <c r="S12" i="55" s="1"/>
  <c r="C7" i="65" s="1"/>
  <c r="X149" i="55"/>
  <c r="X12" i="55" s="1"/>
  <c r="I7" i="65" s="1"/>
  <c r="S149" i="54"/>
  <c r="S12" i="54" s="1"/>
  <c r="C12" i="65" s="1"/>
  <c r="X149" i="54"/>
  <c r="X12" i="54" s="1"/>
  <c r="I12" i="65" s="1"/>
  <c r="S149" i="53"/>
  <c r="X149" i="53"/>
  <c r="X12" i="53" s="1"/>
  <c r="I5" i="65" s="1"/>
  <c r="S149" i="52"/>
  <c r="S12" i="52" s="1"/>
  <c r="C4" i="65" s="1"/>
  <c r="X149" i="52"/>
  <c r="X12" i="52" s="1"/>
  <c r="I4" i="65" s="1"/>
  <c r="S149" i="57"/>
  <c r="S12" i="57" s="1"/>
  <c r="C11" i="65" s="1"/>
  <c r="S157" i="57"/>
  <c r="X149" i="57"/>
  <c r="X12" i="57" s="1"/>
  <c r="I11" i="65" s="1"/>
  <c r="X4" i="57" l="1"/>
  <c r="I11" i="67" s="1"/>
  <c r="S4" i="57"/>
  <c r="C11" i="67" s="1"/>
  <c r="AC4" i="57"/>
  <c r="O11" i="67" s="1"/>
  <c r="S4" i="56"/>
  <c r="C7" i="67" s="1"/>
  <c r="AC4" i="56"/>
  <c r="O7" i="67" s="1"/>
  <c r="X4" i="56"/>
  <c r="I7" i="67" s="1"/>
  <c r="X4" i="55"/>
  <c r="I5" i="67" s="1"/>
  <c r="AC4" i="55"/>
  <c r="O5" i="67" s="1"/>
  <c r="S4" i="55"/>
  <c r="C5" i="67" s="1"/>
  <c r="S4" i="54"/>
  <c r="C12" i="67" s="1"/>
  <c r="AC4" i="54"/>
  <c r="O12" i="67" s="1"/>
  <c r="X4" i="54"/>
  <c r="I12" i="67" s="1"/>
  <c r="X4" i="52"/>
  <c r="I4" i="67" s="1"/>
  <c r="S4" i="52"/>
  <c r="C4" i="67" s="1"/>
  <c r="AC4" i="52"/>
  <c r="O4" i="67" s="1"/>
  <c r="S4" i="58"/>
  <c r="C8" i="67" s="1"/>
  <c r="AC4" i="58"/>
  <c r="O8" i="67" s="1"/>
  <c r="X4" i="58"/>
  <c r="I8" i="67" s="1"/>
  <c r="X4" i="60"/>
  <c r="I9" i="67" s="1"/>
  <c r="S4" i="60"/>
  <c r="C9" i="67" s="1"/>
  <c r="AC4" i="60"/>
  <c r="O9" i="67" s="1"/>
  <c r="S14" i="57"/>
  <c r="E11" i="65" s="1"/>
  <c r="S12" i="53"/>
  <c r="C5" i="65" s="1"/>
  <c r="I3" i="2"/>
  <c r="O13" i="67" l="1"/>
  <c r="C13" i="67"/>
  <c r="I13" i="67"/>
  <c r="J3" i="2"/>
  <c r="P3" i="2"/>
  <c r="P116" i="2" s="1"/>
  <c r="O3" i="2"/>
  <c r="J129" i="2" l="1"/>
  <c r="J128" i="2"/>
  <c r="O125" i="2"/>
  <c r="O121" i="2"/>
  <c r="O119" i="2"/>
  <c r="O118" i="2"/>
  <c r="O124" i="2"/>
  <c r="O120" i="2"/>
  <c r="O123" i="2"/>
  <c r="O126" i="2"/>
  <c r="O122" i="2"/>
  <c r="L120" i="2"/>
  <c r="K121" i="2"/>
  <c r="H120" i="2"/>
  <c r="F122" i="2"/>
  <c r="D116" i="2"/>
  <c r="AM131" i="60"/>
  <c r="AL131" i="60"/>
  <c r="AK131" i="60"/>
  <c r="AJ131" i="60"/>
  <c r="AI131" i="60"/>
  <c r="AI209" i="60" s="1"/>
  <c r="AH131" i="60"/>
  <c r="AH209" i="60" s="1"/>
  <c r="AG131" i="60"/>
  <c r="AG209" i="60" s="1"/>
  <c r="AF131" i="60"/>
  <c r="AE131" i="60"/>
  <c r="AD131" i="60"/>
  <c r="AC131" i="60"/>
  <c r="AB131" i="60"/>
  <c r="AA131" i="60"/>
  <c r="Z131" i="60"/>
  <c r="Y131" i="60"/>
  <c r="X131" i="60"/>
  <c r="W131" i="60"/>
  <c r="V131" i="60"/>
  <c r="U131" i="60"/>
  <c r="T131" i="60"/>
  <c r="S131" i="60"/>
  <c r="R131" i="60"/>
  <c r="Q131" i="60"/>
  <c r="H131" i="60"/>
  <c r="G131" i="60"/>
  <c r="F131" i="60"/>
  <c r="K132" i="60" s="1"/>
  <c r="D131" i="60"/>
  <c r="AM131" i="58"/>
  <c r="AL131" i="58"/>
  <c r="AK131" i="58"/>
  <c r="AJ131" i="58"/>
  <c r="AI131" i="58"/>
  <c r="AI209" i="58" s="1"/>
  <c r="AH131" i="58"/>
  <c r="AH209" i="58" s="1"/>
  <c r="AG131" i="58"/>
  <c r="AG209" i="58" s="1"/>
  <c r="AF131" i="58"/>
  <c r="AF209" i="58" s="1"/>
  <c r="AE131" i="58"/>
  <c r="AD131" i="58"/>
  <c r="AC131" i="58"/>
  <c r="AB131" i="58"/>
  <c r="AA131" i="58"/>
  <c r="Z131" i="58"/>
  <c r="Y131" i="58"/>
  <c r="X131" i="58"/>
  <c r="W131" i="58"/>
  <c r="V131" i="58"/>
  <c r="U131" i="58"/>
  <c r="T131" i="58"/>
  <c r="S131" i="58"/>
  <c r="R131" i="58"/>
  <c r="Q131" i="58"/>
  <c r="AM131" i="57"/>
  <c r="AL131" i="57"/>
  <c r="AK131" i="57"/>
  <c r="AJ131" i="57"/>
  <c r="AI131" i="57"/>
  <c r="AI209" i="57" s="1"/>
  <c r="AH131" i="57"/>
  <c r="AH209" i="57" s="1"/>
  <c r="AG131" i="57"/>
  <c r="AG209" i="57" s="1"/>
  <c r="AF131" i="57"/>
  <c r="AF209" i="57" s="1"/>
  <c r="AE131" i="57"/>
  <c r="AD131" i="57"/>
  <c r="AC131" i="57"/>
  <c r="AB131" i="57"/>
  <c r="AA131" i="57"/>
  <c r="Z131" i="57"/>
  <c r="Y131" i="57"/>
  <c r="X131" i="57"/>
  <c r="W131" i="57"/>
  <c r="V131" i="57"/>
  <c r="U131" i="57"/>
  <c r="T131" i="57"/>
  <c r="S131" i="57"/>
  <c r="R131" i="57"/>
  <c r="Q131" i="57"/>
  <c r="AM131" i="56"/>
  <c r="AL131" i="56"/>
  <c r="AK131" i="56"/>
  <c r="AJ131" i="56"/>
  <c r="AI131" i="56"/>
  <c r="AI209" i="56" s="1"/>
  <c r="AH131" i="56"/>
  <c r="AH209" i="56" s="1"/>
  <c r="AG131" i="56"/>
  <c r="AG209" i="56" s="1"/>
  <c r="AF131" i="56"/>
  <c r="AF209" i="56" s="1"/>
  <c r="AE131" i="56"/>
  <c r="AD131" i="56"/>
  <c r="AC131" i="56"/>
  <c r="AB131" i="56"/>
  <c r="AA131" i="56"/>
  <c r="Z131" i="56"/>
  <c r="Y131" i="56"/>
  <c r="X131" i="56"/>
  <c r="W131" i="56"/>
  <c r="V131" i="56"/>
  <c r="U131" i="56"/>
  <c r="T131" i="56"/>
  <c r="S131" i="56"/>
  <c r="R131" i="56"/>
  <c r="Q131" i="56"/>
  <c r="AM131" i="55"/>
  <c r="AL131" i="55"/>
  <c r="AK131" i="55"/>
  <c r="AJ131" i="55"/>
  <c r="AI131" i="55"/>
  <c r="AI209" i="55" s="1"/>
  <c r="AH131" i="55"/>
  <c r="AH209" i="55" s="1"/>
  <c r="AG131" i="55"/>
  <c r="AG209" i="55" s="1"/>
  <c r="AF131" i="55"/>
  <c r="AF209" i="55" s="1"/>
  <c r="AE131" i="55"/>
  <c r="AD131" i="55"/>
  <c r="AC131" i="55"/>
  <c r="AB131" i="55"/>
  <c r="AA131" i="55"/>
  <c r="Z131" i="55"/>
  <c r="Y131" i="55"/>
  <c r="X131" i="55"/>
  <c r="W131" i="55"/>
  <c r="V131" i="55"/>
  <c r="U131" i="55"/>
  <c r="T131" i="55"/>
  <c r="S131" i="55"/>
  <c r="R131" i="55"/>
  <c r="Q131" i="55"/>
  <c r="AM131" i="54"/>
  <c r="AL131" i="54"/>
  <c r="AK131" i="54"/>
  <c r="AJ131" i="54"/>
  <c r="AI131" i="54"/>
  <c r="AI209" i="54" s="1"/>
  <c r="AH131" i="54"/>
  <c r="AH209" i="54" s="1"/>
  <c r="AG131" i="54"/>
  <c r="AG209" i="54" s="1"/>
  <c r="AF131" i="54"/>
  <c r="AF209" i="54" s="1"/>
  <c r="AE131" i="54"/>
  <c r="AD131" i="54"/>
  <c r="AC131" i="54"/>
  <c r="AB131" i="54"/>
  <c r="AA131" i="54"/>
  <c r="Z131" i="54"/>
  <c r="Y131" i="54"/>
  <c r="X131" i="54"/>
  <c r="W131" i="54"/>
  <c r="V131" i="54"/>
  <c r="U131" i="54"/>
  <c r="T131" i="54"/>
  <c r="S131" i="54"/>
  <c r="R131" i="54"/>
  <c r="Q131" i="54"/>
  <c r="AM131" i="53"/>
  <c r="AM209" i="53" s="1"/>
  <c r="AL131" i="53"/>
  <c r="AL209" i="53" s="1"/>
  <c r="AK131" i="53"/>
  <c r="AK209" i="53" s="1"/>
  <c r="AJ131" i="53"/>
  <c r="AJ209" i="53" s="1"/>
  <c r="AI131" i="53"/>
  <c r="AI209" i="53" s="1"/>
  <c r="AH131" i="53"/>
  <c r="AH209" i="53" s="1"/>
  <c r="AG131" i="53"/>
  <c r="AG209" i="53" s="1"/>
  <c r="AF131" i="53"/>
  <c r="AF209" i="53" s="1"/>
  <c r="AE131" i="53"/>
  <c r="AD131" i="53"/>
  <c r="AC131" i="53"/>
  <c r="AB131" i="53"/>
  <c r="AA131" i="53"/>
  <c r="Z131" i="53"/>
  <c r="Y131" i="53"/>
  <c r="X131" i="53"/>
  <c r="W131" i="53"/>
  <c r="V131" i="53"/>
  <c r="U131" i="53"/>
  <c r="T131" i="53"/>
  <c r="S131" i="53"/>
  <c r="R131" i="53"/>
  <c r="Q131" i="53"/>
  <c r="AM131" i="52"/>
  <c r="AL131" i="52"/>
  <c r="AK131" i="52"/>
  <c r="AJ131" i="52"/>
  <c r="AI131" i="52"/>
  <c r="AI209" i="52" s="1"/>
  <c r="AH131" i="52"/>
  <c r="AH209" i="52" s="1"/>
  <c r="AG131" i="52"/>
  <c r="AG209" i="52" s="1"/>
  <c r="AF131" i="52"/>
  <c r="AF209" i="52" s="1"/>
  <c r="AE131" i="52"/>
  <c r="AD131" i="52"/>
  <c r="AC131" i="52"/>
  <c r="AB131" i="52"/>
  <c r="AA131" i="52"/>
  <c r="Z131" i="52"/>
  <c r="Y131" i="52"/>
  <c r="X131" i="52"/>
  <c r="W131" i="52"/>
  <c r="V131" i="52"/>
  <c r="U131" i="52"/>
  <c r="T131" i="52"/>
  <c r="S131" i="52"/>
  <c r="R131" i="52"/>
  <c r="Q131" i="52"/>
  <c r="D131" i="3"/>
  <c r="AB121" i="2"/>
  <c r="AA121" i="2"/>
  <c r="Z121" i="2"/>
  <c r="Y121" i="2"/>
  <c r="X121" i="2"/>
  <c r="W121" i="2"/>
  <c r="V121" i="2"/>
  <c r="U121" i="2"/>
  <c r="AH131" i="3"/>
  <c r="AH192" i="3" s="1"/>
  <c r="AG131" i="3"/>
  <c r="AG192" i="3" s="1"/>
  <c r="AF131" i="3"/>
  <c r="AF192" i="3" s="1"/>
  <c r="AE131" i="3"/>
  <c r="AE192" i="3" s="1"/>
  <c r="AD131" i="3"/>
  <c r="AD192" i="3" s="1"/>
  <c r="AC131" i="3"/>
  <c r="AC192" i="3" s="1"/>
  <c r="AB131" i="3"/>
  <c r="AB192" i="3" s="1"/>
  <c r="AA131" i="3"/>
  <c r="AA192" i="3" s="1"/>
  <c r="Z131" i="3"/>
  <c r="Y131" i="3"/>
  <c r="X131" i="3"/>
  <c r="W131" i="3"/>
  <c r="V131" i="3"/>
  <c r="V192" i="3" s="1"/>
  <c r="U131" i="3"/>
  <c r="T131" i="3"/>
  <c r="S131" i="3"/>
  <c r="R131" i="3"/>
  <c r="Q131" i="3"/>
  <c r="Q192" i="3" s="1"/>
  <c r="P131" i="3"/>
  <c r="O131" i="3"/>
  <c r="N131" i="3"/>
  <c r="M131" i="3"/>
  <c r="L131" i="3"/>
  <c r="AB122" i="2"/>
  <c r="AA122" i="2"/>
  <c r="Z122" i="2"/>
  <c r="Y122" i="2"/>
  <c r="X122" i="2"/>
  <c r="W122" i="2"/>
  <c r="V122" i="2"/>
  <c r="U122" i="2"/>
  <c r="AB116" i="2"/>
  <c r="AA116" i="2"/>
  <c r="Z116" i="2"/>
  <c r="Y116" i="2"/>
  <c r="X116" i="2"/>
  <c r="W116" i="2"/>
  <c r="V116" i="2"/>
  <c r="U116" i="2"/>
  <c r="AB120" i="2"/>
  <c r="AA120" i="2"/>
  <c r="Z120" i="2"/>
  <c r="Y120" i="2"/>
  <c r="X120" i="2"/>
  <c r="W120" i="2"/>
  <c r="V120" i="2"/>
  <c r="U120" i="2"/>
  <c r="AB119" i="2"/>
  <c r="AA119" i="2"/>
  <c r="Z119" i="2"/>
  <c r="Y119" i="2"/>
  <c r="X119" i="2"/>
  <c r="W119" i="2"/>
  <c r="V119" i="2"/>
  <c r="U119" i="2"/>
  <c r="AB118" i="2"/>
  <c r="AA118" i="2"/>
  <c r="Z118" i="2"/>
  <c r="Y118" i="2"/>
  <c r="X118" i="2"/>
  <c r="W118" i="2"/>
  <c r="V118" i="2"/>
  <c r="U118" i="2"/>
  <c r="N126" i="2"/>
  <c r="N125" i="2"/>
  <c r="N124" i="2"/>
  <c r="N123" i="2"/>
  <c r="N122" i="2"/>
  <c r="N121" i="2"/>
  <c r="N120" i="2"/>
  <c r="N119" i="2"/>
  <c r="N118" i="2"/>
  <c r="M126" i="2"/>
  <c r="M125" i="2"/>
  <c r="M124" i="2"/>
  <c r="M123" i="2"/>
  <c r="M122" i="2"/>
  <c r="M121" i="2"/>
  <c r="M120" i="2"/>
  <c r="M119" i="2"/>
  <c r="M118" i="2"/>
  <c r="N116" i="2"/>
  <c r="M116" i="2"/>
  <c r="R1" i="57" l="1"/>
  <c r="R132" i="57"/>
  <c r="V1" i="57"/>
  <c r="V132" i="57"/>
  <c r="Z1" i="57"/>
  <c r="Z132" i="57"/>
  <c r="AD1" i="57"/>
  <c r="AD132" i="57"/>
  <c r="AL209" i="57"/>
  <c r="AL132" i="57"/>
  <c r="S1" i="57"/>
  <c r="S132" i="57"/>
  <c r="W1" i="57"/>
  <c r="W132" i="57"/>
  <c r="AA1" i="57"/>
  <c r="AA132" i="57"/>
  <c r="AE1" i="57"/>
  <c r="AE132" i="57"/>
  <c r="AM209" i="57"/>
  <c r="AM132" i="57"/>
  <c r="T1" i="57"/>
  <c r="T132" i="57"/>
  <c r="X1" i="57"/>
  <c r="X132" i="57"/>
  <c r="AB1" i="57"/>
  <c r="AB132" i="57"/>
  <c r="AJ209" i="57"/>
  <c r="AJ132" i="57"/>
  <c r="Q1" i="57"/>
  <c r="Q132" i="57"/>
  <c r="U1" i="57"/>
  <c r="U132" i="57"/>
  <c r="Y1" i="57"/>
  <c r="X2" i="57" s="1"/>
  <c r="H11" i="67" s="1"/>
  <c r="Y132" i="57"/>
  <c r="AC1" i="57"/>
  <c r="AC132" i="57"/>
  <c r="AK209" i="57"/>
  <c r="AK132" i="57"/>
  <c r="S1" i="56"/>
  <c r="S132" i="56"/>
  <c r="AC133" i="56"/>
  <c r="AC11" i="56" s="1"/>
  <c r="N8" i="65" s="1"/>
  <c r="AA1" i="56"/>
  <c r="AA132" i="56"/>
  <c r="AB1" i="56"/>
  <c r="AB132" i="56"/>
  <c r="AJ209" i="56"/>
  <c r="AJ132" i="56"/>
  <c r="Q1" i="56"/>
  <c r="Q132" i="56"/>
  <c r="U1" i="56"/>
  <c r="U132" i="56"/>
  <c r="Y1" i="56"/>
  <c r="Y132" i="56"/>
  <c r="AC1" i="56"/>
  <c r="AC132" i="56"/>
  <c r="AK209" i="56"/>
  <c r="AK132" i="56"/>
  <c r="W1" i="56"/>
  <c r="W132" i="56"/>
  <c r="AE1" i="56"/>
  <c r="AE132" i="56"/>
  <c r="AM209" i="56"/>
  <c r="AM132" i="56"/>
  <c r="T1" i="56"/>
  <c r="T132" i="56"/>
  <c r="X1" i="56"/>
  <c r="X132" i="56"/>
  <c r="R1" i="56"/>
  <c r="R132" i="56"/>
  <c r="V1" i="56"/>
  <c r="V132" i="56"/>
  <c r="Z1" i="56"/>
  <c r="Z132" i="56"/>
  <c r="AD1" i="56"/>
  <c r="AD132" i="56"/>
  <c r="AL209" i="56"/>
  <c r="AL132" i="56"/>
  <c r="S1" i="55"/>
  <c r="S132" i="55"/>
  <c r="W1" i="55"/>
  <c r="W132" i="55"/>
  <c r="AA1" i="55"/>
  <c r="AA132" i="55"/>
  <c r="AE1" i="55"/>
  <c r="AE132" i="55"/>
  <c r="AM209" i="55"/>
  <c r="AM132" i="55"/>
  <c r="T1" i="55"/>
  <c r="T132" i="55"/>
  <c r="X1" i="55"/>
  <c r="X132" i="55"/>
  <c r="AB1" i="55"/>
  <c r="AB132" i="55"/>
  <c r="AJ209" i="55"/>
  <c r="AJ132" i="55"/>
  <c r="S133" i="55"/>
  <c r="S11" i="55" s="1"/>
  <c r="B7" i="65" s="1"/>
  <c r="Q1" i="55"/>
  <c r="Q132" i="55"/>
  <c r="U1" i="55"/>
  <c r="U132" i="55"/>
  <c r="Y1" i="55"/>
  <c r="Y132" i="55"/>
  <c r="AC1" i="55"/>
  <c r="AC132" i="55"/>
  <c r="AK209" i="55"/>
  <c r="AK132" i="55"/>
  <c r="R1" i="55"/>
  <c r="R132" i="55"/>
  <c r="V1" i="55"/>
  <c r="V132" i="55"/>
  <c r="Z1" i="55"/>
  <c r="Z132" i="55"/>
  <c r="AD1" i="55"/>
  <c r="AD132" i="55"/>
  <c r="AL209" i="55"/>
  <c r="AL132" i="55"/>
  <c r="S133" i="54"/>
  <c r="S11" i="54" s="1"/>
  <c r="B12" i="65" s="1"/>
  <c r="Q1" i="54"/>
  <c r="Q132" i="54"/>
  <c r="AC1" i="54"/>
  <c r="AC132" i="54"/>
  <c r="AK209" i="54"/>
  <c r="AK132" i="54"/>
  <c r="V1" i="54"/>
  <c r="V132" i="54"/>
  <c r="Z1" i="54"/>
  <c r="Z132" i="54"/>
  <c r="S1" i="54"/>
  <c r="S132" i="54"/>
  <c r="W1" i="54"/>
  <c r="W132" i="54"/>
  <c r="AA1" i="54"/>
  <c r="AA132" i="54"/>
  <c r="AE1" i="54"/>
  <c r="AE132" i="54"/>
  <c r="AM209" i="54"/>
  <c r="AM132" i="54"/>
  <c r="U1" i="54"/>
  <c r="U132" i="54"/>
  <c r="Y1" i="54"/>
  <c r="Y132" i="54"/>
  <c r="R1" i="54"/>
  <c r="R132" i="54"/>
  <c r="AD1" i="54"/>
  <c r="AD132" i="54"/>
  <c r="AL209" i="54"/>
  <c r="AL132" i="54"/>
  <c r="T1" i="54"/>
  <c r="T132" i="54"/>
  <c r="X1" i="54"/>
  <c r="X2" i="54" s="1"/>
  <c r="H12" i="67" s="1"/>
  <c r="X132" i="54"/>
  <c r="AB1" i="54"/>
  <c r="AB132" i="54"/>
  <c r="AJ209" i="54"/>
  <c r="AJ132" i="54"/>
  <c r="T1" i="52"/>
  <c r="T132" i="52"/>
  <c r="X1" i="52"/>
  <c r="X132" i="52"/>
  <c r="AB1" i="52"/>
  <c r="AB132" i="52"/>
  <c r="AJ209" i="52"/>
  <c r="AJ132" i="52"/>
  <c r="Q1" i="52"/>
  <c r="Q132" i="52"/>
  <c r="U1" i="52"/>
  <c r="U132" i="52"/>
  <c r="Y1" i="52"/>
  <c r="Y132" i="52"/>
  <c r="AC1" i="52"/>
  <c r="AC132" i="52"/>
  <c r="AK209" i="52"/>
  <c r="AK132" i="52"/>
  <c r="R1" i="52"/>
  <c r="R132" i="52"/>
  <c r="V1" i="52"/>
  <c r="V132" i="52"/>
  <c r="Z1" i="52"/>
  <c r="Z132" i="52"/>
  <c r="AD1" i="52"/>
  <c r="AD132" i="52"/>
  <c r="AL209" i="52"/>
  <c r="AL132" i="52"/>
  <c r="S1" i="52"/>
  <c r="S132" i="52"/>
  <c r="W1" i="52"/>
  <c r="W132" i="52"/>
  <c r="AA1" i="52"/>
  <c r="AA132" i="52"/>
  <c r="AE1" i="52"/>
  <c r="AE132" i="52"/>
  <c r="AM209" i="52"/>
  <c r="AM132" i="52"/>
  <c r="S1" i="58"/>
  <c r="S132" i="58"/>
  <c r="W1" i="58"/>
  <c r="W132" i="58"/>
  <c r="AA1" i="58"/>
  <c r="AA132" i="58"/>
  <c r="AE1" i="58"/>
  <c r="AE132" i="58"/>
  <c r="AM209" i="58"/>
  <c r="AM132" i="58"/>
  <c r="T1" i="58"/>
  <c r="T132" i="58"/>
  <c r="X1" i="58"/>
  <c r="X132" i="58"/>
  <c r="AB1" i="58"/>
  <c r="AB132" i="58"/>
  <c r="AJ209" i="58"/>
  <c r="AJ132" i="58"/>
  <c r="Q1" i="58"/>
  <c r="Q132" i="58"/>
  <c r="U1" i="58"/>
  <c r="U132" i="58"/>
  <c r="Y1" i="58"/>
  <c r="Y132" i="58"/>
  <c r="AC1" i="58"/>
  <c r="AC132" i="58"/>
  <c r="AK209" i="58"/>
  <c r="AK132" i="58"/>
  <c r="R1" i="58"/>
  <c r="R132" i="58"/>
  <c r="V1" i="58"/>
  <c r="V132" i="58"/>
  <c r="Z1" i="58"/>
  <c r="Z132" i="58"/>
  <c r="AD1" i="58"/>
  <c r="AD132" i="58"/>
  <c r="AL209" i="58"/>
  <c r="AL132" i="58"/>
  <c r="L1" i="3"/>
  <c r="L192" i="3"/>
  <c r="P1" i="3"/>
  <c r="N2" i="3" s="1"/>
  <c r="B3" i="67" s="1"/>
  <c r="P192" i="3"/>
  <c r="T1" i="3"/>
  <c r="T192" i="3"/>
  <c r="X1" i="3"/>
  <c r="X192" i="3"/>
  <c r="M1" i="3"/>
  <c r="M192" i="3"/>
  <c r="U1" i="3"/>
  <c r="U192" i="3"/>
  <c r="Y1" i="3"/>
  <c r="Y192" i="3"/>
  <c r="N1" i="3"/>
  <c r="N192" i="3"/>
  <c r="R1" i="3"/>
  <c r="R192" i="3"/>
  <c r="Z1" i="3"/>
  <c r="Z192" i="3"/>
  <c r="O1" i="3"/>
  <c r="O192" i="3"/>
  <c r="S1" i="3"/>
  <c r="S192" i="3"/>
  <c r="W1" i="3"/>
  <c r="W192" i="3"/>
  <c r="G132" i="60"/>
  <c r="S132" i="60"/>
  <c r="S1" i="60"/>
  <c r="W132" i="60"/>
  <c r="W1" i="60"/>
  <c r="AA132" i="60"/>
  <c r="AA1" i="60"/>
  <c r="AE132" i="60"/>
  <c r="AE1" i="60"/>
  <c r="AM209" i="60"/>
  <c r="AM132" i="60"/>
  <c r="H132" i="60"/>
  <c r="T132" i="60"/>
  <c r="T1" i="60"/>
  <c r="X132" i="60"/>
  <c r="X1" i="60"/>
  <c r="AB132" i="60"/>
  <c r="AB1" i="60"/>
  <c r="AJ209" i="60"/>
  <c r="AJ132" i="60"/>
  <c r="Q132" i="60"/>
  <c r="Q1" i="60"/>
  <c r="U132" i="60"/>
  <c r="U1" i="60"/>
  <c r="Y132" i="60"/>
  <c r="Y1" i="60"/>
  <c r="AC132" i="60"/>
  <c r="AC1" i="60"/>
  <c r="AK209" i="60"/>
  <c r="AK132" i="60"/>
  <c r="R132" i="60"/>
  <c r="R1" i="60"/>
  <c r="V132" i="60"/>
  <c r="V1" i="60"/>
  <c r="Z132" i="60"/>
  <c r="Z1" i="60"/>
  <c r="AD132" i="60"/>
  <c r="AD1" i="60"/>
  <c r="AL209" i="60"/>
  <c r="AL132" i="60"/>
  <c r="AF132" i="57"/>
  <c r="AI132" i="57"/>
  <c r="AH132" i="57"/>
  <c r="AG132" i="57"/>
  <c r="AF132" i="56"/>
  <c r="AI132" i="56"/>
  <c r="AG132" i="56"/>
  <c r="AH132" i="56"/>
  <c r="AG132" i="55"/>
  <c r="AF132" i="55"/>
  <c r="AI132" i="55"/>
  <c r="AH132" i="55"/>
  <c r="AH132" i="54"/>
  <c r="AG132" i="54"/>
  <c r="AI132" i="54"/>
  <c r="AF132" i="54"/>
  <c r="AH132" i="52"/>
  <c r="AG132" i="52"/>
  <c r="AI132" i="52"/>
  <c r="AF132" i="52"/>
  <c r="AI132" i="58"/>
  <c r="AH132" i="58"/>
  <c r="AF132" i="58"/>
  <c r="AG132" i="58"/>
  <c r="AF209" i="60"/>
  <c r="AI132" i="60"/>
  <c r="AH132" i="60"/>
  <c r="AG132" i="60"/>
  <c r="AF132" i="60"/>
  <c r="Q1" i="53"/>
  <c r="Q132" i="53"/>
  <c r="U1" i="53"/>
  <c r="U132" i="53"/>
  <c r="Y1" i="53"/>
  <c r="Y132" i="53"/>
  <c r="AC1" i="53"/>
  <c r="AC132" i="53"/>
  <c r="AG132" i="53"/>
  <c r="AK132" i="53"/>
  <c r="R1" i="53"/>
  <c r="R132" i="53"/>
  <c r="V1" i="53"/>
  <c r="V132" i="53"/>
  <c r="Z1" i="53"/>
  <c r="Z132" i="53"/>
  <c r="AD1" i="53"/>
  <c r="AD132" i="53"/>
  <c r="AH132" i="53"/>
  <c r="AL132" i="53"/>
  <c r="S1" i="53"/>
  <c r="S132" i="53"/>
  <c r="W1" i="53"/>
  <c r="W132" i="53"/>
  <c r="AA1" i="53"/>
  <c r="AA132" i="53"/>
  <c r="AE1" i="53"/>
  <c r="AE132" i="53"/>
  <c r="AI132" i="53"/>
  <c r="AM132" i="53"/>
  <c r="T1" i="53"/>
  <c r="T132" i="53"/>
  <c r="X1" i="53"/>
  <c r="X132" i="53"/>
  <c r="AB1" i="53"/>
  <c r="AB132" i="53"/>
  <c r="AF132" i="53"/>
  <c r="AJ132" i="53"/>
  <c r="P117" i="2"/>
  <c r="S133" i="56"/>
  <c r="S11" i="56" s="1"/>
  <c r="B8" i="65" s="1"/>
  <c r="X133" i="56"/>
  <c r="X11" i="56" s="1"/>
  <c r="H8" i="65" s="1"/>
  <c r="X133" i="55"/>
  <c r="X11" i="55" s="1"/>
  <c r="H7" i="65" s="1"/>
  <c r="AC133" i="55"/>
  <c r="AC11" i="55" s="1"/>
  <c r="N7" i="65" s="1"/>
  <c r="AC133" i="54"/>
  <c r="AC11" i="54" s="1"/>
  <c r="N12" i="65" s="1"/>
  <c r="X133" i="54"/>
  <c r="X11" i="54" s="1"/>
  <c r="H12" i="65" s="1"/>
  <c r="X133" i="57"/>
  <c r="X11" i="57" s="1"/>
  <c r="H11" i="65" s="1"/>
  <c r="AC133" i="57"/>
  <c r="AC11" i="57" s="1"/>
  <c r="N11" i="65" s="1"/>
  <c r="S133" i="57"/>
  <c r="S11" i="57" s="1"/>
  <c r="B11" i="65" s="1"/>
  <c r="N133" i="3"/>
  <c r="N7" i="3" s="1"/>
  <c r="B3" i="65" s="1"/>
  <c r="G131" i="3"/>
  <c r="G147" i="3"/>
  <c r="G9" i="3" s="1"/>
  <c r="H163" i="3"/>
  <c r="H8" i="3" s="1"/>
  <c r="X133" i="3"/>
  <c r="X7" i="3" s="1"/>
  <c r="N3" i="65" s="1"/>
  <c r="V1" i="3"/>
  <c r="S133" i="3"/>
  <c r="S7" i="3" s="1"/>
  <c r="H3" i="65" s="1"/>
  <c r="Q1" i="3"/>
  <c r="S2" i="3" s="1"/>
  <c r="H3" i="67" s="1"/>
  <c r="H147" i="3"/>
  <c r="H9" i="3" s="1"/>
  <c r="H131" i="3"/>
  <c r="H7" i="3" s="1"/>
  <c r="I163" i="3"/>
  <c r="I8" i="3" s="1"/>
  <c r="I131" i="3"/>
  <c r="I7" i="3" s="1"/>
  <c r="I147" i="3"/>
  <c r="I9" i="3" s="1"/>
  <c r="G163" i="3"/>
  <c r="G8" i="3" s="1"/>
  <c r="X133" i="53"/>
  <c r="X11" i="53" s="1"/>
  <c r="H5" i="65" s="1"/>
  <c r="AC133" i="53"/>
  <c r="AC11" i="53" s="1"/>
  <c r="N5" i="65" s="1"/>
  <c r="AC133" i="52"/>
  <c r="AC11" i="52" s="1"/>
  <c r="N4" i="65" s="1"/>
  <c r="S149" i="58"/>
  <c r="S12" i="58" s="1"/>
  <c r="C9" i="65" s="1"/>
  <c r="C13" i="65" s="1"/>
  <c r="S157" i="58"/>
  <c r="S14" i="58" s="1"/>
  <c r="E9" i="65" s="1"/>
  <c r="E13" i="65" s="1"/>
  <c r="AC133" i="58"/>
  <c r="AC11" i="58" s="1"/>
  <c r="N9" i="65" s="1"/>
  <c r="AC149" i="58"/>
  <c r="AC12" i="58" s="1"/>
  <c r="O9" i="65" s="1"/>
  <c r="O13" i="65" s="1"/>
  <c r="AC157" i="58"/>
  <c r="AC14" i="58" s="1"/>
  <c r="Q9" i="65" s="1"/>
  <c r="Q13" i="65" s="1"/>
  <c r="S133" i="60"/>
  <c r="S11" i="60" s="1"/>
  <c r="B6" i="65" s="1"/>
  <c r="X133" i="60"/>
  <c r="X11" i="60" s="1"/>
  <c r="H6" i="65" s="1"/>
  <c r="AC133" i="60"/>
  <c r="AC11" i="60" s="1"/>
  <c r="N6" i="65" s="1"/>
  <c r="S133" i="53"/>
  <c r="S11" i="53" s="1"/>
  <c r="B5" i="65" s="1"/>
  <c r="S133" i="52"/>
  <c r="S11" i="52" s="1"/>
  <c r="B4" i="65" s="1"/>
  <c r="S133" i="58"/>
  <c r="S11" i="58" s="1"/>
  <c r="B9" i="65" s="1"/>
  <c r="X133" i="52"/>
  <c r="X11" i="52" s="1"/>
  <c r="H4" i="65" s="1"/>
  <c r="X133" i="58"/>
  <c r="X11" i="58" s="1"/>
  <c r="H9" i="65" s="1"/>
  <c r="X149" i="58"/>
  <c r="X12" i="58" s="1"/>
  <c r="I9" i="65" s="1"/>
  <c r="I13" i="65" s="1"/>
  <c r="X157" i="58"/>
  <c r="X14" i="58" s="1"/>
  <c r="K9" i="65" s="1"/>
  <c r="K13" i="65" s="1"/>
  <c r="H178" i="3"/>
  <c r="I187" i="3"/>
  <c r="G185" i="3"/>
  <c r="G186" i="3"/>
  <c r="L131" i="60"/>
  <c r="L11" i="60" s="1"/>
  <c r="L2" i="60" s="1"/>
  <c r="I181" i="3"/>
  <c r="K132" i="3"/>
  <c r="L118" i="2"/>
  <c r="F126" i="2"/>
  <c r="K118" i="2"/>
  <c r="G118" i="2"/>
  <c r="O116" i="2"/>
  <c r="O117" i="2" s="1"/>
  <c r="T132" i="3"/>
  <c r="N132" i="3"/>
  <c r="P131" i="52"/>
  <c r="P152" i="52" s="1"/>
  <c r="P131" i="60"/>
  <c r="N131" i="60"/>
  <c r="N11" i="60" s="1"/>
  <c r="N2" i="60" s="1"/>
  <c r="O131" i="60"/>
  <c r="M131" i="60"/>
  <c r="M11" i="60" s="1"/>
  <c r="M2" i="60" s="1"/>
  <c r="I185" i="3"/>
  <c r="G180" i="3"/>
  <c r="I179" i="3"/>
  <c r="I178" i="3"/>
  <c r="G181" i="3"/>
  <c r="H186" i="3"/>
  <c r="H180" i="3"/>
  <c r="G184" i="3"/>
  <c r="I186" i="3"/>
  <c r="I132" i="3"/>
  <c r="I180" i="3"/>
  <c r="H185" i="3"/>
  <c r="H179" i="3"/>
  <c r="H184" i="3"/>
  <c r="G187" i="3"/>
  <c r="J132" i="3"/>
  <c r="G178" i="3"/>
  <c r="H181" i="3"/>
  <c r="I184" i="3"/>
  <c r="H187" i="3"/>
  <c r="G179" i="3"/>
  <c r="G119" i="2"/>
  <c r="H116" i="2"/>
  <c r="H117" i="2" s="1"/>
  <c r="K120" i="2"/>
  <c r="K116" i="2"/>
  <c r="K117" i="2" s="1"/>
  <c r="G116" i="2"/>
  <c r="G117" i="2" s="1"/>
  <c r="F124" i="2"/>
  <c r="H121" i="2"/>
  <c r="G120" i="2"/>
  <c r="K119" i="2"/>
  <c r="F118" i="2"/>
  <c r="H118" i="2"/>
  <c r="L119" i="2"/>
  <c r="F125" i="2"/>
  <c r="H119" i="2"/>
  <c r="L116" i="2"/>
  <c r="L117" i="2" s="1"/>
  <c r="H122" i="2"/>
  <c r="F119" i="2"/>
  <c r="G121" i="2"/>
  <c r="L121" i="2"/>
  <c r="F123" i="2"/>
  <c r="F121" i="2"/>
  <c r="F120" i="2"/>
  <c r="Z128" i="2"/>
  <c r="AB124" i="2"/>
  <c r="AB127" i="2" s="1"/>
  <c r="V128" i="2"/>
  <c r="R164" i="3"/>
  <c r="AG132" i="3"/>
  <c r="S132" i="3"/>
  <c r="R132" i="3"/>
  <c r="X128" i="2"/>
  <c r="AH132" i="3"/>
  <c r="AE132" i="3"/>
  <c r="Q164" i="3"/>
  <c r="Z148" i="3"/>
  <c r="AB123" i="2"/>
  <c r="V129" i="2"/>
  <c r="U124" i="2"/>
  <c r="U126" i="2" s="1"/>
  <c r="AF164" i="3"/>
  <c r="AB148" i="3"/>
  <c r="H132" i="3"/>
  <c r="AB129" i="2"/>
  <c r="Z124" i="2"/>
  <c r="Z126" i="2" s="1"/>
  <c r="Z129" i="2"/>
  <c r="Y124" i="2"/>
  <c r="Y126" i="2" s="1"/>
  <c r="U128" i="2"/>
  <c r="M127" i="2"/>
  <c r="AH148" i="3"/>
  <c r="AB132" i="3"/>
  <c r="AD132" i="3"/>
  <c r="X132" i="3"/>
  <c r="Y148" i="3"/>
  <c r="T148" i="3"/>
  <c r="AD148" i="3"/>
  <c r="T164" i="3"/>
  <c r="AB164" i="3"/>
  <c r="M148" i="3"/>
  <c r="AF148" i="3"/>
  <c r="U164" i="3"/>
  <c r="AE164" i="3"/>
  <c r="AB128" i="2"/>
  <c r="AA123" i="2"/>
  <c r="Z123" i="2"/>
  <c r="Y129" i="2"/>
  <c r="X124" i="2"/>
  <c r="X127" i="2" s="1"/>
  <c r="X123" i="2"/>
  <c r="X129" i="2"/>
  <c r="W129" i="2"/>
  <c r="V123" i="2"/>
  <c r="V124" i="2"/>
  <c r="V126" i="2" s="1"/>
  <c r="U129" i="2"/>
  <c r="M117" i="2"/>
  <c r="N117" i="2"/>
  <c r="Y128" i="2"/>
  <c r="Y123" i="2"/>
  <c r="W123" i="2"/>
  <c r="U123" i="2"/>
  <c r="W124" i="2"/>
  <c r="W126" i="2" s="1"/>
  <c r="N127" i="2"/>
  <c r="AA128" i="2"/>
  <c r="AA129" i="2"/>
  <c r="V148" i="3"/>
  <c r="L132" i="3"/>
  <c r="L148" i="3"/>
  <c r="O148" i="3"/>
  <c r="N164" i="3"/>
  <c r="M164" i="3"/>
  <c r="Y164" i="3"/>
  <c r="Z164" i="3"/>
  <c r="AD164" i="3"/>
  <c r="AA124" i="2"/>
  <c r="V132" i="3"/>
  <c r="AA132" i="3"/>
  <c r="P148" i="3"/>
  <c r="U148" i="3"/>
  <c r="L164" i="3"/>
  <c r="S164" i="3"/>
  <c r="X164" i="3"/>
  <c r="W164" i="3"/>
  <c r="O132" i="3"/>
  <c r="Y132" i="3"/>
  <c r="W132" i="3"/>
  <c r="Z132" i="3"/>
  <c r="W148" i="3"/>
  <c r="P164" i="3"/>
  <c r="AG164" i="3"/>
  <c r="W128" i="2"/>
  <c r="AC132" i="3"/>
  <c r="AE148" i="3"/>
  <c r="U132" i="3"/>
  <c r="Q132" i="3"/>
  <c r="AC148" i="3"/>
  <c r="AA148" i="3"/>
  <c r="O164" i="3"/>
  <c r="N148" i="3"/>
  <c r="M132" i="3"/>
  <c r="R148" i="3"/>
  <c r="Q148" i="3"/>
  <c r="AH164" i="3"/>
  <c r="AC164" i="3"/>
  <c r="AA164" i="3"/>
  <c r="P132" i="3"/>
  <c r="AF132" i="3"/>
  <c r="S148" i="3"/>
  <c r="X148" i="3"/>
  <c r="AG148" i="3"/>
  <c r="V164" i="3"/>
  <c r="S2" i="57" l="1"/>
  <c r="B11" i="67" s="1"/>
  <c r="AC2" i="57"/>
  <c r="N11" i="67" s="1"/>
  <c r="X2" i="56"/>
  <c r="H7" i="67" s="1"/>
  <c r="S2" i="56"/>
  <c r="B7" i="67" s="1"/>
  <c r="AC2" i="56"/>
  <c r="N7" i="67" s="1"/>
  <c r="X2" i="55"/>
  <c r="H5" i="67" s="1"/>
  <c r="AC2" i="55"/>
  <c r="N5" i="67" s="1"/>
  <c r="S2" i="55"/>
  <c r="B5" i="67" s="1"/>
  <c r="AC2" i="54"/>
  <c r="N12" i="67" s="1"/>
  <c r="S2" i="54"/>
  <c r="B12" i="67" s="1"/>
  <c r="N13" i="65"/>
  <c r="AC2" i="52"/>
  <c r="N4" i="67" s="1"/>
  <c r="S2" i="52"/>
  <c r="B4" i="67" s="1"/>
  <c r="X2" i="52"/>
  <c r="H4" i="67" s="1"/>
  <c r="B13" i="65"/>
  <c r="X2" i="3"/>
  <c r="N3" i="67" s="1"/>
  <c r="X2" i="58"/>
  <c r="H8" i="67" s="1"/>
  <c r="AC2" i="58"/>
  <c r="N8" i="67" s="1"/>
  <c r="S2" i="58"/>
  <c r="B8" i="67" s="1"/>
  <c r="H13" i="65"/>
  <c r="AC2" i="60"/>
  <c r="N9" i="67" s="1"/>
  <c r="G132" i="3"/>
  <c r="G7" i="3"/>
  <c r="X2" i="60"/>
  <c r="H9" i="67" s="1"/>
  <c r="S2" i="60"/>
  <c r="B9" i="67" s="1"/>
  <c r="AC2" i="53"/>
  <c r="N6" i="67" s="1"/>
  <c r="S2" i="53"/>
  <c r="B6" i="67" s="1"/>
  <c r="X2" i="53"/>
  <c r="H6" i="67" s="1"/>
  <c r="F127" i="2"/>
  <c r="O127" i="2"/>
  <c r="P132" i="60"/>
  <c r="N132" i="60"/>
  <c r="L132" i="60"/>
  <c r="O132" i="60"/>
  <c r="P132" i="52"/>
  <c r="H127" i="2"/>
  <c r="Y127" i="2"/>
  <c r="L127" i="2"/>
  <c r="K127" i="2"/>
  <c r="G127" i="2"/>
  <c r="M132" i="60"/>
  <c r="I122" i="2"/>
  <c r="I118" i="2"/>
  <c r="I121" i="2"/>
  <c r="I120" i="2"/>
  <c r="I116" i="2"/>
  <c r="I119" i="2"/>
  <c r="I123" i="2"/>
  <c r="U127" i="2"/>
  <c r="AB125" i="2"/>
  <c r="AB126" i="2"/>
  <c r="Y125" i="2"/>
  <c r="U125" i="2"/>
  <c r="X126" i="2"/>
  <c r="X125" i="2"/>
  <c r="Z127" i="2"/>
  <c r="Z125" i="2"/>
  <c r="W125" i="2"/>
  <c r="V127" i="2"/>
  <c r="V125" i="2"/>
  <c r="W127" i="2"/>
  <c r="AA125" i="2"/>
  <c r="AA126" i="2"/>
  <c r="J126" i="2"/>
  <c r="J118" i="2"/>
  <c r="J119" i="2"/>
  <c r="J123" i="2"/>
  <c r="J122" i="2"/>
  <c r="J125" i="2"/>
  <c r="J124" i="2"/>
  <c r="J120" i="2"/>
  <c r="J121" i="2"/>
  <c r="AA127" i="2"/>
  <c r="N13" i="67" l="1"/>
  <c r="B13" i="67"/>
  <c r="H13" i="67"/>
  <c r="J127" i="2"/>
  <c r="I127" i="2"/>
  <c r="I117" i="2"/>
</calcChain>
</file>

<file path=xl/comments1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2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3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4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5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6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7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8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comments9.xml><?xml version="1.0" encoding="utf-8"?>
<comments xmlns="http://schemas.openxmlformats.org/spreadsheetml/2006/main">
  <authors>
    <author>Janez Šušteršič</author>
  </authors>
  <commentList>
    <comment ref="F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1=ZA
2=PROTI
3=DELNO PROTI
5=IZLOĆEN
0=NI GLASOVAL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38"/>
          </rPr>
          <t>Janez Šušteršič:</t>
        </r>
        <r>
          <rPr>
            <sz val="9"/>
            <color indexed="81"/>
            <rFont val="Tahoma"/>
            <family val="2"/>
            <charset val="238"/>
          </rPr>
          <t xml:space="preserve">
1 če je TA SODNIK napisal ali se pridružil PLM oziroma OLM
</t>
        </r>
      </text>
    </comment>
  </commentList>
</comments>
</file>

<file path=xl/sharedStrings.xml><?xml version="1.0" encoding="utf-8"?>
<sst xmlns="http://schemas.openxmlformats.org/spreadsheetml/2006/main" count="2743" uniqueCount="304">
  <si>
    <t>Leto</t>
  </si>
  <si>
    <t>št. zadeve</t>
  </si>
  <si>
    <t>Glas</t>
  </si>
  <si>
    <t>Ekonomska dim.</t>
  </si>
  <si>
    <t>Družbena dim.</t>
  </si>
  <si>
    <t>Avtoritarna dim.</t>
  </si>
  <si>
    <t>Mednarodna</t>
  </si>
  <si>
    <t>Vladna</t>
  </si>
  <si>
    <t>PROTI</t>
  </si>
  <si>
    <t>PLM</t>
  </si>
  <si>
    <t>OLM</t>
  </si>
  <si>
    <t>DEL</t>
  </si>
  <si>
    <t>IZL</t>
  </si>
  <si>
    <t>Avt</t>
  </si>
  <si>
    <t>Mdn</t>
  </si>
  <si>
    <t>Vlad</t>
  </si>
  <si>
    <t>Ek</t>
  </si>
  <si>
    <t>Dr</t>
  </si>
  <si>
    <t>Vl</t>
  </si>
  <si>
    <t>Db</t>
  </si>
  <si>
    <t>Av</t>
  </si>
  <si>
    <t>Md</t>
  </si>
  <si>
    <t>D</t>
  </si>
  <si>
    <t>M</t>
  </si>
  <si>
    <t>P+D</t>
  </si>
  <si>
    <t>IP</t>
  </si>
  <si>
    <t>Vse</t>
  </si>
  <si>
    <t>Sest</t>
  </si>
  <si>
    <t>NI</t>
  </si>
  <si>
    <t>ZA</t>
  </si>
  <si>
    <t>LM</t>
  </si>
  <si>
    <t>Frekvence - 1</t>
  </si>
  <si>
    <t>Kontrola</t>
  </si>
  <si>
    <t>Vsota točk za pozicijo</t>
  </si>
  <si>
    <t>Delež točk za pozicijo</t>
  </si>
  <si>
    <t>(pomoč za graf)</t>
  </si>
  <si>
    <t>IP odločitev brez medn dimenzije (1)</t>
  </si>
  <si>
    <t>IP protivladnih odločitev (1)</t>
  </si>
  <si>
    <t>IP skladnih z mnenjem V/DZ (3,4)</t>
  </si>
  <si>
    <t>IP odločitev z medn dimenzijo (3,4)</t>
  </si>
  <si>
    <t>OD</t>
  </si>
  <si>
    <t>DO</t>
  </si>
  <si>
    <t>PREDSEDNIK</t>
  </si>
  <si>
    <t>DZ?</t>
  </si>
  <si>
    <t>tudi DZ</t>
  </si>
  <si>
    <t>samo DZ</t>
  </si>
  <si>
    <t>za DZ 1</t>
  </si>
  <si>
    <t>za DZ 2</t>
  </si>
  <si>
    <t>LIB</t>
  </si>
  <si>
    <t>DIS</t>
  </si>
  <si>
    <t>Sum of points, weighted for 1 and 5</t>
  </si>
  <si>
    <t>Sum of points, contested decision, weighted for 1 and 5</t>
  </si>
  <si>
    <t>Balance contested decision</t>
  </si>
  <si>
    <t>Sum of points, unanimous decision, weighted for 1 and 5</t>
  </si>
  <si>
    <t>IP contested decisions</t>
  </si>
  <si>
    <t>IP unanimous decisions</t>
  </si>
  <si>
    <t>Sum of points when dissenting, weighted for 1 and 5</t>
  </si>
  <si>
    <t>J-Dis</t>
  </si>
  <si>
    <t>IP when dissenting</t>
  </si>
  <si>
    <t>kontrola</t>
  </si>
  <si>
    <t>Vzorec</t>
  </si>
  <si>
    <t>POMEN OZNAK</t>
  </si>
  <si>
    <t>št sodnikov proti</t>
  </si>
  <si>
    <t>št sodnikov proti ali delno proti</t>
  </si>
  <si>
    <t>št sodnikov za</t>
  </si>
  <si>
    <t>št sodnikov delno proti</t>
  </si>
  <si>
    <t>št sodnikov ki niso glasovali</t>
  </si>
  <si>
    <t>št izločenih sodnikov</t>
  </si>
  <si>
    <t>št PLM</t>
  </si>
  <si>
    <t>št OLM</t>
  </si>
  <si>
    <t>POLM so šteta v obeh stolpcih</t>
  </si>
  <si>
    <t>OLM dveh sodnikov je šteto kot eno</t>
  </si>
  <si>
    <t>ali je sodba soglasna (1) ali nesoglasna (-1)</t>
  </si>
  <si>
    <t>nesoglasna tudi sodba s PLM</t>
  </si>
  <si>
    <t>PLM+OLM</t>
  </si>
  <si>
    <t>OZNAKE GLASOVANJA (DESNO)</t>
  </si>
  <si>
    <t>za</t>
  </si>
  <si>
    <t>proti</t>
  </si>
  <si>
    <t>delno proti</t>
  </si>
  <si>
    <t>izločen</t>
  </si>
  <si>
    <t>ni glasoval</t>
  </si>
  <si>
    <t>RAZL</t>
  </si>
  <si>
    <t>ZA - P+D</t>
  </si>
  <si>
    <t>Vsota</t>
  </si>
  <si>
    <t>Delež v vzorcu</t>
  </si>
  <si>
    <t>nesog</t>
  </si>
  <si>
    <t>število glasov za</t>
  </si>
  <si>
    <t>število glasov proti</t>
  </si>
  <si>
    <t>število glasov delno proti</t>
  </si>
  <si>
    <t>število neglasovanj</t>
  </si>
  <si>
    <t>število izločitev</t>
  </si>
  <si>
    <t>kontola</t>
  </si>
  <si>
    <t>število sodb v vzorcu za sodnika</t>
  </si>
  <si>
    <t>število glasovanj sodnika</t>
  </si>
  <si>
    <t>odstotek glasov za</t>
  </si>
  <si>
    <t>odstotek glasov proti ali delno proti</t>
  </si>
  <si>
    <t>odstotek neglasovanj</t>
  </si>
  <si>
    <t>odstotek izločitev</t>
  </si>
  <si>
    <t>Weighted sum of points (P1*1.5; P5*1,5)</t>
  </si>
  <si>
    <t>Weighted sum of points, unanimous decisions</t>
  </si>
  <si>
    <t>Weighted sum of points, contested decisions</t>
  </si>
  <si>
    <t>IP (ideal point - average position)</t>
  </si>
  <si>
    <t>Število odločitev, vsota točk po pozicijah</t>
  </si>
  <si>
    <t>Delež v vseh odločitvah, delež točk na pozicijah</t>
  </si>
  <si>
    <t>PROFILI ZA VSE ODLOČITVE</t>
  </si>
  <si>
    <t>PROFILI ZA NESOGLASNE ODLOČITVE</t>
  </si>
  <si>
    <t>Vsaj en sodnik glasoval proti ali delno proti</t>
  </si>
  <si>
    <t>Vsaj en sodnik napisal PLM, če so vsi glasovali za</t>
  </si>
  <si>
    <t>PROFILI ZA SOGLASNE ODLOČITVE</t>
  </si>
  <si>
    <t>Število odločitev z mdn dimenzijo (3,4)</t>
  </si>
  <si>
    <t>Število odločitev brez mdn dimenzije (1)</t>
  </si>
  <si>
    <t>Število protivladnih odločitev (1)</t>
  </si>
  <si>
    <t>Število skladnih odločitev (3,4)</t>
  </si>
  <si>
    <t>SOGLASJE GLEDE NA POZICIJO SODBE</t>
  </si>
  <si>
    <t>število soglasnih sodb na poziciji</t>
  </si>
  <si>
    <t>število nesoglasnih sodb na poziciji</t>
  </si>
  <si>
    <t>delež nesoglasnih sodb na poziciji</t>
  </si>
  <si>
    <t>Število glasovanj</t>
  </si>
  <si>
    <t>Delež v glasovanju</t>
  </si>
  <si>
    <t>PROFILI, KO JE TA SODNIK NESOGLASEN</t>
  </si>
  <si>
    <t>Upošteva se tudi PLM z glasom ZA</t>
  </si>
  <si>
    <t>PROFILI KO TA SODNIK NAPIŠE OLM</t>
  </si>
  <si>
    <t>SOGLASJE GLEDE NA POZICIJO SODNIKA</t>
  </si>
  <si>
    <t>Delež nestrinjanja na poziciji</t>
  </si>
  <si>
    <t>Sum of point for negative separate opinions</t>
  </si>
  <si>
    <t>Pozicija (IP) glede na mednarodno dimenzijo</t>
  </si>
  <si>
    <t>Pozicija (IP) glede na vladno dimenzijo</t>
  </si>
  <si>
    <t>Balance, weighted ((P5*1,5+P4)-(P2+P1*1,5))/sum of points</t>
  </si>
  <si>
    <t>Balance unanimous decisions, weighted</t>
  </si>
  <si>
    <t>Balance contested decision, weighted</t>
  </si>
  <si>
    <t>Balance unanimous decision, weighted</t>
  </si>
  <si>
    <t>Balance when dissenting, weighted</t>
  </si>
  <si>
    <t>Balance when negative separate opinions, weighted</t>
  </si>
  <si>
    <t>IP when negative separate opinions</t>
  </si>
  <si>
    <t>EKONOMSKA</t>
  </si>
  <si>
    <t xml:space="preserve">Vse </t>
  </si>
  <si>
    <t>Sodišče</t>
  </si>
  <si>
    <t>DRUŽBENA</t>
  </si>
  <si>
    <t>AVTORITARNA</t>
  </si>
  <si>
    <t>Vse=izračunano iz vseh sodb v vzorcu</t>
  </si>
  <si>
    <t>Nesogl=izračunano iz vseh nesoglasnih sodb (že obstoj PLM je nesoglasje, tudi če so vsi za)</t>
  </si>
  <si>
    <t>OLM=izračunano iz sodb, kjer je sodnik podal OLM</t>
  </si>
  <si>
    <t>Mediana</t>
  </si>
  <si>
    <t>EK</t>
  </si>
  <si>
    <t>DR</t>
  </si>
  <si>
    <t>AVT</t>
  </si>
  <si>
    <t>NL</t>
  </si>
  <si>
    <t>Zeleno=relativno liberalni sodniki (po IP pri EK v zgornji 25%, pri DR in AVT v spodnjih 25%)</t>
  </si>
  <si>
    <t>Rdeče=relativno neliberalni sodniki (po IP pri EK v spodnjih 25%, pri DR in AVT v zgornjih 25%)</t>
  </si>
  <si>
    <t>(NL)</t>
  </si>
  <si>
    <t>(LIB)</t>
  </si>
  <si>
    <t>RELATIVNA POZICIJA</t>
  </si>
  <si>
    <t>Točkovanje</t>
  </si>
  <si>
    <t>Sogl</t>
  </si>
  <si>
    <t>Nesogl</t>
  </si>
  <si>
    <t>Diss</t>
  </si>
  <si>
    <t>Sogl=izračunano iz vseh soglasnih sodb</t>
  </si>
  <si>
    <t>Diss=Izračunano iz sodb, kjer se sodnik ni strinjal (glasoval proti z ali brez LM, glasoval za in podal LM)</t>
  </si>
  <si>
    <t>EK: pozitivna=LIB, negativna=NL</t>
  </si>
  <si>
    <t>DR, AVT: pozitivna=NL, negativna=LIB</t>
  </si>
  <si>
    <t>Merilo: predznak pri Nesogl in Diss</t>
  </si>
  <si>
    <t>ABSOLUTNA POZICIJA</t>
  </si>
  <si>
    <t>Zeleno=relativno liberalni sodniki (po balance pri EK v zgornji 25%, pri DR in AVT v spodnjih 25%)</t>
  </si>
  <si>
    <t>Rdeče=relativno neliberalni sodniki (po balance pri EK v spodnjih 25%, pri DR in AVT v zgornjih 25%)</t>
  </si>
  <si>
    <t>Število točk na poziciji, ko se sodnik NI strinjal</t>
  </si>
  <si>
    <t>Število točk na pozicij, ko se je sodnik strinjal.</t>
  </si>
  <si>
    <t>POZICIJA SODNIKA, KADAR SE SKLICUJE NA MEDNARODNO DIMENZIJO</t>
  </si>
  <si>
    <t>Sodnik soglasen, se sklicuje na mdn (3,4)</t>
  </si>
  <si>
    <t>BAL</t>
  </si>
  <si>
    <t>Sodnik nesoglasen, se sklicuje na mdn (3,4)</t>
  </si>
  <si>
    <t>Sodnik soglasen, se ne sklicuje na mdn (1)</t>
  </si>
  <si>
    <t>POZICIJA SODNIKA GLEDE NA ODNOS DO VLADE</t>
  </si>
  <si>
    <t>Sodnik soglasen, nasprotuje vladi (1)</t>
  </si>
  <si>
    <t>Sodnik soglasen, se strinja z vlado (3,4)</t>
  </si>
  <si>
    <t>Sodnik nesoglasen, nasprotuje vladi (1)</t>
  </si>
  <si>
    <t>Sodnik nesoglasen, se strinja z vlado (3,4)</t>
  </si>
  <si>
    <t>/</t>
  </si>
  <si>
    <t>Šinkovec</t>
  </si>
  <si>
    <t>Jerovšek</t>
  </si>
  <si>
    <t>Jambrek</t>
  </si>
  <si>
    <t>Krivic</t>
  </si>
  <si>
    <t>Šturm</t>
  </si>
  <si>
    <t>Snoj</t>
  </si>
  <si>
    <t>BMZ</t>
  </si>
  <si>
    <t>Testen</t>
  </si>
  <si>
    <t>Ude</t>
  </si>
  <si>
    <t>Šink</t>
  </si>
  <si>
    <t>Jer</t>
  </si>
  <si>
    <t>Jamb</t>
  </si>
  <si>
    <t>Kriv</t>
  </si>
  <si>
    <t>Štu</t>
  </si>
  <si>
    <t>Tes</t>
  </si>
  <si>
    <t>U-I-93/93</t>
  </si>
  <si>
    <t>U-I-66/93</t>
  </si>
  <si>
    <t>U-I-108/91</t>
  </si>
  <si>
    <t>U-I-48/92</t>
  </si>
  <si>
    <t>U-I-52/93</t>
  </si>
  <si>
    <t>U-I-83/92</t>
  </si>
  <si>
    <t>U-I-123/92</t>
  </si>
  <si>
    <t>U-I-150/92</t>
  </si>
  <si>
    <t>U-I-25/92</t>
  </si>
  <si>
    <t>U-I-109/92</t>
  </si>
  <si>
    <t>U-I-22/93</t>
  </si>
  <si>
    <t>U-I-92/92</t>
  </si>
  <si>
    <t>U-I-9/92</t>
  </si>
  <si>
    <t>U-I-6/96</t>
  </si>
  <si>
    <t>U-I-13/94</t>
  </si>
  <si>
    <t>U-I-153/93</t>
  </si>
  <si>
    <t>U-I-193/93</t>
  </si>
  <si>
    <t>U-I-138/93</t>
  </si>
  <si>
    <t>U-I-77/94</t>
  </si>
  <si>
    <t>U-I-92/93</t>
  </si>
  <si>
    <t>U-I-178/93</t>
  </si>
  <si>
    <t>U-I-161/92</t>
  </si>
  <si>
    <t>U-I-137/93</t>
  </si>
  <si>
    <t>Up-41/94</t>
  </si>
  <si>
    <t>U-I-33/94</t>
  </si>
  <si>
    <t>U-I-183/94</t>
  </si>
  <si>
    <t>U-I-135/92</t>
  </si>
  <si>
    <t>U-I-172/94</t>
  </si>
  <si>
    <t>U-I-17/94</t>
  </si>
  <si>
    <t>U-I-304/94</t>
  </si>
  <si>
    <t>U-I-73/94</t>
  </si>
  <si>
    <t>U-I-48/94</t>
  </si>
  <si>
    <t>U-I-266/95</t>
  </si>
  <si>
    <t>Up-40/94</t>
  </si>
  <si>
    <t>U-I-47/94</t>
  </si>
  <si>
    <t>Up-38/93</t>
  </si>
  <si>
    <t>Up-123/95</t>
  </si>
  <si>
    <t>U-I-22/94</t>
  </si>
  <si>
    <t>Up-75/95</t>
  </si>
  <si>
    <t>Up-34/93</t>
  </si>
  <si>
    <t>Up-13/94</t>
  </si>
  <si>
    <t>Up-32/94</t>
  </si>
  <si>
    <t>U-I-78/93</t>
  </si>
  <si>
    <t>U-I-344/94</t>
  </si>
  <si>
    <t>U-I-67/94</t>
  </si>
  <si>
    <t>Up-84/94</t>
  </si>
  <si>
    <t>U-I-201/96</t>
  </si>
  <si>
    <t>U-I-119/94</t>
  </si>
  <si>
    <t>U-I-271/95</t>
  </si>
  <si>
    <t>U-I-18/93</t>
  </si>
  <si>
    <t>Up-185/95</t>
  </si>
  <si>
    <t>U-I-86/96</t>
  </si>
  <si>
    <t>U-I-106/95</t>
  </si>
  <si>
    <t>U-I-19/94</t>
  </si>
  <si>
    <t>U-I-279/96</t>
  </si>
  <si>
    <t>U-I-266/96</t>
  </si>
  <si>
    <t>Up-132/96</t>
  </si>
  <si>
    <t>U-I-265/96</t>
  </si>
  <si>
    <t>U-I-304/96</t>
  </si>
  <si>
    <t>Up-134/95</t>
  </si>
  <si>
    <t>Up-62/96</t>
  </si>
  <si>
    <t>U-I-33/95</t>
  </si>
  <si>
    <t>U-I-107/96</t>
  </si>
  <si>
    <t>U-I-2/92</t>
  </si>
  <si>
    <t>U-I-46/92</t>
  </si>
  <si>
    <t>U-I-72/92</t>
  </si>
  <si>
    <t>U-I-96/92</t>
  </si>
  <si>
    <t>U-I-137/92</t>
  </si>
  <si>
    <t>U-I-133/93 1. točka izreka</t>
  </si>
  <si>
    <t>U-I-133/93 2. točka izreka</t>
  </si>
  <si>
    <t>U-I-133/93 2. točka izreka (48.b in 48.c člen)</t>
  </si>
  <si>
    <t>U-I-67/92</t>
  </si>
  <si>
    <t>U-I-82/92</t>
  </si>
  <si>
    <t>U-I-6/92</t>
  </si>
  <si>
    <t>U-I-115/93</t>
  </si>
  <si>
    <t>U-I-83/94</t>
  </si>
  <si>
    <t>U-I-158/94</t>
  </si>
  <si>
    <t>U-I-285/94</t>
  </si>
  <si>
    <t>U-I-77/93</t>
  </si>
  <si>
    <t>U-I-327/94</t>
  </si>
  <si>
    <t>U-I-98/95</t>
  </si>
  <si>
    <t>U-I-81/94</t>
  </si>
  <si>
    <t>U-I-23/93</t>
  </si>
  <si>
    <t>U-I-305/94</t>
  </si>
  <si>
    <t>U-I-29/96</t>
  </si>
  <si>
    <t>U-I-224/96</t>
  </si>
  <si>
    <t>U-I-43/97</t>
  </si>
  <si>
    <t>U-I-40/96</t>
  </si>
  <si>
    <t>U-I-26/94</t>
  </si>
  <si>
    <t>U-I-82/96</t>
  </si>
  <si>
    <t>U-I-112/95</t>
  </si>
  <si>
    <t>U-I-142/93</t>
  </si>
  <si>
    <t>U-I-353/96</t>
  </si>
  <si>
    <t>U-I-167/97</t>
  </si>
  <si>
    <t>U-I-343/94</t>
  </si>
  <si>
    <t>U-I-25/95</t>
  </si>
  <si>
    <t>U-I-95/95</t>
  </si>
  <si>
    <t>U-I-289/95</t>
  </si>
  <si>
    <t>U-I-46/96</t>
  </si>
  <si>
    <t>Up-20/93</t>
  </si>
  <si>
    <t>U-I-121/97</t>
  </si>
  <si>
    <t>U-I-58/95</t>
  </si>
  <si>
    <t>OPOMBA: SIVO SO OZNAČENE SODBE, PRI KATERIH NI BILO MOGOČE ZA VSE SODNIKE UGOTOVITI, KAKO SO GLASOVALI.</t>
  </si>
  <si>
    <t>TI SODNIKI IMAJO POD GLASOVANJE KODO "9" IN SEVEDA PRI TEJ SODBI NISO RAZPOREJENI NA DIMENZIJE (JE PA VSAJ US).</t>
  </si>
  <si>
    <t>za DZ 4</t>
  </si>
  <si>
    <t>Odločitve z medn dimenzijo so MANJ liberalne (razlika do drugih sestav, verjetno)</t>
  </si>
  <si>
    <t>Protivladne odločitve so bolj liberalne na vseh dimenzijah, in to izrazito.</t>
  </si>
  <si>
    <t>Več soglasja z medn.</t>
  </si>
  <si>
    <t>Več soglasja pri protivladnih.</t>
  </si>
  <si>
    <t>za DZ 3</t>
  </si>
  <si>
    <t>To pomeni: čeprav je ta sestava generalno manj liberalna od drugih glede na IP, je pa zelo liberalna glede na zakonodajalca.</t>
  </si>
  <si>
    <t>Zupančič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</si>
</sst>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2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5" xfId="0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0" xfId="0" applyFill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/>
    <xf numFmtId="0" fontId="0" fillId="0" borderId="0" xfId="0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Fill="1" applyBorder="1"/>
    <xf numFmtId="164" fontId="0" fillId="0" borderId="0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1" fontId="0" fillId="0" borderId="26" xfId="0" applyNumberFormat="1" applyBorder="1" applyAlignment="1">
      <alignment horizontal="right"/>
    </xf>
    <xf numFmtId="1" fontId="0" fillId="0" borderId="26" xfId="0" applyNumberFormat="1" applyBorder="1" applyAlignment="1">
      <alignment horizontal="center"/>
    </xf>
    <xf numFmtId="164" fontId="0" fillId="0" borderId="17" xfId="0" applyNumberFormat="1" applyBorder="1" applyAlignment="1">
      <alignment horizontal="right"/>
    </xf>
    <xf numFmtId="164" fontId="1" fillId="0" borderId="1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164" fontId="0" fillId="0" borderId="17" xfId="0" applyNumberFormat="1" applyFont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164" fontId="0" fillId="0" borderId="19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Font="1" applyBorder="1"/>
    <xf numFmtId="0" fontId="0" fillId="0" borderId="8" xfId="0" applyFont="1" applyBorder="1"/>
    <xf numFmtId="164" fontId="0" fillId="0" borderId="6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8" xfId="0" applyBorder="1"/>
    <xf numFmtId="0" fontId="0" fillId="0" borderId="27" xfId="0" applyBorder="1"/>
    <xf numFmtId="0" fontId="0" fillId="0" borderId="19" xfId="0" applyFill="1" applyBorder="1"/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8" xfId="0" applyFont="1" applyBorder="1"/>
    <xf numFmtId="0" fontId="0" fillId="8" borderId="0" xfId="0" applyFill="1"/>
    <xf numFmtId="0" fontId="0" fillId="9" borderId="0" xfId="0" applyFill="1"/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0" fontId="0" fillId="0" borderId="0" xfId="0" applyAlignment="1"/>
    <xf numFmtId="0" fontId="0" fillId="11" borderId="0" xfId="0" applyFill="1" applyAlignment="1"/>
    <xf numFmtId="0" fontId="0" fillId="0" borderId="0" xfId="0" applyFill="1" applyAlignment="1"/>
    <xf numFmtId="0" fontId="0" fillId="5" borderId="0" xfId="0" quotePrefix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0" fillId="11" borderId="0" xfId="0" applyFill="1" applyAlignment="1">
      <alignment horizontal="center" vertical="center"/>
    </xf>
    <xf numFmtId="0" fontId="0" fillId="11" borderId="6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6" fillId="11" borderId="0" xfId="0" applyFont="1" applyFill="1"/>
    <xf numFmtId="164" fontId="0" fillId="0" borderId="0" xfId="0" applyNumberFormat="1" applyFill="1" applyAlignment="1">
      <alignment horizontal="center"/>
    </xf>
    <xf numFmtId="1" fontId="0" fillId="6" borderId="18" xfId="0" applyNumberFormat="1" applyFill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1" fontId="0" fillId="6" borderId="27" xfId="0" applyNumberFormat="1" applyFill="1" applyBorder="1" applyAlignment="1">
      <alignment horizontal="center"/>
    </xf>
    <xf numFmtId="164" fontId="0" fillId="6" borderId="19" xfId="0" applyNumberFormat="1" applyFill="1" applyBorder="1" applyAlignment="1">
      <alignment horizontal="center"/>
    </xf>
    <xf numFmtId="164" fontId="0" fillId="6" borderId="18" xfId="0" applyNumberFormat="1" applyFill="1" applyBorder="1" applyAlignment="1">
      <alignment horizontal="center"/>
    </xf>
    <xf numFmtId="164" fontId="0" fillId="6" borderId="27" xfId="0" applyNumberFormat="1" applyFill="1" applyBorder="1" applyAlignment="1">
      <alignment horizontal="center"/>
    </xf>
    <xf numFmtId="0" fontId="0" fillId="0" borderId="28" xfId="0" applyFill="1" applyBorder="1"/>
    <xf numFmtId="0" fontId="0" fillId="0" borderId="2" xfId="0" applyFill="1" applyBorder="1"/>
    <xf numFmtId="0" fontId="0" fillId="0" borderId="16" xfId="0" applyFill="1" applyBorder="1"/>
    <xf numFmtId="0" fontId="0" fillId="3" borderId="1" xfId="0" applyFill="1" applyBorder="1"/>
    <xf numFmtId="0" fontId="0" fillId="5" borderId="0" xfId="0" applyFill="1" applyBorder="1"/>
    <xf numFmtId="0" fontId="0" fillId="8" borderId="28" xfId="0" applyFill="1" applyBorder="1"/>
    <xf numFmtId="0" fontId="0" fillId="3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0" fillId="10" borderId="16" xfId="0" applyFill="1" applyBorder="1"/>
    <xf numFmtId="0" fontId="0" fillId="3" borderId="16" xfId="0" applyFill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Navadno" xfId="0" builtinId="0"/>
    <cellStyle name="Pojasnjevalno besedilo" xfId="1" builtinId="53" customBuiltin="1"/>
  </cellStyles>
  <dxfs count="3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FF6600"/>
      <rgbColor rgb="FF4A7EBB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US!$L$11:$P$11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US!$L$132:$P$132</c:f>
              <c:numCache>
                <c:formatCode>0</c:formatCode>
                <c:ptCount val="5"/>
                <c:pt idx="0">
                  <c:v>15.625</c:v>
                </c:pt>
                <c:pt idx="1">
                  <c:v>34.375</c:v>
                </c:pt>
                <c:pt idx="2">
                  <c:v>12.5</c:v>
                </c:pt>
                <c:pt idx="3">
                  <c:v>21.875</c:v>
                </c:pt>
                <c:pt idx="4">
                  <c:v>15.625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4F-4042-9656-53F2527D7013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US!$N$133</c:f>
              <c:numCache>
                <c:formatCode>0.0</c:formatCode>
                <c:ptCount val="1"/>
                <c:pt idx="0">
                  <c:v>2.875</c:v>
                </c:pt>
              </c:numCache>
            </c:numRef>
          </c:xVal>
          <c:yVal>
            <c:numRef>
              <c:f>US!$N$134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04F-4042-9656-53F2527D70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93581952"/>
        <c:axId val="293583488"/>
      </c:scatterChart>
      <c:valAx>
        <c:axId val="29358195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293583488"/>
        <c:crosses val="autoZero"/>
        <c:crossBetween val="midCat"/>
        <c:majorUnit val="1"/>
      </c:valAx>
      <c:valAx>
        <c:axId val="2935834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29358195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val>
            <c:numRef>
              <c:f>US!$AE$148:$AH$148</c:f>
              <c:numCache>
                <c:formatCode>0</c:formatCode>
                <c:ptCount val="4"/>
                <c:pt idx="0">
                  <c:v>34.042553191489361</c:v>
                </c:pt>
                <c:pt idx="1">
                  <c:v>17.021276595744681</c:v>
                </c:pt>
                <c:pt idx="2">
                  <c:v>6.3829787234042552</c:v>
                </c:pt>
                <c:pt idx="3">
                  <c:v>42.553191489361701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531-4319-9B4C-14FCD50D83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1352448"/>
        <c:axId val="131353984"/>
      </c:barChart>
      <c:catAx>
        <c:axId val="131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1353984"/>
        <c:crosses val="autoZero"/>
        <c:auto val="1"/>
        <c:lblAlgn val="ctr"/>
        <c:lblOffset val="100"/>
        <c:tickLblSkip val="1"/>
        <c:noMultiLvlLbl val="0"/>
      </c:catAx>
      <c:valAx>
        <c:axId val="13135398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135244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Snoj!$AF$17:$AI$17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Snoj!$AJ$156:$AM$156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813184"/>
        <c:axId val="136831360"/>
      </c:barChart>
      <c:catAx>
        <c:axId val="1368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831360"/>
        <c:crosses val="autoZero"/>
        <c:auto val="1"/>
        <c:lblAlgn val="ctr"/>
        <c:lblOffset val="100"/>
        <c:tickLblSkip val="1"/>
        <c:noMultiLvlLbl val="0"/>
      </c:catAx>
      <c:valAx>
        <c:axId val="1368313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81318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Snoj!$Q$17:$U$17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Snoj!$V$171:$Z$171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Snoj!$X$172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Snoj!$X$173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857472"/>
        <c:axId val="136859008"/>
      </c:scatterChart>
      <c:valAx>
        <c:axId val="13685747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859008"/>
        <c:crosses val="autoZero"/>
        <c:crossBetween val="midCat"/>
        <c:majorUnit val="1"/>
      </c:valAx>
      <c:valAx>
        <c:axId val="13685900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85747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Snoj!$Q$17:$U$17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Snoj!$AA$171:$AE$171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Snoj!$AC$172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Snoj!$AC$173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889472"/>
        <c:axId val="136891008"/>
      </c:scatterChart>
      <c:valAx>
        <c:axId val="13688947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891008"/>
        <c:crosses val="autoZero"/>
        <c:crossBetween val="midCat"/>
        <c:majorUnit val="1"/>
      </c:valAx>
      <c:valAx>
        <c:axId val="13689100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88947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Snoj!$AF$17:$AI$17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Snoj!$AF$171:$AI$171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993408"/>
        <c:axId val="136999296"/>
      </c:barChart>
      <c:catAx>
        <c:axId val="1369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999296"/>
        <c:crosses val="autoZero"/>
        <c:auto val="1"/>
        <c:lblAlgn val="ctr"/>
        <c:lblOffset val="100"/>
        <c:tickLblSkip val="1"/>
        <c:noMultiLvlLbl val="0"/>
      </c:catAx>
      <c:valAx>
        <c:axId val="1369992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99340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Snoj!$AF$17:$AI$17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Snoj!$AJ$171:$AM$171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019776"/>
        <c:axId val="137021312"/>
      </c:barChart>
      <c:catAx>
        <c:axId val="13701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7021312"/>
        <c:crosses val="autoZero"/>
        <c:auto val="1"/>
        <c:lblAlgn val="ctr"/>
        <c:lblOffset val="100"/>
        <c:tickLblSkip val="1"/>
        <c:noMultiLvlLbl val="0"/>
      </c:catAx>
      <c:valAx>
        <c:axId val="13702131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701977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Snoj!$Q$17:$U$17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Snoj!$Q$171:$U$171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Snoj!$S$172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Snoj!$S$173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7067904"/>
        <c:axId val="137069696"/>
      </c:scatterChart>
      <c:valAx>
        <c:axId val="13706790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7069696"/>
        <c:crosses val="autoZero"/>
        <c:crossBetween val="midCat"/>
        <c:majorUnit val="1"/>
      </c:valAx>
      <c:valAx>
        <c:axId val="1370696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706790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BMZ!$Q$17:$U$17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BMZ!$Q$132:$U$132</c:f>
              <c:numCache>
                <c:formatCode>0</c:formatCode>
                <c:ptCount val="5"/>
                <c:pt idx="0">
                  <c:v>17.592592592592592</c:v>
                </c:pt>
                <c:pt idx="1">
                  <c:v>23.148148148148149</c:v>
                </c:pt>
                <c:pt idx="2">
                  <c:v>26.851851851851855</c:v>
                </c:pt>
                <c:pt idx="3">
                  <c:v>21.296296296296298</c:v>
                </c:pt>
                <c:pt idx="4">
                  <c:v>11.111111111111111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BMZ!$S$133</c:f>
              <c:numCache>
                <c:formatCode>0.0</c:formatCode>
                <c:ptCount val="1"/>
                <c:pt idx="0">
                  <c:v>2.8518518518518516</c:v>
                </c:pt>
              </c:numCache>
            </c:numRef>
          </c:xVal>
          <c:yVal>
            <c:numRef>
              <c:f>BMZ!$S$134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7243648"/>
        <c:axId val="137261824"/>
      </c:scatterChart>
      <c:valAx>
        <c:axId val="13724364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7261824"/>
        <c:crosses val="autoZero"/>
        <c:crossBetween val="midCat"/>
        <c:majorUnit val="1"/>
      </c:valAx>
      <c:valAx>
        <c:axId val="1372618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724364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BMZ!$Q$17:$U$17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BMZ!$V$132:$Z$132</c:f>
              <c:numCache>
                <c:formatCode>0</c:formatCode>
                <c:ptCount val="5"/>
                <c:pt idx="0">
                  <c:v>20.779220779220779</c:v>
                </c:pt>
                <c:pt idx="1">
                  <c:v>26.623376623376622</c:v>
                </c:pt>
                <c:pt idx="2">
                  <c:v>20.779220779220779</c:v>
                </c:pt>
                <c:pt idx="3">
                  <c:v>20.779220779220779</c:v>
                </c:pt>
                <c:pt idx="4">
                  <c:v>11.038961038961039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BMZ!$X$133</c:f>
              <c:numCache>
                <c:formatCode>0.0</c:formatCode>
                <c:ptCount val="1"/>
                <c:pt idx="0">
                  <c:v>2.7467532467532467</c:v>
                </c:pt>
              </c:numCache>
            </c:numRef>
          </c:xVal>
          <c:yVal>
            <c:numRef>
              <c:f>BMZ!$X$134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7292032"/>
        <c:axId val="135528448"/>
      </c:scatterChart>
      <c:valAx>
        <c:axId val="1372920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528448"/>
        <c:crosses val="autoZero"/>
        <c:crossBetween val="midCat"/>
        <c:majorUnit val="1"/>
      </c:valAx>
      <c:valAx>
        <c:axId val="13552844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72920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BMZ!$Q$17:$U$17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BMZ!$AA$132:$AE$132</c:f>
              <c:numCache>
                <c:formatCode>0</c:formatCode>
                <c:ptCount val="5"/>
                <c:pt idx="0">
                  <c:v>27.445652173913043</c:v>
                </c:pt>
                <c:pt idx="1">
                  <c:v>26.086956521739129</c:v>
                </c:pt>
                <c:pt idx="2">
                  <c:v>18.206521739130434</c:v>
                </c:pt>
                <c:pt idx="3">
                  <c:v>13.858695652173914</c:v>
                </c:pt>
                <c:pt idx="4">
                  <c:v>14.402173913043478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BMZ!$AC$133</c:f>
              <c:numCache>
                <c:formatCode>0.0</c:formatCode>
                <c:ptCount val="1"/>
                <c:pt idx="0">
                  <c:v>2.6168478260869565</c:v>
                </c:pt>
              </c:numCache>
            </c:numRef>
          </c:xVal>
          <c:yVal>
            <c:numRef>
              <c:f>BMZ!$S$134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562752"/>
        <c:axId val="135564288"/>
      </c:scatterChart>
      <c:valAx>
        <c:axId val="13556275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564288"/>
        <c:crosses val="autoZero"/>
        <c:crossBetween val="midCat"/>
        <c:majorUnit val="1"/>
      </c:valAx>
      <c:valAx>
        <c:axId val="1355642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56275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BMZ!$AF$17:$AI$17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BMZ!$AF$132:$AI$132</c:f>
              <c:numCache>
                <c:formatCode>0</c:formatCode>
                <c:ptCount val="4"/>
                <c:pt idx="0">
                  <c:v>76.543209876543202</c:v>
                </c:pt>
                <c:pt idx="1">
                  <c:v>12.345679012345679</c:v>
                </c:pt>
                <c:pt idx="2">
                  <c:v>4.9382716049382713</c:v>
                </c:pt>
                <c:pt idx="3">
                  <c:v>6.1728395061728394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597440"/>
        <c:axId val="135599232"/>
      </c:barChart>
      <c:catAx>
        <c:axId val="1355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599232"/>
        <c:crosses val="autoZero"/>
        <c:auto val="1"/>
        <c:lblAlgn val="ctr"/>
        <c:lblOffset val="100"/>
        <c:tickLblSkip val="1"/>
        <c:noMultiLvlLbl val="0"/>
      </c:catAx>
      <c:valAx>
        <c:axId val="13559923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59744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US!$L$11:$P$11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US!$L$164:$P$164</c:f>
              <c:numCache>
                <c:formatCode>0</c:formatCode>
                <c:ptCount val="5"/>
                <c:pt idx="0">
                  <c:v>0</c:v>
                </c:pt>
                <c:pt idx="1">
                  <c:v>38.461538461538467</c:v>
                </c:pt>
                <c:pt idx="2">
                  <c:v>15.384615384615385</c:v>
                </c:pt>
                <c:pt idx="3">
                  <c:v>23.076923076923077</c:v>
                </c:pt>
                <c:pt idx="4">
                  <c:v>23.076923076923077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D47-4353-86A8-7D0AF1B7106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US!$N$165</c:f>
              <c:numCache>
                <c:formatCode>0.0</c:formatCode>
                <c:ptCount val="1"/>
                <c:pt idx="0">
                  <c:v>3.3076923076923075</c:v>
                </c:pt>
              </c:numCache>
            </c:numRef>
          </c:xVal>
          <c:yVal>
            <c:numRef>
              <c:f>US!$N$166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D47-4353-86A8-7D0AF1B710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380352"/>
        <c:axId val="131381888"/>
      </c:scatterChart>
      <c:valAx>
        <c:axId val="13138035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1381888"/>
        <c:crosses val="autoZero"/>
        <c:crossBetween val="midCat"/>
        <c:majorUnit val="1"/>
      </c:valAx>
      <c:valAx>
        <c:axId val="1313818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138035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BMZ!$AF$17:$AI$17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BMZ!$AJ$132:$AM$132</c:f>
              <c:numCache>
                <c:formatCode>0</c:formatCode>
                <c:ptCount val="4"/>
                <c:pt idx="0">
                  <c:v>46.153846153846153</c:v>
                </c:pt>
                <c:pt idx="1">
                  <c:v>15.384615384615385</c:v>
                </c:pt>
                <c:pt idx="2">
                  <c:v>11.538461538461538</c:v>
                </c:pt>
                <c:pt idx="3">
                  <c:v>26.923076923076923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619328"/>
        <c:axId val="135620864"/>
      </c:barChart>
      <c:catAx>
        <c:axId val="1356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620864"/>
        <c:crosses val="autoZero"/>
        <c:auto val="1"/>
        <c:lblAlgn val="ctr"/>
        <c:lblOffset val="100"/>
        <c:tickLblSkip val="1"/>
        <c:noMultiLvlLbl val="0"/>
      </c:catAx>
      <c:valAx>
        <c:axId val="13562086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61932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BMZ!$Q$17:$U$17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BMZ!$Q$156:$U$156</c:f>
              <c:numCache>
                <c:formatCode>0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55.000000000000007</c:v>
                </c:pt>
                <c:pt idx="3">
                  <c:v>30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BMZ!$S$157</c:f>
              <c:numCache>
                <c:formatCode>0.0</c:formatCode>
                <c:ptCount val="1"/>
                <c:pt idx="0">
                  <c:v>3.1</c:v>
                </c:pt>
              </c:numCache>
            </c:numRef>
          </c:xVal>
          <c:yVal>
            <c:numRef>
              <c:f>BMZ!$S$158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647232"/>
        <c:axId val="135648768"/>
      </c:scatterChart>
      <c:valAx>
        <c:axId val="1356472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648768"/>
        <c:crosses val="autoZero"/>
        <c:crossBetween val="midCat"/>
        <c:majorUnit val="1"/>
      </c:valAx>
      <c:valAx>
        <c:axId val="1356487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6472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BMZ!$Q$17:$U$17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BMZ!$V$156:$Z$156</c:f>
              <c:numCache>
                <c:formatCode>0</c:formatCode>
                <c:ptCount val="5"/>
                <c:pt idx="0">
                  <c:v>34.782608695652172</c:v>
                </c:pt>
                <c:pt idx="1">
                  <c:v>17.391304347826086</c:v>
                </c:pt>
                <c:pt idx="2">
                  <c:v>0</c:v>
                </c:pt>
                <c:pt idx="3">
                  <c:v>30.434782608695656</c:v>
                </c:pt>
                <c:pt idx="4">
                  <c:v>17.391304347826086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BMZ!$X$157</c:f>
              <c:numCache>
                <c:formatCode>0.0</c:formatCode>
                <c:ptCount val="1"/>
                <c:pt idx="0">
                  <c:v>2.7826086956521738</c:v>
                </c:pt>
              </c:numCache>
            </c:numRef>
          </c:xVal>
          <c:yVal>
            <c:numRef>
              <c:f>BMZ!$X$158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7653248"/>
        <c:axId val="137671424"/>
      </c:scatterChart>
      <c:valAx>
        <c:axId val="13765324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7671424"/>
        <c:crosses val="autoZero"/>
        <c:crossBetween val="midCat"/>
        <c:majorUnit val="1"/>
      </c:valAx>
      <c:valAx>
        <c:axId val="1376714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765324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BMZ!$Q$17:$U$17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BMZ!$AA$156:$AE$156</c:f>
              <c:numCache>
                <c:formatCode>0</c:formatCode>
                <c:ptCount val="5"/>
                <c:pt idx="0">
                  <c:v>50.666666666666671</c:v>
                </c:pt>
                <c:pt idx="1">
                  <c:v>16</c:v>
                </c:pt>
                <c:pt idx="2">
                  <c:v>8</c:v>
                </c:pt>
                <c:pt idx="3">
                  <c:v>4</c:v>
                </c:pt>
                <c:pt idx="4">
                  <c:v>21.333333333333336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BMZ!$AC$157</c:f>
              <c:numCache>
                <c:formatCode>0.0</c:formatCode>
                <c:ptCount val="1"/>
                <c:pt idx="0">
                  <c:v>2.2933333333333334</c:v>
                </c:pt>
              </c:numCache>
            </c:numRef>
          </c:xVal>
          <c:yVal>
            <c:numRef>
              <c:f>BMZ!$AC$158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7705728"/>
        <c:axId val="137715712"/>
      </c:scatterChart>
      <c:valAx>
        <c:axId val="13770572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7715712"/>
        <c:crosses val="autoZero"/>
        <c:crossBetween val="midCat"/>
        <c:majorUnit val="1"/>
      </c:valAx>
      <c:valAx>
        <c:axId val="13771571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770572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BMZ!$AF$17:$AI$17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BMZ!$AF$156:$AI$156</c:f>
              <c:numCache>
                <c:formatCode>0</c:formatCode>
                <c:ptCount val="4"/>
                <c:pt idx="0">
                  <c:v>76.470588235294116</c:v>
                </c:pt>
                <c:pt idx="1">
                  <c:v>17.647058823529413</c:v>
                </c:pt>
                <c:pt idx="2">
                  <c:v>0</c:v>
                </c:pt>
                <c:pt idx="3">
                  <c:v>5.8823529411764701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744384"/>
        <c:axId val="137745920"/>
      </c:barChart>
      <c:catAx>
        <c:axId val="1377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7745920"/>
        <c:crosses val="autoZero"/>
        <c:auto val="1"/>
        <c:lblAlgn val="ctr"/>
        <c:lblOffset val="100"/>
        <c:tickLblSkip val="1"/>
        <c:noMultiLvlLbl val="0"/>
      </c:catAx>
      <c:valAx>
        <c:axId val="13774592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774438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BMZ!$AF$17:$AI$17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BMZ!$AJ$156:$AM$156</c:f>
              <c:numCache>
                <c:formatCode>0</c:formatCode>
                <c:ptCount val="4"/>
                <c:pt idx="0">
                  <c:v>36.363636363636367</c:v>
                </c:pt>
                <c:pt idx="1">
                  <c:v>18.181818181818183</c:v>
                </c:pt>
                <c:pt idx="2">
                  <c:v>27.27272727272727</c:v>
                </c:pt>
                <c:pt idx="3">
                  <c:v>18.181818181818183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758208"/>
        <c:axId val="137759744"/>
      </c:barChart>
      <c:catAx>
        <c:axId val="13775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7759744"/>
        <c:crosses val="autoZero"/>
        <c:auto val="1"/>
        <c:lblAlgn val="ctr"/>
        <c:lblOffset val="100"/>
        <c:tickLblSkip val="1"/>
        <c:noMultiLvlLbl val="0"/>
      </c:catAx>
      <c:valAx>
        <c:axId val="1377597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775820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BMZ!$Q$17:$U$17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BMZ!$V$171:$Z$171</c:f>
              <c:numCache>
                <c:formatCode>0</c:formatCode>
                <c:ptCount val="5"/>
                <c:pt idx="0">
                  <c:v>36.363636363636367</c:v>
                </c:pt>
                <c:pt idx="1">
                  <c:v>0</c:v>
                </c:pt>
                <c:pt idx="2">
                  <c:v>0</c:v>
                </c:pt>
                <c:pt idx="3">
                  <c:v>27.27272727272727</c:v>
                </c:pt>
                <c:pt idx="4">
                  <c:v>36.363636363636367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BMZ!$X$172</c:f>
              <c:numCache>
                <c:formatCode>0.0</c:formatCode>
                <c:ptCount val="1"/>
                <c:pt idx="0">
                  <c:v>3.2727272727272729</c:v>
                </c:pt>
              </c:numCache>
            </c:numRef>
          </c:xVal>
          <c:yVal>
            <c:numRef>
              <c:f>BMZ!$X$173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7798400"/>
        <c:axId val="137799936"/>
      </c:scatterChart>
      <c:valAx>
        <c:axId val="13779840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7799936"/>
        <c:crosses val="autoZero"/>
        <c:crossBetween val="midCat"/>
        <c:majorUnit val="1"/>
      </c:valAx>
      <c:valAx>
        <c:axId val="1377999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779840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BMZ!$Q$17:$U$17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BMZ!$AA$171:$AE$171</c:f>
              <c:numCache>
                <c:formatCode>0</c:formatCode>
                <c:ptCount val="5"/>
                <c:pt idx="0">
                  <c:v>61.53846153846154</c:v>
                </c:pt>
                <c:pt idx="1">
                  <c:v>10.256410256410255</c:v>
                </c:pt>
                <c:pt idx="2">
                  <c:v>0</c:v>
                </c:pt>
                <c:pt idx="3">
                  <c:v>2.5641025641025639</c:v>
                </c:pt>
                <c:pt idx="4">
                  <c:v>25.641025641025639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BMZ!$AC$172</c:f>
              <c:numCache>
                <c:formatCode>General</c:formatCode>
                <c:ptCount val="1"/>
                <c:pt idx="0">
                  <c:v>2.2051282051282053</c:v>
                </c:pt>
              </c:numCache>
            </c:numRef>
          </c:xVal>
          <c:yVal>
            <c:numRef>
              <c:f>BMZ!$AC$173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6392960"/>
        <c:axId val="36394496"/>
      </c:scatterChart>
      <c:valAx>
        <c:axId val="3639296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394496"/>
        <c:crosses val="autoZero"/>
        <c:crossBetween val="midCat"/>
        <c:majorUnit val="1"/>
      </c:valAx>
      <c:valAx>
        <c:axId val="363944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39296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BMZ!$AF$17:$AI$17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BMZ!$AF$171:$AI$171</c:f>
              <c:numCache>
                <c:formatCode>0</c:formatCode>
                <c:ptCount val="4"/>
                <c:pt idx="0">
                  <c:v>90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14976"/>
        <c:axId val="36416512"/>
      </c:barChart>
      <c:catAx>
        <c:axId val="364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6416512"/>
        <c:crosses val="autoZero"/>
        <c:auto val="1"/>
        <c:lblAlgn val="ctr"/>
        <c:lblOffset val="100"/>
        <c:tickLblSkip val="1"/>
        <c:noMultiLvlLbl val="0"/>
      </c:catAx>
      <c:valAx>
        <c:axId val="3641651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1497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BMZ!$AF$17:$AI$17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BMZ!$AJ$171:$AM$171</c:f>
              <c:numCache>
                <c:formatCode>0</c:formatCode>
                <c:ptCount val="4"/>
                <c:pt idx="0">
                  <c:v>75</c:v>
                </c:pt>
                <c:pt idx="1">
                  <c:v>0</c:v>
                </c:pt>
                <c:pt idx="2">
                  <c:v>25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436992"/>
        <c:axId val="138044160"/>
      </c:barChart>
      <c:catAx>
        <c:axId val="364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8044160"/>
        <c:crosses val="autoZero"/>
        <c:auto val="1"/>
        <c:lblAlgn val="ctr"/>
        <c:lblOffset val="100"/>
        <c:tickLblSkip val="1"/>
        <c:noMultiLvlLbl val="0"/>
      </c:catAx>
      <c:valAx>
        <c:axId val="1380441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643699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US!$Q$11:$U$11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US!$Q$164:$U$164</c:f>
              <c:numCache>
                <c:formatCode>0</c:formatCode>
                <c:ptCount val="5"/>
                <c:pt idx="0">
                  <c:v>52.941176470588239</c:v>
                </c:pt>
                <c:pt idx="1">
                  <c:v>11.76470588235294</c:v>
                </c:pt>
                <c:pt idx="2">
                  <c:v>11.76470588235294</c:v>
                </c:pt>
                <c:pt idx="3">
                  <c:v>17.647058823529413</c:v>
                </c:pt>
                <c:pt idx="4">
                  <c:v>5.8823529411764701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8A-4EAF-9DE6-3C1FE2546563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US!$S$165</c:f>
              <c:numCache>
                <c:formatCode>0.0</c:formatCode>
                <c:ptCount val="1"/>
                <c:pt idx="0">
                  <c:v>2.1176470588235294</c:v>
                </c:pt>
              </c:numCache>
            </c:numRef>
          </c:xVal>
          <c:yVal>
            <c:numRef>
              <c:f>US!$S$166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58A-4EAF-9DE6-3C1FE25465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432832"/>
        <c:axId val="131434368"/>
      </c:scatterChart>
      <c:valAx>
        <c:axId val="1314328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1434368"/>
        <c:crosses val="autoZero"/>
        <c:crossBetween val="midCat"/>
        <c:majorUnit val="1"/>
      </c:valAx>
      <c:valAx>
        <c:axId val="1314343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14328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BMZ!$Q$17:$U$17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BMZ!$Q$171:$U$171</c:f>
              <c:numCache>
                <c:formatCode>0</c:formatCode>
                <c:ptCount val="5"/>
                <c:pt idx="0">
                  <c:v>8.3333333333333321</c:v>
                </c:pt>
                <c:pt idx="1">
                  <c:v>16.666666666666664</c:v>
                </c:pt>
                <c:pt idx="2">
                  <c:v>41.666666666666671</c:v>
                </c:pt>
                <c:pt idx="3">
                  <c:v>33.333333333333329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BMZ!$S$172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BMZ!$S$173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8070272"/>
        <c:axId val="138080256"/>
      </c:scatterChart>
      <c:valAx>
        <c:axId val="13807027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8080256"/>
        <c:crosses val="autoZero"/>
        <c:crossBetween val="midCat"/>
        <c:majorUnit val="1"/>
      </c:valAx>
      <c:valAx>
        <c:axId val="1380802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807027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Tes!$Q$132:$U$132</c:f>
              <c:numCache>
                <c:formatCode>0</c:formatCode>
                <c:ptCount val="5"/>
                <c:pt idx="0">
                  <c:v>17.391304347826086</c:v>
                </c:pt>
                <c:pt idx="1">
                  <c:v>20.869565217391305</c:v>
                </c:pt>
                <c:pt idx="2">
                  <c:v>21.739130434782609</c:v>
                </c:pt>
                <c:pt idx="3">
                  <c:v>23.478260869565219</c:v>
                </c:pt>
                <c:pt idx="4">
                  <c:v>16.521739130434781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Tes!$S$133</c:f>
              <c:numCache>
                <c:formatCode>0.0</c:formatCode>
                <c:ptCount val="1"/>
                <c:pt idx="0">
                  <c:v>3.008695652173913</c:v>
                </c:pt>
              </c:numCache>
            </c:numRef>
          </c:xVal>
          <c:yVal>
            <c:numRef>
              <c:f>Tes!$S$134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8355328"/>
        <c:axId val="148361216"/>
      </c:scatterChart>
      <c:valAx>
        <c:axId val="14835532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48361216"/>
        <c:crosses val="autoZero"/>
        <c:crossBetween val="midCat"/>
        <c:majorUnit val="1"/>
      </c:valAx>
      <c:valAx>
        <c:axId val="14836121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4835532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Tes!$V$132:$Z$132</c:f>
              <c:numCache>
                <c:formatCode>0</c:formatCode>
                <c:ptCount val="5"/>
                <c:pt idx="0">
                  <c:v>19.101123595505616</c:v>
                </c:pt>
                <c:pt idx="1">
                  <c:v>27.528089887640451</c:v>
                </c:pt>
                <c:pt idx="2">
                  <c:v>19.101123595505616</c:v>
                </c:pt>
                <c:pt idx="3">
                  <c:v>23.595505617977526</c:v>
                </c:pt>
                <c:pt idx="4">
                  <c:v>10.674157303370785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Tes!$X$133</c:f>
              <c:numCache>
                <c:formatCode>0.0</c:formatCode>
                <c:ptCount val="1"/>
                <c:pt idx="0">
                  <c:v>2.792134831460674</c:v>
                </c:pt>
              </c:numCache>
            </c:numRef>
          </c:xVal>
          <c:yVal>
            <c:numRef>
              <c:f>Tes!$X$134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8383232"/>
        <c:axId val="148384768"/>
      </c:scatterChart>
      <c:valAx>
        <c:axId val="1483832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48384768"/>
        <c:crosses val="autoZero"/>
        <c:crossBetween val="midCat"/>
        <c:majorUnit val="1"/>
      </c:valAx>
      <c:valAx>
        <c:axId val="1483847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483832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Tes!$AA$132:$AE$132</c:f>
              <c:numCache>
                <c:formatCode>0</c:formatCode>
                <c:ptCount val="5"/>
                <c:pt idx="0">
                  <c:v>17.8117048346056</c:v>
                </c:pt>
                <c:pt idx="1">
                  <c:v>29.262086513994912</c:v>
                </c:pt>
                <c:pt idx="2">
                  <c:v>18.066157760814249</c:v>
                </c:pt>
                <c:pt idx="3">
                  <c:v>18.829516539440203</c:v>
                </c:pt>
                <c:pt idx="4">
                  <c:v>16.030534351145036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Tes!$AC$133</c:f>
              <c:numCache>
                <c:formatCode>0.0</c:formatCode>
                <c:ptCount val="1"/>
                <c:pt idx="0">
                  <c:v>2.8600508905852418</c:v>
                </c:pt>
              </c:numCache>
            </c:numRef>
          </c:xVal>
          <c:yVal>
            <c:numRef>
              <c:f>Tes!$S$134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8435712"/>
        <c:axId val="148437248"/>
      </c:scatterChart>
      <c:valAx>
        <c:axId val="14843571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48437248"/>
        <c:crosses val="autoZero"/>
        <c:crossBetween val="midCat"/>
        <c:majorUnit val="1"/>
      </c:valAx>
      <c:valAx>
        <c:axId val="14843724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4843571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Tes!$AF$17:$AI$17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Tes!$AF$132:$AI$132</c:f>
              <c:numCache>
                <c:formatCode>0</c:formatCode>
                <c:ptCount val="4"/>
                <c:pt idx="0">
                  <c:v>70.930232558139537</c:v>
                </c:pt>
                <c:pt idx="1">
                  <c:v>13.953488372093023</c:v>
                </c:pt>
                <c:pt idx="2">
                  <c:v>9.3023255813953494</c:v>
                </c:pt>
                <c:pt idx="3">
                  <c:v>5.8139534883720927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513600"/>
        <c:axId val="137527680"/>
      </c:barChart>
      <c:catAx>
        <c:axId val="1375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7527680"/>
        <c:crosses val="autoZero"/>
        <c:auto val="1"/>
        <c:lblAlgn val="ctr"/>
        <c:lblOffset val="100"/>
        <c:tickLblSkip val="1"/>
        <c:noMultiLvlLbl val="0"/>
      </c:catAx>
      <c:valAx>
        <c:axId val="1375276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751360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Tes!$AF$17:$AI$17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Tes!$AJ$132:$AM$132</c:f>
              <c:numCache>
                <c:formatCode>0</c:formatCode>
                <c:ptCount val="4"/>
                <c:pt idx="0">
                  <c:v>40.350877192982452</c:v>
                </c:pt>
                <c:pt idx="1">
                  <c:v>21.052631578947366</c:v>
                </c:pt>
                <c:pt idx="2">
                  <c:v>10.526315789473683</c:v>
                </c:pt>
                <c:pt idx="3">
                  <c:v>28.07017543859649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504576"/>
        <c:axId val="148506112"/>
      </c:barChart>
      <c:catAx>
        <c:axId val="1485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48506112"/>
        <c:crosses val="autoZero"/>
        <c:auto val="1"/>
        <c:lblAlgn val="ctr"/>
        <c:lblOffset val="100"/>
        <c:tickLblSkip val="1"/>
        <c:noMultiLvlLbl val="0"/>
      </c:catAx>
      <c:valAx>
        <c:axId val="14850611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4850457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Tes!$Q$156:$U$156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31.25</c:v>
                </c:pt>
                <c:pt idx="3">
                  <c:v>37.5</c:v>
                </c:pt>
                <c:pt idx="4">
                  <c:v>31.25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Tes!$S$157</c:f>
              <c:numCache>
                <c:formatCode>0.0</c:formatCode>
                <c:ptCount val="1"/>
                <c:pt idx="0">
                  <c:v>4</c:v>
                </c:pt>
              </c:numCache>
            </c:numRef>
          </c:xVal>
          <c:yVal>
            <c:numRef>
              <c:f>Tes!$S$158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8548608"/>
        <c:axId val="148550400"/>
      </c:scatterChart>
      <c:valAx>
        <c:axId val="14854860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48550400"/>
        <c:crosses val="autoZero"/>
        <c:crossBetween val="midCat"/>
        <c:majorUnit val="1"/>
      </c:valAx>
      <c:valAx>
        <c:axId val="14855040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4854860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Tes!$V$156:$Z$156</c:f>
              <c:numCache>
                <c:formatCode>0</c:formatCode>
                <c:ptCount val="5"/>
                <c:pt idx="0">
                  <c:v>20</c:v>
                </c:pt>
                <c:pt idx="1">
                  <c:v>30</c:v>
                </c:pt>
                <c:pt idx="2">
                  <c:v>0</c:v>
                </c:pt>
                <c:pt idx="3">
                  <c:v>35</c:v>
                </c:pt>
                <c:pt idx="4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Tes!$X$157</c:f>
              <c:numCache>
                <c:formatCode>0.0</c:formatCode>
                <c:ptCount val="1"/>
                <c:pt idx="0">
                  <c:v>2.95</c:v>
                </c:pt>
              </c:numCache>
            </c:numRef>
          </c:xVal>
          <c:yVal>
            <c:numRef>
              <c:f>Tes!$X$158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451392"/>
        <c:axId val="159457280"/>
      </c:scatterChart>
      <c:valAx>
        <c:axId val="15945139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59457280"/>
        <c:crosses val="autoZero"/>
        <c:crossBetween val="midCat"/>
        <c:majorUnit val="1"/>
      </c:valAx>
      <c:valAx>
        <c:axId val="1594572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5945139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Tes!$AA$156:$AE$156</c:f>
              <c:numCache>
                <c:formatCode>0</c:formatCode>
                <c:ptCount val="5"/>
                <c:pt idx="0">
                  <c:v>5.4054054054054053</c:v>
                </c:pt>
                <c:pt idx="1">
                  <c:v>40.54054054054054</c:v>
                </c:pt>
                <c:pt idx="2">
                  <c:v>8.1081081081081088</c:v>
                </c:pt>
                <c:pt idx="3">
                  <c:v>24.324324324324326</c:v>
                </c:pt>
                <c:pt idx="4">
                  <c:v>21.621621621621621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Tes!$AC$157</c:f>
              <c:numCache>
                <c:formatCode>0.0</c:formatCode>
                <c:ptCount val="1"/>
                <c:pt idx="0">
                  <c:v>3.1621621621621623</c:v>
                </c:pt>
              </c:numCache>
            </c:numRef>
          </c:xVal>
          <c:yVal>
            <c:numRef>
              <c:f>Tes!$AC$158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495680"/>
        <c:axId val="159497216"/>
      </c:scatterChart>
      <c:valAx>
        <c:axId val="15949568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59497216"/>
        <c:crosses val="autoZero"/>
        <c:crossBetween val="midCat"/>
        <c:majorUnit val="1"/>
      </c:valAx>
      <c:valAx>
        <c:axId val="15949721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5949568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Tes!$AF$17:$AI$17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Tes!$AF$156:$AI$156</c:f>
              <c:numCache>
                <c:formatCode>0</c:formatCode>
                <c:ptCount val="4"/>
                <c:pt idx="0">
                  <c:v>68.75</c:v>
                </c:pt>
                <c:pt idx="1">
                  <c:v>25</c:v>
                </c:pt>
                <c:pt idx="2">
                  <c:v>0</c:v>
                </c:pt>
                <c:pt idx="3">
                  <c:v>6.25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9525888"/>
        <c:axId val="159531776"/>
      </c:barChart>
      <c:catAx>
        <c:axId val="15952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59531776"/>
        <c:crosses val="autoZero"/>
        <c:auto val="1"/>
        <c:lblAlgn val="ctr"/>
        <c:lblOffset val="100"/>
        <c:tickLblSkip val="1"/>
        <c:noMultiLvlLbl val="0"/>
      </c:catAx>
      <c:valAx>
        <c:axId val="15953177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5952588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US!$V$11:$Z$11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US!$V$164:$Z$164</c:f>
              <c:numCache>
                <c:formatCode>0</c:formatCode>
                <c:ptCount val="5"/>
                <c:pt idx="0">
                  <c:v>44.117647058823529</c:v>
                </c:pt>
                <c:pt idx="1">
                  <c:v>14.705882352941178</c:v>
                </c:pt>
                <c:pt idx="2">
                  <c:v>17.647058823529413</c:v>
                </c:pt>
                <c:pt idx="3">
                  <c:v>14.705882352941178</c:v>
                </c:pt>
                <c:pt idx="4">
                  <c:v>8.8235294117647065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A0-454D-A359-9D1A50E6ECA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US!$X$165</c:f>
              <c:numCache>
                <c:formatCode>0.0</c:formatCode>
                <c:ptCount val="1"/>
                <c:pt idx="0">
                  <c:v>2.2941176470588234</c:v>
                </c:pt>
              </c:numCache>
            </c:numRef>
          </c:xVal>
          <c:yVal>
            <c:numRef>
              <c:f>US!$X$166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0A0-454D-A359-9D1A50E6EC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460480"/>
        <c:axId val="131466368"/>
      </c:scatterChart>
      <c:valAx>
        <c:axId val="13146048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1466368"/>
        <c:crosses val="autoZero"/>
        <c:crossBetween val="midCat"/>
        <c:majorUnit val="1"/>
      </c:valAx>
      <c:valAx>
        <c:axId val="1314663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146048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Tes!$AF$17:$AI$17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Tes!$AJ$156:$AM$156</c:f>
              <c:numCache>
                <c:formatCode>0</c:formatCode>
                <c:ptCount val="4"/>
                <c:pt idx="0">
                  <c:v>30</c:v>
                </c:pt>
                <c:pt idx="1">
                  <c:v>40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9548160"/>
        <c:axId val="159549696"/>
      </c:barChart>
      <c:catAx>
        <c:axId val="1595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59549696"/>
        <c:crosses val="autoZero"/>
        <c:auto val="1"/>
        <c:lblAlgn val="ctr"/>
        <c:lblOffset val="100"/>
        <c:tickLblSkip val="1"/>
        <c:noMultiLvlLbl val="0"/>
      </c:catAx>
      <c:valAx>
        <c:axId val="1595496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5954816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Tes!$V$171:$Z$171</c:f>
              <c:numCache>
                <c:formatCode>0</c:formatCode>
                <c:ptCount val="5"/>
                <c:pt idx="0">
                  <c:v>12.5</c:v>
                </c:pt>
                <c:pt idx="1">
                  <c:v>37.5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Tes!$X$172</c:f>
              <c:numCache>
                <c:formatCode>0.00</c:formatCode>
                <c:ptCount val="1"/>
                <c:pt idx="0">
                  <c:v>2.875</c:v>
                </c:pt>
              </c:numCache>
            </c:numRef>
          </c:xVal>
          <c:yVal>
            <c:numRef>
              <c:f>Tes!$X$173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588352"/>
        <c:axId val="159589888"/>
      </c:scatterChart>
      <c:valAx>
        <c:axId val="15958835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59589888"/>
        <c:crosses val="autoZero"/>
        <c:crossBetween val="midCat"/>
        <c:majorUnit val="1"/>
      </c:valAx>
      <c:valAx>
        <c:axId val="1595898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5958835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Tes!$AA$171:$AE$171</c:f>
              <c:numCache>
                <c:formatCode>0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16.666666666666664</c:v>
                </c:pt>
                <c:pt idx="4">
                  <c:v>33.333333333333329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Tes!$AC$172</c:f>
              <c:numCache>
                <c:formatCode>General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Tes!$AC$173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632384"/>
        <c:axId val="159638272"/>
      </c:scatterChart>
      <c:valAx>
        <c:axId val="15963238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59638272"/>
        <c:crosses val="autoZero"/>
        <c:crossBetween val="midCat"/>
        <c:majorUnit val="1"/>
      </c:valAx>
      <c:valAx>
        <c:axId val="15963827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5963238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Tes!$AF$17:$AI$17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Tes!$AF$171:$AI$171</c:f>
              <c:numCache>
                <c:formatCode>0</c:formatCode>
                <c:ptCount val="4"/>
                <c:pt idx="0">
                  <c:v>83.333333333333343</c:v>
                </c:pt>
                <c:pt idx="1">
                  <c:v>0</c:v>
                </c:pt>
                <c:pt idx="2">
                  <c:v>0</c:v>
                </c:pt>
                <c:pt idx="3">
                  <c:v>16.666666666666664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9757056"/>
        <c:axId val="159758592"/>
      </c:barChart>
      <c:catAx>
        <c:axId val="15975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59758592"/>
        <c:crosses val="autoZero"/>
        <c:auto val="1"/>
        <c:lblAlgn val="ctr"/>
        <c:lblOffset val="100"/>
        <c:tickLblSkip val="1"/>
        <c:noMultiLvlLbl val="0"/>
      </c:catAx>
      <c:valAx>
        <c:axId val="1597585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5975705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Tes!$AF$17:$AI$17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Tes!$AJ$171:$AM$171</c:f>
              <c:numCache>
                <c:formatCode>0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9766784"/>
        <c:axId val="159768576"/>
      </c:barChart>
      <c:catAx>
        <c:axId val="15976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59768576"/>
        <c:crosses val="autoZero"/>
        <c:auto val="1"/>
        <c:lblAlgn val="ctr"/>
        <c:lblOffset val="100"/>
        <c:tickLblSkip val="1"/>
        <c:noMultiLvlLbl val="0"/>
      </c:catAx>
      <c:valAx>
        <c:axId val="15976857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5976678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Tes!$Q$17:$U$17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Tes!$Q$171:$U$171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Tes!$S$172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Tes!$S$173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802880"/>
        <c:axId val="159804416"/>
      </c:scatterChart>
      <c:valAx>
        <c:axId val="15980288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59804416"/>
        <c:crosses val="autoZero"/>
        <c:crossBetween val="midCat"/>
        <c:majorUnit val="1"/>
      </c:valAx>
      <c:valAx>
        <c:axId val="15980441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5980288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Ude!$Q$132:$U$132</c:f>
              <c:numCache>
                <c:formatCode>0</c:formatCode>
                <c:ptCount val="5"/>
                <c:pt idx="0">
                  <c:v>16.666666666666664</c:v>
                </c:pt>
                <c:pt idx="1">
                  <c:v>24.074074074074073</c:v>
                </c:pt>
                <c:pt idx="2">
                  <c:v>26.851851851851855</c:v>
                </c:pt>
                <c:pt idx="3">
                  <c:v>16.666666666666664</c:v>
                </c:pt>
                <c:pt idx="4">
                  <c:v>15.74074074074074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Ude!$S$133</c:f>
              <c:numCache>
                <c:formatCode>0.0</c:formatCode>
                <c:ptCount val="1"/>
                <c:pt idx="0">
                  <c:v>2.9074074074074074</c:v>
                </c:pt>
              </c:numCache>
            </c:numRef>
          </c:xVal>
          <c:yVal>
            <c:numRef>
              <c:f>Ude!$S$134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0031872"/>
        <c:axId val="160033408"/>
      </c:scatterChart>
      <c:valAx>
        <c:axId val="16003187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033408"/>
        <c:crosses val="autoZero"/>
        <c:crossBetween val="midCat"/>
        <c:majorUnit val="1"/>
      </c:valAx>
      <c:valAx>
        <c:axId val="16003340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03187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Ude!$V$132:$Z$132</c:f>
              <c:numCache>
                <c:formatCode>0</c:formatCode>
                <c:ptCount val="5"/>
                <c:pt idx="0">
                  <c:v>18.831168831168831</c:v>
                </c:pt>
                <c:pt idx="1">
                  <c:v>24.025974025974026</c:v>
                </c:pt>
                <c:pt idx="2">
                  <c:v>20.779220779220779</c:v>
                </c:pt>
                <c:pt idx="3">
                  <c:v>22.077922077922079</c:v>
                </c:pt>
                <c:pt idx="4">
                  <c:v>14.285714285714285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Ude!$X$133</c:f>
              <c:numCache>
                <c:formatCode>0.0</c:formatCode>
                <c:ptCount val="1"/>
                <c:pt idx="0">
                  <c:v>2.8896103896103895</c:v>
                </c:pt>
              </c:numCache>
            </c:numRef>
          </c:xVal>
          <c:yVal>
            <c:numRef>
              <c:f>Ude!$X$134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0067968"/>
        <c:axId val="160069504"/>
      </c:scatterChart>
      <c:valAx>
        <c:axId val="16006796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069504"/>
        <c:crosses val="autoZero"/>
        <c:crossBetween val="midCat"/>
        <c:majorUnit val="1"/>
      </c:valAx>
      <c:valAx>
        <c:axId val="16006950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06796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Ude!$AA$132:$AE$132</c:f>
              <c:numCache>
                <c:formatCode>0</c:formatCode>
                <c:ptCount val="5"/>
                <c:pt idx="0">
                  <c:v>17.073170731707318</c:v>
                </c:pt>
                <c:pt idx="1">
                  <c:v>20.867208672086722</c:v>
                </c:pt>
                <c:pt idx="2">
                  <c:v>21.138211382113823</c:v>
                </c:pt>
                <c:pt idx="3">
                  <c:v>22.493224932249323</c:v>
                </c:pt>
                <c:pt idx="4">
                  <c:v>18.428184281842817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Ude!$AC$133</c:f>
              <c:numCache>
                <c:formatCode>0.0</c:formatCode>
                <c:ptCount val="1"/>
                <c:pt idx="0">
                  <c:v>3.0433604336043358</c:v>
                </c:pt>
              </c:numCache>
            </c:numRef>
          </c:xVal>
          <c:yVal>
            <c:numRef>
              <c:f>Ude!$S$134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0181632"/>
        <c:axId val="160183424"/>
      </c:scatterChart>
      <c:valAx>
        <c:axId val="1601816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183424"/>
        <c:crosses val="autoZero"/>
        <c:crossBetween val="midCat"/>
        <c:majorUnit val="1"/>
      </c:valAx>
      <c:valAx>
        <c:axId val="1601834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1816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Ude!$AF$17:$AI$17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Ude!$AF$132:$AI$132</c:f>
              <c:numCache>
                <c:formatCode>0</c:formatCode>
                <c:ptCount val="4"/>
                <c:pt idx="0">
                  <c:v>75.903614457831324</c:v>
                </c:pt>
                <c:pt idx="1">
                  <c:v>10.843373493975903</c:v>
                </c:pt>
                <c:pt idx="2">
                  <c:v>8.4337349397590362</c:v>
                </c:pt>
                <c:pt idx="3">
                  <c:v>4.8192771084337354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216576"/>
        <c:axId val="160218112"/>
      </c:barChart>
      <c:catAx>
        <c:axId val="1602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218112"/>
        <c:crosses val="autoZero"/>
        <c:auto val="1"/>
        <c:lblAlgn val="ctr"/>
        <c:lblOffset val="100"/>
        <c:tickLblSkip val="1"/>
        <c:noMultiLvlLbl val="0"/>
      </c:catAx>
      <c:valAx>
        <c:axId val="16021811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21657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val>
            <c:numRef>
              <c:f>US!$AA$164:$AD$164</c:f>
              <c:numCache>
                <c:formatCode>0</c:formatCode>
                <c:ptCount val="4"/>
                <c:pt idx="0">
                  <c:v>82.35294117647058</c:v>
                </c:pt>
                <c:pt idx="1">
                  <c:v>2.9411764705882351</c:v>
                </c:pt>
                <c:pt idx="2">
                  <c:v>5.8823529411764701</c:v>
                </c:pt>
                <c:pt idx="3">
                  <c:v>8.8235294117647065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704-46FA-9509-8EDCD0D7DF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1499520"/>
        <c:axId val="131501056"/>
      </c:barChart>
      <c:catAx>
        <c:axId val="13149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1501056"/>
        <c:crosses val="autoZero"/>
        <c:auto val="1"/>
        <c:lblAlgn val="ctr"/>
        <c:lblOffset val="100"/>
        <c:tickLblSkip val="1"/>
        <c:noMultiLvlLbl val="0"/>
      </c:catAx>
      <c:valAx>
        <c:axId val="1315010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149952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Ude!$AF$17:$AI$17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Ude!$AJ$132:$AM$132</c:f>
              <c:numCache>
                <c:formatCode>0</c:formatCode>
                <c:ptCount val="4"/>
                <c:pt idx="0">
                  <c:v>37.931034482758619</c:v>
                </c:pt>
                <c:pt idx="1">
                  <c:v>17.241379310344829</c:v>
                </c:pt>
                <c:pt idx="2">
                  <c:v>8.6206896551724146</c:v>
                </c:pt>
                <c:pt idx="3">
                  <c:v>36.206896551724135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246400"/>
        <c:axId val="160256384"/>
      </c:barChart>
      <c:catAx>
        <c:axId val="16024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256384"/>
        <c:crosses val="autoZero"/>
        <c:auto val="1"/>
        <c:lblAlgn val="ctr"/>
        <c:lblOffset val="100"/>
        <c:tickLblSkip val="1"/>
        <c:noMultiLvlLbl val="0"/>
      </c:catAx>
      <c:valAx>
        <c:axId val="16025638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24640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Ude!$Q$156:$U$156</c:f>
              <c:numCache>
                <c:formatCode>0</c:formatCode>
                <c:ptCount val="5"/>
                <c:pt idx="0">
                  <c:v>11.111111111111111</c:v>
                </c:pt>
                <c:pt idx="1">
                  <c:v>22.222222222222221</c:v>
                </c:pt>
                <c:pt idx="2">
                  <c:v>33.333333333333329</c:v>
                </c:pt>
                <c:pt idx="3">
                  <c:v>11.111111111111111</c:v>
                </c:pt>
                <c:pt idx="4">
                  <c:v>22.222222222222221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Ude!$S$157</c:f>
              <c:numCache>
                <c:formatCode>0.0</c:formatCode>
                <c:ptCount val="1"/>
                <c:pt idx="0">
                  <c:v>3.1111111111111112</c:v>
                </c:pt>
              </c:numCache>
            </c:numRef>
          </c:xVal>
          <c:yVal>
            <c:numRef>
              <c:f>Ude!$S$158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0282496"/>
        <c:axId val="160284032"/>
      </c:scatterChart>
      <c:valAx>
        <c:axId val="16028249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284032"/>
        <c:crosses val="autoZero"/>
        <c:crossBetween val="midCat"/>
        <c:majorUnit val="1"/>
      </c:valAx>
      <c:valAx>
        <c:axId val="16028403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28249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Ude!$V$156:$Z$156</c:f>
              <c:numCache>
                <c:formatCode>0</c:formatCode>
                <c:ptCount val="5"/>
                <c:pt idx="0">
                  <c:v>0</c:v>
                </c:pt>
                <c:pt idx="1">
                  <c:v>2.9411764705882351</c:v>
                </c:pt>
                <c:pt idx="2">
                  <c:v>17.647058823529413</c:v>
                </c:pt>
                <c:pt idx="3">
                  <c:v>44.117647058823529</c:v>
                </c:pt>
                <c:pt idx="4">
                  <c:v>35.294117647058826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Ude!$X$157</c:f>
              <c:numCache>
                <c:formatCode>0.0</c:formatCode>
                <c:ptCount val="1"/>
                <c:pt idx="0">
                  <c:v>4.117647058823529</c:v>
                </c:pt>
              </c:numCache>
            </c:numRef>
          </c:xVal>
          <c:yVal>
            <c:numRef>
              <c:f>Ude!$X$158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0322688"/>
        <c:axId val="160324224"/>
      </c:scatterChart>
      <c:valAx>
        <c:axId val="16032268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324224"/>
        <c:crosses val="autoZero"/>
        <c:crossBetween val="midCat"/>
        <c:majorUnit val="1"/>
      </c:valAx>
      <c:valAx>
        <c:axId val="1603242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32268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Ude!$AA$156:$AE$156</c:f>
              <c:numCache>
                <c:formatCode>0</c:formatCode>
                <c:ptCount val="5"/>
                <c:pt idx="0">
                  <c:v>15.238095238095239</c:v>
                </c:pt>
                <c:pt idx="1">
                  <c:v>8.5714285714285712</c:v>
                </c:pt>
                <c:pt idx="2">
                  <c:v>24.761904761904763</c:v>
                </c:pt>
                <c:pt idx="3">
                  <c:v>28.571428571428569</c:v>
                </c:pt>
                <c:pt idx="4">
                  <c:v>22.857142857142858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Ude!$AC$157</c:f>
              <c:numCache>
                <c:formatCode>0.0</c:formatCode>
                <c:ptCount val="1"/>
                <c:pt idx="0">
                  <c:v>3.3523809523809525</c:v>
                </c:pt>
              </c:numCache>
            </c:numRef>
          </c:xVal>
          <c:yVal>
            <c:numRef>
              <c:f>Ude!$AC$158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0362880"/>
        <c:axId val="160364416"/>
      </c:scatterChart>
      <c:valAx>
        <c:axId val="16036288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364416"/>
        <c:crosses val="autoZero"/>
        <c:crossBetween val="midCat"/>
        <c:majorUnit val="1"/>
      </c:valAx>
      <c:valAx>
        <c:axId val="16036441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36288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Ude!$AF$17:$AI$17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Ude!$AF$156:$AI$156</c:f>
              <c:numCache>
                <c:formatCode>0</c:formatCode>
                <c:ptCount val="4"/>
                <c:pt idx="0">
                  <c:v>87.5</c:v>
                </c:pt>
                <c:pt idx="1">
                  <c:v>8.3333333333333321</c:v>
                </c:pt>
                <c:pt idx="2">
                  <c:v>4.1666666666666661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466816"/>
        <c:axId val="160468352"/>
      </c:barChart>
      <c:catAx>
        <c:axId val="16046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468352"/>
        <c:crosses val="autoZero"/>
        <c:auto val="1"/>
        <c:lblAlgn val="ctr"/>
        <c:lblOffset val="100"/>
        <c:tickLblSkip val="1"/>
        <c:noMultiLvlLbl val="0"/>
      </c:catAx>
      <c:valAx>
        <c:axId val="16046835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46681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Ude!$AF$17:$AI$17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Ude!$AJ$156:$AM$156</c:f>
              <c:numCache>
                <c:formatCode>0</c:formatCode>
                <c:ptCount val="4"/>
                <c:pt idx="0">
                  <c:v>41.17647058823529</c:v>
                </c:pt>
                <c:pt idx="1">
                  <c:v>35.294117647058826</c:v>
                </c:pt>
                <c:pt idx="2">
                  <c:v>5.8823529411764701</c:v>
                </c:pt>
                <c:pt idx="3">
                  <c:v>17.647058823529413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497024"/>
        <c:axId val="160502912"/>
      </c:barChart>
      <c:catAx>
        <c:axId val="16049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502912"/>
        <c:crosses val="autoZero"/>
        <c:auto val="1"/>
        <c:lblAlgn val="ctr"/>
        <c:lblOffset val="100"/>
        <c:tickLblSkip val="1"/>
        <c:noMultiLvlLbl val="0"/>
      </c:catAx>
      <c:valAx>
        <c:axId val="16050291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49702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Ude!$V$171:$Z$171</c:f>
              <c:numCache>
                <c:formatCode>0</c:formatCode>
                <c:ptCount val="5"/>
                <c:pt idx="0">
                  <c:v>0</c:v>
                </c:pt>
                <c:pt idx="1">
                  <c:v>4.3478260869565215</c:v>
                </c:pt>
                <c:pt idx="2">
                  <c:v>26.086956521739129</c:v>
                </c:pt>
                <c:pt idx="3">
                  <c:v>26.086956521739129</c:v>
                </c:pt>
                <c:pt idx="4">
                  <c:v>43.478260869565219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Ude!$X$172</c:f>
              <c:numCache>
                <c:formatCode>0.00</c:formatCode>
                <c:ptCount val="1"/>
                <c:pt idx="0">
                  <c:v>4.0869565217391308</c:v>
                </c:pt>
              </c:numCache>
            </c:numRef>
          </c:xVal>
          <c:yVal>
            <c:numRef>
              <c:f>Ude!$X$173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0537216"/>
        <c:axId val="160539008"/>
      </c:scatterChart>
      <c:valAx>
        <c:axId val="16053721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539008"/>
        <c:crosses val="autoZero"/>
        <c:crossBetween val="midCat"/>
        <c:majorUnit val="1"/>
      </c:valAx>
      <c:valAx>
        <c:axId val="16053900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53721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Ude!$AA$171:$AE$171</c:f>
              <c:numCache>
                <c:formatCode>0</c:formatCode>
                <c:ptCount val="5"/>
                <c:pt idx="0">
                  <c:v>17.391304347826086</c:v>
                </c:pt>
                <c:pt idx="1">
                  <c:v>7.2463768115942031</c:v>
                </c:pt>
                <c:pt idx="2">
                  <c:v>26.086956521739129</c:v>
                </c:pt>
                <c:pt idx="3">
                  <c:v>31.884057971014489</c:v>
                </c:pt>
                <c:pt idx="4">
                  <c:v>17.391304347826086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Ude!$AC$172</c:f>
              <c:numCache>
                <c:formatCode>General</c:formatCode>
                <c:ptCount val="1"/>
                <c:pt idx="0">
                  <c:v>3.2463768115942031</c:v>
                </c:pt>
              </c:numCache>
            </c:numRef>
          </c:xVal>
          <c:yVal>
            <c:numRef>
              <c:f>Ude!$AC$173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0638848"/>
        <c:axId val="160640384"/>
      </c:scatterChart>
      <c:valAx>
        <c:axId val="16063884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640384"/>
        <c:crosses val="autoZero"/>
        <c:crossBetween val="midCat"/>
        <c:majorUnit val="1"/>
      </c:valAx>
      <c:valAx>
        <c:axId val="16064038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63884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Ude!$AF$17:$AI$17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Ude!$AF$171:$AI$171</c:f>
              <c:numCache>
                <c:formatCode>0</c:formatCode>
                <c:ptCount val="4"/>
                <c:pt idx="0">
                  <c:v>94.117647058823522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648576"/>
        <c:axId val="160662656"/>
      </c:barChart>
      <c:catAx>
        <c:axId val="1606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662656"/>
        <c:crosses val="autoZero"/>
        <c:auto val="1"/>
        <c:lblAlgn val="ctr"/>
        <c:lblOffset val="100"/>
        <c:tickLblSkip val="1"/>
        <c:noMultiLvlLbl val="0"/>
      </c:catAx>
      <c:valAx>
        <c:axId val="1606626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64857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Ude!$AF$17:$AI$17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Ude!$AJ$171:$AM$171</c:f>
              <c:numCache>
                <c:formatCode>0</c:formatCode>
                <c:ptCount val="4"/>
                <c:pt idx="0">
                  <c:v>41.666666666666671</c:v>
                </c:pt>
                <c:pt idx="1">
                  <c:v>33.333333333333329</c:v>
                </c:pt>
                <c:pt idx="2">
                  <c:v>0</c:v>
                </c:pt>
                <c:pt idx="3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0707712"/>
        <c:axId val="160709248"/>
      </c:barChart>
      <c:catAx>
        <c:axId val="1607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709248"/>
        <c:crosses val="autoZero"/>
        <c:auto val="1"/>
        <c:lblAlgn val="ctr"/>
        <c:lblOffset val="100"/>
        <c:tickLblSkip val="1"/>
        <c:noMultiLvlLbl val="0"/>
      </c:catAx>
      <c:valAx>
        <c:axId val="16070924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70771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val>
            <c:numRef>
              <c:f>US!$AE$164:$AH$164</c:f>
              <c:numCache>
                <c:formatCode>0</c:formatCode>
                <c:ptCount val="4"/>
                <c:pt idx="0">
                  <c:v>50</c:v>
                </c:pt>
                <c:pt idx="1">
                  <c:v>16.666666666666664</c:v>
                </c:pt>
                <c:pt idx="2">
                  <c:v>8.3333333333333321</c:v>
                </c:pt>
                <c:pt idx="3">
                  <c:v>25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6B1-41A2-B97D-D16D06D70A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1513344"/>
        <c:axId val="131597056"/>
      </c:barChart>
      <c:catAx>
        <c:axId val="13151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1597056"/>
        <c:crosses val="autoZero"/>
        <c:auto val="1"/>
        <c:lblAlgn val="ctr"/>
        <c:lblOffset val="100"/>
        <c:tickLblSkip val="1"/>
        <c:noMultiLvlLbl val="0"/>
      </c:catAx>
      <c:valAx>
        <c:axId val="1315970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151334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Ude!$Q$17:$U$17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Ude!$Q$171:$U$171</c:f>
              <c:numCache>
                <c:formatCode>0</c:formatCode>
                <c:ptCount val="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0</c:v>
                </c:pt>
                <c:pt idx="4">
                  <c:v>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Ude!$S$172</c:f>
              <c:numCache>
                <c:formatCode>General</c:formatCode>
                <c:ptCount val="1"/>
                <c:pt idx="0">
                  <c:v>3.6</c:v>
                </c:pt>
              </c:numCache>
            </c:numRef>
          </c:xVal>
          <c:yVal>
            <c:numRef>
              <c:f>Ude!$S$173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60743808"/>
        <c:axId val="160745344"/>
      </c:scatterChart>
      <c:valAx>
        <c:axId val="16074380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60745344"/>
        <c:crosses val="autoZero"/>
        <c:crossBetween val="midCat"/>
        <c:majorUnit val="1"/>
      </c:valAx>
      <c:valAx>
        <c:axId val="1607453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6074380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Šink!$Q$17:$U$17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Šink!$Q$132:$U$132</c:f>
              <c:numCache>
                <c:formatCode>0</c:formatCode>
                <c:ptCount val="5"/>
                <c:pt idx="0">
                  <c:v>19.047619047619047</c:v>
                </c:pt>
                <c:pt idx="1">
                  <c:v>15.873015873015872</c:v>
                </c:pt>
                <c:pt idx="2">
                  <c:v>23.015873015873016</c:v>
                </c:pt>
                <c:pt idx="3">
                  <c:v>23.015873015873016</c:v>
                </c:pt>
                <c:pt idx="4">
                  <c:v>19.047619047619047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Šink!$S$133</c:f>
              <c:numCache>
                <c:formatCode>0.0</c:formatCode>
                <c:ptCount val="1"/>
                <c:pt idx="0">
                  <c:v>3.0714285714285716</c:v>
                </c:pt>
              </c:numCache>
            </c:numRef>
          </c:xVal>
          <c:yVal>
            <c:numRef>
              <c:f>Šink!$S$134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668608"/>
        <c:axId val="131670400"/>
      </c:scatterChart>
      <c:valAx>
        <c:axId val="13166860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1670400"/>
        <c:crosses val="autoZero"/>
        <c:crossBetween val="midCat"/>
        <c:majorUnit val="1"/>
      </c:valAx>
      <c:valAx>
        <c:axId val="13167040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166860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Šink!$Q$17:$U$17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Šink!$V$132:$Z$132</c:f>
              <c:numCache>
                <c:formatCode>0</c:formatCode>
                <c:ptCount val="5"/>
                <c:pt idx="0">
                  <c:v>25.414364640883981</c:v>
                </c:pt>
                <c:pt idx="1">
                  <c:v>24.861878453038674</c:v>
                </c:pt>
                <c:pt idx="2">
                  <c:v>22.651933701657459</c:v>
                </c:pt>
                <c:pt idx="3">
                  <c:v>14.3646408839779</c:v>
                </c:pt>
                <c:pt idx="4">
                  <c:v>12.707182320441991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Šink!$X$133</c:f>
              <c:numCache>
                <c:formatCode>0.0</c:formatCode>
                <c:ptCount val="1"/>
                <c:pt idx="0">
                  <c:v>2.6408839779005526</c:v>
                </c:pt>
              </c:numCache>
            </c:numRef>
          </c:xVal>
          <c:yVal>
            <c:numRef>
              <c:f>Šink!$X$134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700608"/>
        <c:axId val="131702144"/>
      </c:scatterChart>
      <c:valAx>
        <c:axId val="13170060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1702144"/>
        <c:crosses val="autoZero"/>
        <c:crossBetween val="midCat"/>
        <c:majorUnit val="1"/>
      </c:valAx>
      <c:valAx>
        <c:axId val="1317021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170060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Šink!$Q$17:$U$17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Šink!$AA$132:$AE$132</c:f>
              <c:numCache>
                <c:formatCode>0</c:formatCode>
                <c:ptCount val="5"/>
                <c:pt idx="0">
                  <c:v>23.273657289002557</c:v>
                </c:pt>
                <c:pt idx="1">
                  <c:v>22.25063938618926</c:v>
                </c:pt>
                <c:pt idx="2">
                  <c:v>21.227621483375959</c:v>
                </c:pt>
                <c:pt idx="3">
                  <c:v>17.647058823529413</c:v>
                </c:pt>
                <c:pt idx="4">
                  <c:v>15.601023017902813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Šink!$AC$133</c:f>
              <c:numCache>
                <c:formatCode>0.0</c:formatCode>
                <c:ptCount val="1"/>
                <c:pt idx="0">
                  <c:v>2.8005115089514065</c:v>
                </c:pt>
              </c:numCache>
            </c:numRef>
          </c:xVal>
          <c:yVal>
            <c:numRef>
              <c:f>Šink!$S$134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818624"/>
        <c:axId val="131820160"/>
      </c:scatterChart>
      <c:valAx>
        <c:axId val="13181862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1820160"/>
        <c:crosses val="autoZero"/>
        <c:crossBetween val="midCat"/>
        <c:majorUnit val="1"/>
      </c:valAx>
      <c:valAx>
        <c:axId val="1318201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181862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Šink!$AF$17:$AI$17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Šink!$AF$132:$AI$132</c:f>
              <c:numCache>
                <c:formatCode>0</c:formatCode>
                <c:ptCount val="4"/>
                <c:pt idx="0">
                  <c:v>65.476190476190482</c:v>
                </c:pt>
                <c:pt idx="1">
                  <c:v>16.666666666666664</c:v>
                </c:pt>
                <c:pt idx="2">
                  <c:v>7.1428571428571423</c:v>
                </c:pt>
                <c:pt idx="3">
                  <c:v>10.714285714285714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1927040"/>
        <c:axId val="131941120"/>
      </c:barChart>
      <c:catAx>
        <c:axId val="13192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1941120"/>
        <c:crosses val="autoZero"/>
        <c:auto val="1"/>
        <c:lblAlgn val="ctr"/>
        <c:lblOffset val="100"/>
        <c:tickLblSkip val="1"/>
        <c:noMultiLvlLbl val="0"/>
      </c:catAx>
      <c:valAx>
        <c:axId val="13194112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192704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US!$L$11:$P$11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US!$Q$132:$U$132</c:f>
              <c:numCache>
                <c:formatCode>0</c:formatCode>
                <c:ptCount val="5"/>
                <c:pt idx="0">
                  <c:v>25.531914893617021</c:v>
                </c:pt>
                <c:pt idx="1">
                  <c:v>21.276595744680851</c:v>
                </c:pt>
                <c:pt idx="2">
                  <c:v>23.404255319148938</c:v>
                </c:pt>
                <c:pt idx="3">
                  <c:v>19.148936170212767</c:v>
                </c:pt>
                <c:pt idx="4">
                  <c:v>10.638297872340425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62-405E-AB94-62DEC4BFE490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US!$S$133</c:f>
              <c:numCache>
                <c:formatCode>0.0</c:formatCode>
                <c:ptCount val="1"/>
                <c:pt idx="0">
                  <c:v>2.6808510638297873</c:v>
                </c:pt>
              </c:numCache>
            </c:numRef>
          </c:xVal>
          <c:yVal>
            <c:numRef>
              <c:f>US!$S$134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C62-405E-AB94-62DEC4BFE4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7097856"/>
        <c:axId val="37099392"/>
      </c:scatterChart>
      <c:valAx>
        <c:axId val="3709785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7099392"/>
        <c:crosses val="autoZero"/>
        <c:crossBetween val="midCat"/>
        <c:majorUnit val="1"/>
      </c:valAx>
      <c:valAx>
        <c:axId val="370993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709785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Šink!$AF$17:$AI$17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Šink!$AJ$132:$AM$132</c:f>
              <c:numCache>
                <c:formatCode>0</c:formatCode>
                <c:ptCount val="4"/>
                <c:pt idx="0">
                  <c:v>45.161290322580641</c:v>
                </c:pt>
                <c:pt idx="1">
                  <c:v>12.903225806451612</c:v>
                </c:pt>
                <c:pt idx="2">
                  <c:v>9.67741935483871</c:v>
                </c:pt>
                <c:pt idx="3">
                  <c:v>32.258064516129032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1977600"/>
        <c:axId val="131979136"/>
      </c:barChart>
      <c:catAx>
        <c:axId val="1319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1979136"/>
        <c:crosses val="autoZero"/>
        <c:auto val="1"/>
        <c:lblAlgn val="ctr"/>
        <c:lblOffset val="100"/>
        <c:tickLblSkip val="1"/>
        <c:noMultiLvlLbl val="0"/>
      </c:catAx>
      <c:valAx>
        <c:axId val="1319791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197760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Šink!$Q$17:$U$17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Šink!$Q$156:$U$156</c:f>
              <c:numCache>
                <c:formatCode>0</c:formatCode>
                <c:ptCount val="5"/>
                <c:pt idx="0">
                  <c:v>32.258064516129032</c:v>
                </c:pt>
                <c:pt idx="1">
                  <c:v>3.225806451612903</c:v>
                </c:pt>
                <c:pt idx="2">
                  <c:v>25.806451612903224</c:v>
                </c:pt>
                <c:pt idx="3">
                  <c:v>19.35483870967742</c:v>
                </c:pt>
                <c:pt idx="4">
                  <c:v>19.35483870967742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Šink!$S$157</c:f>
              <c:numCache>
                <c:formatCode>0.0</c:formatCode>
                <c:ptCount val="1"/>
                <c:pt idx="0">
                  <c:v>2.903225806451613</c:v>
                </c:pt>
              </c:numCache>
            </c:numRef>
          </c:xVal>
          <c:yVal>
            <c:numRef>
              <c:f>Šink!$S$158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005248"/>
        <c:axId val="132023424"/>
      </c:scatterChart>
      <c:valAx>
        <c:axId val="13200524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023424"/>
        <c:crosses val="autoZero"/>
        <c:crossBetween val="midCat"/>
        <c:majorUnit val="1"/>
      </c:valAx>
      <c:valAx>
        <c:axId val="1320234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00524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Šink!$Q$17:$U$17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Šink!$V$156:$Z$156</c:f>
              <c:numCache>
                <c:formatCode>0</c:formatCode>
                <c:ptCount val="5"/>
                <c:pt idx="0">
                  <c:v>27.906976744186046</c:v>
                </c:pt>
                <c:pt idx="1">
                  <c:v>9.3023255813953494</c:v>
                </c:pt>
                <c:pt idx="2">
                  <c:v>23.255813953488371</c:v>
                </c:pt>
                <c:pt idx="3">
                  <c:v>13.953488372093023</c:v>
                </c:pt>
                <c:pt idx="4">
                  <c:v>25.581395348837212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Šink!$X$157</c:f>
              <c:numCache>
                <c:formatCode>0.0</c:formatCode>
                <c:ptCount val="1"/>
                <c:pt idx="0">
                  <c:v>3</c:v>
                </c:pt>
              </c:numCache>
            </c:numRef>
          </c:xVal>
          <c:yVal>
            <c:numRef>
              <c:f>Šink!$X$158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053248"/>
        <c:axId val="132055040"/>
      </c:scatterChart>
      <c:valAx>
        <c:axId val="13205324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055040"/>
        <c:crosses val="autoZero"/>
        <c:crossBetween val="midCat"/>
        <c:majorUnit val="1"/>
      </c:valAx>
      <c:valAx>
        <c:axId val="13205504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05324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Šink!$Q$17:$U$17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Šink!$AA$156:$AE$156</c:f>
              <c:numCache>
                <c:formatCode>0</c:formatCode>
                <c:ptCount val="5"/>
                <c:pt idx="0">
                  <c:v>34.736842105263158</c:v>
                </c:pt>
                <c:pt idx="1">
                  <c:v>10.526315789473683</c:v>
                </c:pt>
                <c:pt idx="2">
                  <c:v>16.842105263157894</c:v>
                </c:pt>
                <c:pt idx="3">
                  <c:v>16.842105263157894</c:v>
                </c:pt>
                <c:pt idx="4">
                  <c:v>21.052631578947366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Šink!$AC$157</c:f>
              <c:numCache>
                <c:formatCode>0.0</c:formatCode>
                <c:ptCount val="1"/>
                <c:pt idx="0">
                  <c:v>2.7894736842105261</c:v>
                </c:pt>
              </c:numCache>
            </c:numRef>
          </c:xVal>
          <c:yVal>
            <c:numRef>
              <c:f>Šink!$AC$158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077056"/>
        <c:axId val="132078592"/>
      </c:scatterChart>
      <c:valAx>
        <c:axId val="13207705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078592"/>
        <c:crosses val="autoZero"/>
        <c:crossBetween val="midCat"/>
        <c:majorUnit val="1"/>
      </c:valAx>
      <c:valAx>
        <c:axId val="1320785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07705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Šink!$AF$17:$AI$17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Šink!$AF$156:$AI$156</c:f>
              <c:numCache>
                <c:formatCode>0</c:formatCode>
                <c:ptCount val="4"/>
                <c:pt idx="0">
                  <c:v>50</c:v>
                </c:pt>
                <c:pt idx="1">
                  <c:v>30</c:v>
                </c:pt>
                <c:pt idx="2">
                  <c:v>5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111360"/>
        <c:axId val="132186880"/>
      </c:barChart>
      <c:catAx>
        <c:axId val="13211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186880"/>
        <c:crosses val="autoZero"/>
        <c:auto val="1"/>
        <c:lblAlgn val="ctr"/>
        <c:lblOffset val="100"/>
        <c:tickLblSkip val="1"/>
        <c:noMultiLvlLbl val="0"/>
      </c:catAx>
      <c:valAx>
        <c:axId val="1321868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11136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Šink!$AF$17:$AI$17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Šink!$AJ$156:$AM$156</c:f>
              <c:numCache>
                <c:formatCode>0</c:formatCode>
                <c:ptCount val="4"/>
                <c:pt idx="0">
                  <c:v>35.714285714285715</c:v>
                </c:pt>
                <c:pt idx="1">
                  <c:v>28.571428571428569</c:v>
                </c:pt>
                <c:pt idx="2">
                  <c:v>21.428571428571427</c:v>
                </c:pt>
                <c:pt idx="3">
                  <c:v>14.285714285714285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211456"/>
        <c:axId val="132212992"/>
      </c:barChart>
      <c:catAx>
        <c:axId val="1322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212992"/>
        <c:crosses val="autoZero"/>
        <c:auto val="1"/>
        <c:lblAlgn val="ctr"/>
        <c:lblOffset val="100"/>
        <c:tickLblSkip val="1"/>
        <c:noMultiLvlLbl val="0"/>
      </c:catAx>
      <c:valAx>
        <c:axId val="1322129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21145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Šink!$Q$17:$U$17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Šink!$V$171:$Z$171</c:f>
              <c:numCache>
                <c:formatCode>0</c:formatCode>
                <c:ptCount val="5"/>
                <c:pt idx="0">
                  <c:v>52.173913043478258</c:v>
                </c:pt>
                <c:pt idx="1">
                  <c:v>0</c:v>
                </c:pt>
                <c:pt idx="2">
                  <c:v>0</c:v>
                </c:pt>
                <c:pt idx="3">
                  <c:v>13.043478260869565</c:v>
                </c:pt>
                <c:pt idx="4">
                  <c:v>34.782608695652172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Šink!$X$172</c:f>
              <c:numCache>
                <c:formatCode>0.00</c:formatCode>
                <c:ptCount val="1"/>
                <c:pt idx="0">
                  <c:v>2.7826086956521738</c:v>
                </c:pt>
              </c:numCache>
            </c:numRef>
          </c:xVal>
          <c:yVal>
            <c:numRef>
              <c:f>Šink!$X$173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255744"/>
        <c:axId val="132257280"/>
      </c:scatterChart>
      <c:valAx>
        <c:axId val="1322557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257280"/>
        <c:crosses val="autoZero"/>
        <c:crossBetween val="midCat"/>
        <c:majorUnit val="1"/>
      </c:valAx>
      <c:valAx>
        <c:axId val="1322572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2557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Šink!$Q$17:$U$17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Šink!$AA$171:$AE$171</c:f>
              <c:numCache>
                <c:formatCode>0</c:formatCode>
                <c:ptCount val="5"/>
                <c:pt idx="0">
                  <c:v>41.666666666666671</c:v>
                </c:pt>
                <c:pt idx="1">
                  <c:v>8.3333333333333321</c:v>
                </c:pt>
                <c:pt idx="2">
                  <c:v>8.3333333333333321</c:v>
                </c:pt>
                <c:pt idx="3">
                  <c:v>16.666666666666664</c:v>
                </c:pt>
                <c:pt idx="4">
                  <c:v>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Šink!$AC$172</c:f>
              <c:numCache>
                <c:formatCode>General</c:formatCode>
                <c:ptCount val="1"/>
                <c:pt idx="0">
                  <c:v>2.75</c:v>
                </c:pt>
              </c:numCache>
            </c:numRef>
          </c:xVal>
          <c:yVal>
            <c:numRef>
              <c:f>Šink!$AC$173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287488"/>
        <c:axId val="132297472"/>
      </c:scatterChart>
      <c:valAx>
        <c:axId val="13228748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297472"/>
        <c:crosses val="autoZero"/>
        <c:crossBetween val="midCat"/>
        <c:majorUnit val="1"/>
      </c:valAx>
      <c:valAx>
        <c:axId val="13229747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28748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Šink!$AF$17:$AI$17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Šink!$AF$171:$AI$171</c:f>
              <c:numCache>
                <c:formatCode>0</c:formatCode>
                <c:ptCount val="4"/>
                <c:pt idx="0">
                  <c:v>50</c:v>
                </c:pt>
                <c:pt idx="1">
                  <c:v>25</c:v>
                </c:pt>
                <c:pt idx="2">
                  <c:v>8.3333333333333321</c:v>
                </c:pt>
                <c:pt idx="3">
                  <c:v>16.666666666666664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313856"/>
        <c:axId val="132315392"/>
      </c:barChart>
      <c:catAx>
        <c:axId val="13231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315392"/>
        <c:crosses val="autoZero"/>
        <c:auto val="1"/>
        <c:lblAlgn val="ctr"/>
        <c:lblOffset val="100"/>
        <c:tickLblSkip val="1"/>
        <c:noMultiLvlLbl val="0"/>
      </c:catAx>
      <c:valAx>
        <c:axId val="1323153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31385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Šink!$AF$17:$AI$17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Šink!$AJ$171:$AM$171</c:f>
              <c:numCache>
                <c:formatCode>0</c:formatCode>
                <c:ptCount val="4"/>
                <c:pt idx="0">
                  <c:v>50</c:v>
                </c:pt>
                <c:pt idx="1">
                  <c:v>12.5</c:v>
                </c:pt>
                <c:pt idx="2">
                  <c:v>25</c:v>
                </c:pt>
                <c:pt idx="3">
                  <c:v>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344064"/>
        <c:axId val="132358144"/>
      </c:barChart>
      <c:catAx>
        <c:axId val="13234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358144"/>
        <c:crosses val="autoZero"/>
        <c:auto val="1"/>
        <c:lblAlgn val="ctr"/>
        <c:lblOffset val="100"/>
        <c:tickLblSkip val="1"/>
        <c:noMultiLvlLbl val="0"/>
      </c:catAx>
      <c:valAx>
        <c:axId val="1323581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34406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US!$V$11:$Z$11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US!$V$132:$Z$132</c:f>
              <c:numCache>
                <c:formatCode>0</c:formatCode>
                <c:ptCount val="5"/>
                <c:pt idx="0">
                  <c:v>27.450980392156865</c:v>
                </c:pt>
                <c:pt idx="1">
                  <c:v>24.509803921568626</c:v>
                </c:pt>
                <c:pt idx="2">
                  <c:v>13.725490196078432</c:v>
                </c:pt>
                <c:pt idx="3">
                  <c:v>17.647058823529413</c:v>
                </c:pt>
                <c:pt idx="4">
                  <c:v>16.666666666666664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8C-4BC4-9283-7423A6C555F6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US!$X$133</c:f>
              <c:numCache>
                <c:formatCode>0.0</c:formatCode>
                <c:ptCount val="1"/>
                <c:pt idx="0">
                  <c:v>2.715686274509804</c:v>
                </c:pt>
              </c:numCache>
            </c:numRef>
          </c:xVal>
          <c:yVal>
            <c:numRef>
              <c:f>US!$X$134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68C-4BC4-9283-7423A6C55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7138432"/>
        <c:axId val="37139968"/>
      </c:scatterChart>
      <c:valAx>
        <c:axId val="371384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7139968"/>
        <c:crosses val="autoZero"/>
        <c:crossBetween val="midCat"/>
        <c:majorUnit val="1"/>
      </c:valAx>
      <c:valAx>
        <c:axId val="371399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71384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Šink!$Q$17:$U$17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Šink!$Q$171:$U$171</c:f>
              <c:numCache>
                <c:formatCode>0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40</c:v>
                </c:pt>
                <c:pt idx="3">
                  <c:v>20</c:v>
                </c:pt>
                <c:pt idx="4">
                  <c:v>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Šink!$S$172</c:f>
              <c:numCache>
                <c:formatCode>General</c:formatCode>
                <c:ptCount val="1"/>
                <c:pt idx="0">
                  <c:v>3.2</c:v>
                </c:pt>
              </c:numCache>
            </c:numRef>
          </c:xVal>
          <c:yVal>
            <c:numRef>
              <c:f>Šink!$S$173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457984"/>
        <c:axId val="132459520"/>
      </c:scatterChart>
      <c:valAx>
        <c:axId val="13245798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459520"/>
        <c:crosses val="autoZero"/>
        <c:crossBetween val="midCat"/>
        <c:majorUnit val="1"/>
      </c:valAx>
      <c:valAx>
        <c:axId val="13245952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45798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Jer!$Q$17:$U$17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Jer!$Q$132:$U$132</c:f>
              <c:numCache>
                <c:formatCode>0</c:formatCode>
                <c:ptCount val="5"/>
                <c:pt idx="0">
                  <c:v>23.931623931623932</c:v>
                </c:pt>
                <c:pt idx="1">
                  <c:v>20.512820512820511</c:v>
                </c:pt>
                <c:pt idx="2">
                  <c:v>17.094017094017094</c:v>
                </c:pt>
                <c:pt idx="3">
                  <c:v>22.222222222222221</c:v>
                </c:pt>
                <c:pt idx="4">
                  <c:v>16.239316239316238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Jer!$S$133</c:f>
              <c:numCache>
                <c:formatCode>0.0</c:formatCode>
                <c:ptCount val="1"/>
                <c:pt idx="0">
                  <c:v>2.8632478632478633</c:v>
                </c:pt>
              </c:numCache>
            </c:numRef>
          </c:xVal>
          <c:yVal>
            <c:numRef>
              <c:f>Jer!$S$134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047424"/>
        <c:axId val="133048960"/>
      </c:scatterChart>
      <c:valAx>
        <c:axId val="13304742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048960"/>
        <c:crosses val="autoZero"/>
        <c:crossBetween val="midCat"/>
        <c:majorUnit val="1"/>
      </c:valAx>
      <c:valAx>
        <c:axId val="1330489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04742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Jer!$Q$17:$U$17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Jer!$V$132:$Z$132</c:f>
              <c:numCache>
                <c:formatCode>0</c:formatCode>
                <c:ptCount val="5"/>
                <c:pt idx="0">
                  <c:v>22.988505747126435</c:v>
                </c:pt>
                <c:pt idx="1">
                  <c:v>24.137931034482758</c:v>
                </c:pt>
                <c:pt idx="2">
                  <c:v>22.413793103448278</c:v>
                </c:pt>
                <c:pt idx="3">
                  <c:v>14.942528735632186</c:v>
                </c:pt>
                <c:pt idx="4">
                  <c:v>15.517241379310345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Jer!$X$133</c:f>
              <c:numCache>
                <c:formatCode>0.0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Jer!$X$134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095808"/>
        <c:axId val="133097344"/>
      </c:scatterChart>
      <c:valAx>
        <c:axId val="13309580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097344"/>
        <c:crosses val="autoZero"/>
        <c:crossBetween val="midCat"/>
        <c:majorUnit val="1"/>
      </c:valAx>
      <c:valAx>
        <c:axId val="1330973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09580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Jer!$Q$17:$U$17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Jer!$AA$132:$AE$132</c:f>
              <c:numCache>
                <c:formatCode>0</c:formatCode>
                <c:ptCount val="5"/>
                <c:pt idx="0">
                  <c:v>28.329297820823246</c:v>
                </c:pt>
                <c:pt idx="1">
                  <c:v>28.087167070217916</c:v>
                </c:pt>
                <c:pt idx="2">
                  <c:v>18.401937046004843</c:v>
                </c:pt>
                <c:pt idx="3">
                  <c:v>13.075060532687651</c:v>
                </c:pt>
                <c:pt idx="4">
                  <c:v>12.106537530266344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Jer!$AC$133</c:f>
              <c:numCache>
                <c:formatCode>0.0</c:formatCode>
                <c:ptCount val="1"/>
                <c:pt idx="0">
                  <c:v>2.5254237288135593</c:v>
                </c:pt>
              </c:numCache>
            </c:numRef>
          </c:xVal>
          <c:yVal>
            <c:numRef>
              <c:f>Jer!$S$134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803968"/>
        <c:axId val="132830336"/>
      </c:scatterChart>
      <c:valAx>
        <c:axId val="13280396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830336"/>
        <c:crosses val="autoZero"/>
        <c:crossBetween val="midCat"/>
        <c:majorUnit val="1"/>
      </c:valAx>
      <c:valAx>
        <c:axId val="1328303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80396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Jer!$AF$17:$AI$17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Jer!$AF$132:$AI$132</c:f>
              <c:numCache>
                <c:formatCode>0</c:formatCode>
                <c:ptCount val="4"/>
                <c:pt idx="0">
                  <c:v>76.13636363636364</c:v>
                </c:pt>
                <c:pt idx="1">
                  <c:v>12.5</c:v>
                </c:pt>
                <c:pt idx="2">
                  <c:v>5.6818181818181817</c:v>
                </c:pt>
                <c:pt idx="3">
                  <c:v>5.6818181818181817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916736"/>
        <c:axId val="132918272"/>
      </c:barChart>
      <c:catAx>
        <c:axId val="1329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918272"/>
        <c:crosses val="autoZero"/>
        <c:auto val="1"/>
        <c:lblAlgn val="ctr"/>
        <c:lblOffset val="100"/>
        <c:tickLblSkip val="1"/>
        <c:noMultiLvlLbl val="0"/>
      </c:catAx>
      <c:valAx>
        <c:axId val="13291827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91673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Jer!$AF$17:$AI$17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Jer!$AJ$132:$AM$132</c:f>
              <c:numCache>
                <c:formatCode>0</c:formatCode>
                <c:ptCount val="4"/>
                <c:pt idx="0">
                  <c:v>48.387096774193552</c:v>
                </c:pt>
                <c:pt idx="1">
                  <c:v>14.516129032258066</c:v>
                </c:pt>
                <c:pt idx="2">
                  <c:v>11.29032258064516</c:v>
                </c:pt>
                <c:pt idx="3">
                  <c:v>25.806451612903224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2934272"/>
        <c:axId val="132940160"/>
      </c:barChart>
      <c:catAx>
        <c:axId val="13293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940160"/>
        <c:crosses val="autoZero"/>
        <c:auto val="1"/>
        <c:lblAlgn val="ctr"/>
        <c:lblOffset val="100"/>
        <c:tickLblSkip val="1"/>
        <c:noMultiLvlLbl val="0"/>
      </c:catAx>
      <c:valAx>
        <c:axId val="1329401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93427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Jer!$Q$17:$U$17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Jer!$Q$156:$U$156</c:f>
              <c:numCache>
                <c:formatCode>0</c:formatCode>
                <c:ptCount val="5"/>
                <c:pt idx="0">
                  <c:v>45.161290322580641</c:v>
                </c:pt>
                <c:pt idx="1">
                  <c:v>16.129032258064516</c:v>
                </c:pt>
                <c:pt idx="2">
                  <c:v>3.225806451612903</c:v>
                </c:pt>
                <c:pt idx="3">
                  <c:v>19.35483870967742</c:v>
                </c:pt>
                <c:pt idx="4">
                  <c:v>16.129032258064516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Jer!$S$157</c:f>
              <c:numCache>
                <c:formatCode>0.0</c:formatCode>
                <c:ptCount val="1"/>
                <c:pt idx="0">
                  <c:v>2.4516129032258065</c:v>
                </c:pt>
              </c:numCache>
            </c:numRef>
          </c:xVal>
          <c:yVal>
            <c:numRef>
              <c:f>Jer!$S$158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970368"/>
        <c:axId val="132971904"/>
      </c:scatterChart>
      <c:valAx>
        <c:axId val="13297036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971904"/>
        <c:crosses val="autoZero"/>
        <c:crossBetween val="midCat"/>
        <c:majorUnit val="1"/>
      </c:valAx>
      <c:valAx>
        <c:axId val="13297190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97036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Jer!$Q$17:$U$17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Jer!$V$156:$Z$156</c:f>
              <c:numCache>
                <c:formatCode>0</c:formatCode>
                <c:ptCount val="5"/>
                <c:pt idx="0">
                  <c:v>25</c:v>
                </c:pt>
                <c:pt idx="1">
                  <c:v>16.666666666666664</c:v>
                </c:pt>
                <c:pt idx="2">
                  <c:v>16.666666666666664</c:v>
                </c:pt>
                <c:pt idx="3">
                  <c:v>8.3333333333333321</c:v>
                </c:pt>
                <c:pt idx="4">
                  <c:v>33.333333333333329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Jer!$X$157</c:f>
              <c:numCache>
                <c:formatCode>0.0</c:formatCode>
                <c:ptCount val="1"/>
                <c:pt idx="0">
                  <c:v>3.0833333333333335</c:v>
                </c:pt>
              </c:numCache>
            </c:numRef>
          </c:xVal>
          <c:yVal>
            <c:numRef>
              <c:f>Jer!$X$158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018752"/>
        <c:axId val="133020288"/>
      </c:scatterChart>
      <c:valAx>
        <c:axId val="13301875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020288"/>
        <c:crosses val="autoZero"/>
        <c:crossBetween val="midCat"/>
        <c:majorUnit val="1"/>
      </c:valAx>
      <c:valAx>
        <c:axId val="1330202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01875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Jer!$Q$17:$U$17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Jer!$AA$156:$AE$156</c:f>
              <c:numCache>
                <c:formatCode>0</c:formatCode>
                <c:ptCount val="5"/>
                <c:pt idx="0">
                  <c:v>43.298969072164951</c:v>
                </c:pt>
                <c:pt idx="1">
                  <c:v>21.649484536082475</c:v>
                </c:pt>
                <c:pt idx="2">
                  <c:v>12.371134020618557</c:v>
                </c:pt>
                <c:pt idx="3">
                  <c:v>8.2474226804123703</c:v>
                </c:pt>
                <c:pt idx="4">
                  <c:v>14.432989690721648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Jer!$AC$157</c:f>
              <c:numCache>
                <c:formatCode>0.0</c:formatCode>
                <c:ptCount val="1"/>
                <c:pt idx="0">
                  <c:v>2.2886597938144329</c:v>
                </c:pt>
              </c:numCache>
            </c:numRef>
          </c:xVal>
          <c:yVal>
            <c:numRef>
              <c:f>Jer!$AC$158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124480"/>
        <c:axId val="133126016"/>
      </c:scatterChart>
      <c:valAx>
        <c:axId val="13312448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126016"/>
        <c:crosses val="autoZero"/>
        <c:crossBetween val="midCat"/>
        <c:majorUnit val="1"/>
      </c:valAx>
      <c:valAx>
        <c:axId val="13312601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12448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Jer!$AF$17:$AI$17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Jer!$AF$156:$AI$156</c:f>
              <c:numCache>
                <c:formatCode>0</c:formatCode>
                <c:ptCount val="4"/>
                <c:pt idx="0">
                  <c:v>89.473684210526315</c:v>
                </c:pt>
                <c:pt idx="1">
                  <c:v>10.526315789473683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154688"/>
        <c:axId val="133156224"/>
      </c:barChart>
      <c:catAx>
        <c:axId val="13315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156224"/>
        <c:crosses val="autoZero"/>
        <c:auto val="1"/>
        <c:lblAlgn val="ctr"/>
        <c:lblOffset val="100"/>
        <c:tickLblSkip val="1"/>
        <c:noMultiLvlLbl val="0"/>
      </c:catAx>
      <c:valAx>
        <c:axId val="1331562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15468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val>
            <c:numRef>
              <c:f>US!$AA$132:$AD$132</c:f>
              <c:numCache>
                <c:formatCode>0</c:formatCode>
                <c:ptCount val="4"/>
                <c:pt idx="0">
                  <c:v>70.588235294117652</c:v>
                </c:pt>
                <c:pt idx="1">
                  <c:v>14.705882352941178</c:v>
                </c:pt>
                <c:pt idx="2">
                  <c:v>8.8235294117647065</c:v>
                </c:pt>
                <c:pt idx="3">
                  <c:v>5.8823529411764701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F04-4564-A5D8-2845D099A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8507904"/>
        <c:axId val="128509440"/>
      </c:barChart>
      <c:catAx>
        <c:axId val="1285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28509440"/>
        <c:crosses val="autoZero"/>
        <c:auto val="1"/>
        <c:lblAlgn val="ctr"/>
        <c:lblOffset val="100"/>
        <c:tickLblSkip val="1"/>
        <c:noMultiLvlLbl val="0"/>
      </c:catAx>
      <c:valAx>
        <c:axId val="12850944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2850790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Jer!$AF$17:$AI$17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Jer!$AJ$156:$AM$156</c:f>
              <c:numCache>
                <c:formatCode>0</c:formatCode>
                <c:ptCount val="4"/>
                <c:pt idx="0">
                  <c:v>50</c:v>
                </c:pt>
                <c:pt idx="1">
                  <c:v>21.428571428571427</c:v>
                </c:pt>
                <c:pt idx="2">
                  <c:v>14.285714285714285</c:v>
                </c:pt>
                <c:pt idx="3">
                  <c:v>14.285714285714285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315968"/>
        <c:axId val="133321856"/>
      </c:barChart>
      <c:catAx>
        <c:axId val="13331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321856"/>
        <c:crosses val="autoZero"/>
        <c:auto val="1"/>
        <c:lblAlgn val="ctr"/>
        <c:lblOffset val="100"/>
        <c:tickLblSkip val="1"/>
        <c:noMultiLvlLbl val="0"/>
      </c:catAx>
      <c:valAx>
        <c:axId val="1333218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31596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Jer!$Q$17:$U$17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Jer!$V$171:$Z$171</c:f>
              <c:numCache>
                <c:formatCode>0</c:formatCode>
                <c:ptCount val="5"/>
                <c:pt idx="0">
                  <c:v>42.105263157894733</c:v>
                </c:pt>
                <c:pt idx="1">
                  <c:v>0</c:v>
                </c:pt>
                <c:pt idx="2">
                  <c:v>0</c:v>
                </c:pt>
                <c:pt idx="3">
                  <c:v>5.2631578947368416</c:v>
                </c:pt>
                <c:pt idx="4">
                  <c:v>52.631578947368418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Jer!$X$172</c:f>
              <c:numCache>
                <c:formatCode>0.00</c:formatCode>
                <c:ptCount val="1"/>
                <c:pt idx="0">
                  <c:v>3.263157894736842</c:v>
                </c:pt>
              </c:numCache>
            </c:numRef>
          </c:xVal>
          <c:yVal>
            <c:numRef>
              <c:f>Jer!$X$173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352064"/>
        <c:axId val="133353856"/>
      </c:scatterChart>
      <c:valAx>
        <c:axId val="13335206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353856"/>
        <c:crosses val="autoZero"/>
        <c:crossBetween val="midCat"/>
        <c:majorUnit val="1"/>
      </c:valAx>
      <c:valAx>
        <c:axId val="1333538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35206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Jer!$Q$17:$U$17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Jer!$AA$171:$AE$171</c:f>
              <c:numCache>
                <c:formatCode>0</c:formatCode>
                <c:ptCount val="5"/>
                <c:pt idx="0">
                  <c:v>58.333333333333336</c:v>
                </c:pt>
                <c:pt idx="1">
                  <c:v>25</c:v>
                </c:pt>
                <c:pt idx="2">
                  <c:v>8.3333333333333321</c:v>
                </c:pt>
                <c:pt idx="3">
                  <c:v>0</c:v>
                </c:pt>
                <c:pt idx="4">
                  <c:v>8.3333333333333321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Jer!$AC$172</c:f>
              <c:numCache>
                <c:formatCode>General</c:formatCode>
                <c:ptCount val="1"/>
                <c:pt idx="0">
                  <c:v>1.75</c:v>
                </c:pt>
              </c:numCache>
            </c:numRef>
          </c:xVal>
          <c:yVal>
            <c:numRef>
              <c:f>Jer!$AC$173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384064"/>
        <c:axId val="133385600"/>
      </c:scatterChart>
      <c:valAx>
        <c:axId val="13338406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385600"/>
        <c:crosses val="autoZero"/>
        <c:crossBetween val="midCat"/>
        <c:majorUnit val="1"/>
      </c:valAx>
      <c:valAx>
        <c:axId val="13338560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38406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Jer!$AF$17:$AI$17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Jer!$AF$171:$AI$171</c:f>
              <c:numCache>
                <c:formatCode>0</c:formatCode>
                <c:ptCount val="4"/>
                <c:pt idx="0">
                  <c:v>83.333333333333343</c:v>
                </c:pt>
                <c:pt idx="1">
                  <c:v>16.666666666666664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418368"/>
        <c:axId val="133424256"/>
      </c:barChart>
      <c:catAx>
        <c:axId val="13341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424256"/>
        <c:crosses val="autoZero"/>
        <c:auto val="1"/>
        <c:lblAlgn val="ctr"/>
        <c:lblOffset val="100"/>
        <c:tickLblSkip val="1"/>
        <c:noMultiLvlLbl val="0"/>
      </c:catAx>
      <c:valAx>
        <c:axId val="1334242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41836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Jer!$AF$17:$AI$17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Jer!$AJ$171:$AM$171</c:f>
              <c:numCache>
                <c:formatCode>0</c:formatCode>
                <c:ptCount val="4"/>
                <c:pt idx="0">
                  <c:v>62.5</c:v>
                </c:pt>
                <c:pt idx="1">
                  <c:v>25</c:v>
                </c:pt>
                <c:pt idx="2">
                  <c:v>12.5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457024"/>
        <c:axId val="133458560"/>
      </c:barChart>
      <c:catAx>
        <c:axId val="1334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458560"/>
        <c:crosses val="autoZero"/>
        <c:auto val="1"/>
        <c:lblAlgn val="ctr"/>
        <c:lblOffset val="100"/>
        <c:tickLblSkip val="1"/>
        <c:noMultiLvlLbl val="0"/>
      </c:catAx>
      <c:valAx>
        <c:axId val="1334585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45702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Jer!$Q$17:$U$17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Jer!$Q$171:$U$171</c:f>
              <c:numCache>
                <c:formatCode>0</c:formatCode>
                <c:ptCount val="5"/>
                <c:pt idx="0">
                  <c:v>40</c:v>
                </c:pt>
                <c:pt idx="1">
                  <c:v>6.666666666666667</c:v>
                </c:pt>
                <c:pt idx="2">
                  <c:v>0</c:v>
                </c:pt>
                <c:pt idx="3">
                  <c:v>26.666666666666668</c:v>
                </c:pt>
                <c:pt idx="4">
                  <c:v>26.666666666666668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Jer!$S$172</c:f>
              <c:numCache>
                <c:formatCode>General</c:formatCode>
                <c:ptCount val="1"/>
                <c:pt idx="0">
                  <c:v>2.9333333333333331</c:v>
                </c:pt>
              </c:numCache>
            </c:numRef>
          </c:xVal>
          <c:yVal>
            <c:numRef>
              <c:f>Jer!$S$173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484928"/>
        <c:axId val="133486464"/>
      </c:scatterChart>
      <c:valAx>
        <c:axId val="13348492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486464"/>
        <c:crosses val="autoZero"/>
        <c:crossBetween val="midCat"/>
        <c:majorUnit val="1"/>
      </c:valAx>
      <c:valAx>
        <c:axId val="13348646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48492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Jamb!$Q$17:$U$17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Jamb!$Q$132:$U$132</c:f>
              <c:numCache>
                <c:formatCode>0</c:formatCode>
                <c:ptCount val="5"/>
                <c:pt idx="0">
                  <c:v>19.642857142857142</c:v>
                </c:pt>
                <c:pt idx="1">
                  <c:v>19.642857142857142</c:v>
                </c:pt>
                <c:pt idx="2">
                  <c:v>23.214285714285715</c:v>
                </c:pt>
                <c:pt idx="3">
                  <c:v>21.428571428571427</c:v>
                </c:pt>
                <c:pt idx="4">
                  <c:v>16.071428571428573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Jamb!$S$133</c:f>
              <c:numCache>
                <c:formatCode>0.0</c:formatCode>
                <c:ptCount val="1"/>
                <c:pt idx="0">
                  <c:v>2.9464285714285716</c:v>
                </c:pt>
              </c:numCache>
            </c:numRef>
          </c:xVal>
          <c:yVal>
            <c:numRef>
              <c:f>Jamb!$S$134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501504"/>
        <c:axId val="132503040"/>
      </c:scatterChart>
      <c:valAx>
        <c:axId val="13250150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503040"/>
        <c:crosses val="autoZero"/>
        <c:crossBetween val="midCat"/>
        <c:majorUnit val="1"/>
      </c:valAx>
      <c:valAx>
        <c:axId val="13250304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50150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Jamb!$Q$17:$U$17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Jamb!$V$132:$Z$132</c:f>
              <c:numCache>
                <c:formatCode>0</c:formatCode>
                <c:ptCount val="5"/>
                <c:pt idx="0">
                  <c:v>24.69879518072289</c:v>
                </c:pt>
                <c:pt idx="1">
                  <c:v>22.891566265060241</c:v>
                </c:pt>
                <c:pt idx="2">
                  <c:v>22.289156626506024</c:v>
                </c:pt>
                <c:pt idx="3">
                  <c:v>13.855421686746988</c:v>
                </c:pt>
                <c:pt idx="4">
                  <c:v>16.265060240963855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Jamb!$X$133</c:f>
              <c:numCache>
                <c:formatCode>0.0</c:formatCode>
                <c:ptCount val="1"/>
                <c:pt idx="0">
                  <c:v>2.7409638554216866</c:v>
                </c:pt>
              </c:numCache>
            </c:numRef>
          </c:xVal>
          <c:yVal>
            <c:numRef>
              <c:f>Jamb!$X$134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7227520"/>
        <c:axId val="37229312"/>
      </c:scatterChart>
      <c:valAx>
        <c:axId val="3722752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7229312"/>
        <c:crosses val="autoZero"/>
        <c:crossBetween val="midCat"/>
        <c:majorUnit val="1"/>
      </c:valAx>
      <c:valAx>
        <c:axId val="3722931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722752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Jamb!$Q$17:$U$17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Jamb!$AA$132:$AE$132</c:f>
              <c:numCache>
                <c:formatCode>0</c:formatCode>
                <c:ptCount val="5"/>
                <c:pt idx="0">
                  <c:v>25.925925925925924</c:v>
                </c:pt>
                <c:pt idx="1">
                  <c:v>28.835978835978835</c:v>
                </c:pt>
                <c:pt idx="2">
                  <c:v>18.783068783068781</c:v>
                </c:pt>
                <c:pt idx="3">
                  <c:v>12.433862433862434</c:v>
                </c:pt>
                <c:pt idx="4">
                  <c:v>14.02116402116402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Jamb!$AC$133</c:f>
              <c:numCache>
                <c:formatCode>0.0</c:formatCode>
                <c:ptCount val="1"/>
                <c:pt idx="0">
                  <c:v>2.5978835978835977</c:v>
                </c:pt>
              </c:numCache>
            </c:numRef>
          </c:xVal>
          <c:yVal>
            <c:numRef>
              <c:f>Jamb!$S$134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7271808"/>
        <c:axId val="37281792"/>
      </c:scatterChart>
      <c:valAx>
        <c:axId val="3727180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7281792"/>
        <c:crosses val="autoZero"/>
        <c:crossBetween val="midCat"/>
        <c:majorUnit val="1"/>
      </c:valAx>
      <c:valAx>
        <c:axId val="372817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727180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Jamb!$AF$17:$AI$17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Jamb!$AF$132:$AI$132</c:f>
              <c:numCache>
                <c:formatCode>0</c:formatCode>
                <c:ptCount val="4"/>
                <c:pt idx="0">
                  <c:v>71.25</c:v>
                </c:pt>
                <c:pt idx="1">
                  <c:v>13.750000000000002</c:v>
                </c:pt>
                <c:pt idx="2">
                  <c:v>6.25</c:v>
                </c:pt>
                <c:pt idx="3">
                  <c:v>8.75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372288"/>
        <c:axId val="37373824"/>
      </c:barChart>
      <c:catAx>
        <c:axId val="373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7373824"/>
        <c:crosses val="autoZero"/>
        <c:auto val="1"/>
        <c:lblAlgn val="ctr"/>
        <c:lblOffset val="100"/>
        <c:tickLblSkip val="1"/>
        <c:noMultiLvlLbl val="0"/>
      </c:catAx>
      <c:valAx>
        <c:axId val="373738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737228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val>
            <c:numRef>
              <c:f>US!$AE$132:$AH$132</c:f>
              <c:numCache>
                <c:formatCode>0</c:formatCode>
                <c:ptCount val="4"/>
                <c:pt idx="0">
                  <c:v>39.436619718309856</c:v>
                </c:pt>
                <c:pt idx="1">
                  <c:v>16.901408450704224</c:v>
                </c:pt>
                <c:pt idx="2">
                  <c:v>7.042253521126761</c:v>
                </c:pt>
                <c:pt idx="3">
                  <c:v>36.619718309859159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A8C-41DF-BCE4-0ADD475D5B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78103552"/>
        <c:axId val="278105088"/>
      </c:barChart>
      <c:catAx>
        <c:axId val="27810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278105088"/>
        <c:crosses val="autoZero"/>
        <c:auto val="1"/>
        <c:lblAlgn val="ctr"/>
        <c:lblOffset val="100"/>
        <c:tickLblSkip val="1"/>
        <c:noMultiLvlLbl val="0"/>
      </c:catAx>
      <c:valAx>
        <c:axId val="2781050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27810355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Jamb!$AF$17:$AI$17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Jamb!$AJ$132:$AM$132</c:f>
              <c:numCache>
                <c:formatCode>0</c:formatCode>
                <c:ptCount val="4"/>
                <c:pt idx="0">
                  <c:v>49.090909090909093</c:v>
                </c:pt>
                <c:pt idx="1">
                  <c:v>10.909090909090908</c:v>
                </c:pt>
                <c:pt idx="2">
                  <c:v>7.2727272727272725</c:v>
                </c:pt>
                <c:pt idx="3">
                  <c:v>32.727272727272727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406208"/>
        <c:axId val="37407744"/>
      </c:barChart>
      <c:catAx>
        <c:axId val="3740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7407744"/>
        <c:crosses val="autoZero"/>
        <c:auto val="1"/>
        <c:lblAlgn val="ctr"/>
        <c:lblOffset val="100"/>
        <c:tickLblSkip val="1"/>
        <c:noMultiLvlLbl val="0"/>
      </c:catAx>
      <c:valAx>
        <c:axId val="374077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740620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Jamb!$Q$17:$U$17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Jamb!$Q$156:$U$156</c:f>
              <c:numCache>
                <c:formatCode>0</c:formatCode>
                <c:ptCount val="5"/>
                <c:pt idx="0">
                  <c:v>24</c:v>
                </c:pt>
                <c:pt idx="1">
                  <c:v>8</c:v>
                </c:pt>
                <c:pt idx="2">
                  <c:v>24</c:v>
                </c:pt>
                <c:pt idx="3">
                  <c:v>24</c:v>
                </c:pt>
                <c:pt idx="4">
                  <c:v>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Jamb!$S$157</c:f>
              <c:numCache>
                <c:formatCode>0.0</c:formatCode>
                <c:ptCount val="1"/>
                <c:pt idx="0">
                  <c:v>3.08</c:v>
                </c:pt>
              </c:numCache>
            </c:numRef>
          </c:xVal>
          <c:yVal>
            <c:numRef>
              <c:f>Jamb!$S$158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976832"/>
        <c:axId val="133978368"/>
      </c:scatterChart>
      <c:valAx>
        <c:axId val="1339768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978368"/>
        <c:crosses val="autoZero"/>
        <c:crossBetween val="midCat"/>
        <c:majorUnit val="1"/>
      </c:valAx>
      <c:valAx>
        <c:axId val="1339783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9768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Jamb!$Q$17:$U$17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Jamb!$V$156:$Z$156</c:f>
              <c:numCache>
                <c:formatCode>0</c:formatCode>
                <c:ptCount val="5"/>
                <c:pt idx="0">
                  <c:v>26.530612244897959</c:v>
                </c:pt>
                <c:pt idx="1">
                  <c:v>10.204081632653061</c:v>
                </c:pt>
                <c:pt idx="2">
                  <c:v>18.367346938775512</c:v>
                </c:pt>
                <c:pt idx="3">
                  <c:v>10.204081632653061</c:v>
                </c:pt>
                <c:pt idx="4">
                  <c:v>34.693877551020407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Jamb!$X$157</c:f>
              <c:numCache>
                <c:formatCode>0.0</c:formatCode>
                <c:ptCount val="1"/>
                <c:pt idx="0">
                  <c:v>3.1632653061224492</c:v>
                </c:pt>
              </c:numCache>
            </c:numRef>
          </c:xVal>
          <c:yVal>
            <c:numRef>
              <c:f>Jamb!$X$158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021120"/>
        <c:axId val="134022656"/>
      </c:scatterChart>
      <c:valAx>
        <c:axId val="13402112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022656"/>
        <c:crosses val="autoZero"/>
        <c:crossBetween val="midCat"/>
        <c:majorUnit val="1"/>
      </c:valAx>
      <c:valAx>
        <c:axId val="13402265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02112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Jamb!$Q$17:$U$17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Jamb!$AA$156:$AE$156</c:f>
              <c:numCache>
                <c:formatCode>0</c:formatCode>
                <c:ptCount val="5"/>
                <c:pt idx="0">
                  <c:v>36.666666666666664</c:v>
                </c:pt>
                <c:pt idx="1">
                  <c:v>27.777777777777779</c:v>
                </c:pt>
                <c:pt idx="2">
                  <c:v>10</c:v>
                </c:pt>
                <c:pt idx="3">
                  <c:v>3.3333333333333335</c:v>
                </c:pt>
                <c:pt idx="4">
                  <c:v>22.222222222222221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Jamb!$AC$157</c:f>
              <c:numCache>
                <c:formatCode>0.0</c:formatCode>
                <c:ptCount val="1"/>
                <c:pt idx="0">
                  <c:v>2.4666666666666668</c:v>
                </c:pt>
              </c:numCache>
            </c:numRef>
          </c:xVal>
          <c:yVal>
            <c:numRef>
              <c:f>Jamb!$AC$158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048768"/>
        <c:axId val="134058752"/>
      </c:scatterChart>
      <c:valAx>
        <c:axId val="13404876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058752"/>
        <c:crosses val="autoZero"/>
        <c:crossBetween val="midCat"/>
        <c:majorUnit val="1"/>
      </c:valAx>
      <c:valAx>
        <c:axId val="13405875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04876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Jamb!$AF$17:$AI$17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Jamb!$AF$156:$AI$156</c:f>
              <c:numCache>
                <c:formatCode>0</c:formatCode>
                <c:ptCount val="4"/>
                <c:pt idx="0">
                  <c:v>72.222222222222214</c:v>
                </c:pt>
                <c:pt idx="1">
                  <c:v>16.666666666666664</c:v>
                </c:pt>
                <c:pt idx="2">
                  <c:v>0</c:v>
                </c:pt>
                <c:pt idx="3">
                  <c:v>11.111111111111111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087424"/>
        <c:axId val="134088960"/>
      </c:barChart>
      <c:catAx>
        <c:axId val="1340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088960"/>
        <c:crosses val="autoZero"/>
        <c:auto val="1"/>
        <c:lblAlgn val="ctr"/>
        <c:lblOffset val="100"/>
        <c:tickLblSkip val="1"/>
        <c:noMultiLvlLbl val="0"/>
      </c:catAx>
      <c:valAx>
        <c:axId val="1340889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08742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Jamb!$AF$17:$AI$17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Jamb!$AJ$156:$AM$156</c:f>
              <c:numCache>
                <c:formatCode>0</c:formatCode>
                <c:ptCount val="4"/>
                <c:pt idx="0">
                  <c:v>57.142857142857139</c:v>
                </c:pt>
                <c:pt idx="1">
                  <c:v>14.285714285714285</c:v>
                </c:pt>
                <c:pt idx="2">
                  <c:v>7.1428571428571423</c:v>
                </c:pt>
                <c:pt idx="3">
                  <c:v>21.428571428571427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113536"/>
        <c:axId val="134115328"/>
      </c:barChart>
      <c:catAx>
        <c:axId val="1341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115328"/>
        <c:crosses val="autoZero"/>
        <c:auto val="1"/>
        <c:lblAlgn val="ctr"/>
        <c:lblOffset val="100"/>
        <c:tickLblSkip val="1"/>
        <c:noMultiLvlLbl val="0"/>
      </c:catAx>
      <c:valAx>
        <c:axId val="13411532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11353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Jamb!$Q$17:$U$17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Jamb!$V$171:$Z$171</c:f>
              <c:numCache>
                <c:formatCode>0</c:formatCode>
                <c:ptCount val="5"/>
                <c:pt idx="0">
                  <c:v>38.095238095238095</c:v>
                </c:pt>
                <c:pt idx="1">
                  <c:v>0</c:v>
                </c:pt>
                <c:pt idx="2">
                  <c:v>9.5238095238095237</c:v>
                </c:pt>
                <c:pt idx="3">
                  <c:v>9.5238095238095237</c:v>
                </c:pt>
                <c:pt idx="4">
                  <c:v>42.857142857142854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Jamb!$X$172</c:f>
              <c:numCache>
                <c:formatCode>0.00</c:formatCode>
                <c:ptCount val="1"/>
                <c:pt idx="0">
                  <c:v>3.1904761904761907</c:v>
                </c:pt>
              </c:numCache>
            </c:numRef>
          </c:xVal>
          <c:yVal>
            <c:numRef>
              <c:f>Jamb!$X$173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149632"/>
        <c:axId val="134151168"/>
      </c:scatterChart>
      <c:valAx>
        <c:axId val="1341496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151168"/>
        <c:crosses val="autoZero"/>
        <c:crossBetween val="midCat"/>
        <c:majorUnit val="1"/>
      </c:valAx>
      <c:valAx>
        <c:axId val="1341511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1496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Jamb!$Q$17:$U$17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Jamb!$AA$171:$AE$171</c:f>
              <c:numCache>
                <c:formatCode>0</c:formatCode>
                <c:ptCount val="5"/>
                <c:pt idx="0">
                  <c:v>44.444444444444443</c:v>
                </c:pt>
                <c:pt idx="1">
                  <c:v>22.222222222222221</c:v>
                </c:pt>
                <c:pt idx="2">
                  <c:v>0</c:v>
                </c:pt>
                <c:pt idx="3">
                  <c:v>0</c:v>
                </c:pt>
                <c:pt idx="4">
                  <c:v>33.333333333333329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Jamb!$AC$172</c:f>
              <c:numCache>
                <c:formatCode>General</c:formatCode>
                <c:ptCount val="1"/>
                <c:pt idx="0">
                  <c:v>2.5555555555555554</c:v>
                </c:pt>
              </c:numCache>
            </c:numRef>
          </c:xVal>
          <c:yVal>
            <c:numRef>
              <c:f>Jamb!$AC$173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185728"/>
        <c:axId val="134187264"/>
      </c:scatterChart>
      <c:valAx>
        <c:axId val="13418572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187264"/>
        <c:crosses val="autoZero"/>
        <c:crossBetween val="midCat"/>
        <c:majorUnit val="1"/>
      </c:valAx>
      <c:valAx>
        <c:axId val="13418726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18572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Jamb!$AF$17:$AI$17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Jamb!$AF$171:$AI$171</c:f>
              <c:numCache>
                <c:formatCode>0</c:formatCode>
                <c:ptCount val="4"/>
                <c:pt idx="0">
                  <c:v>77.777777777777786</c:v>
                </c:pt>
                <c:pt idx="1">
                  <c:v>11.111111111111111</c:v>
                </c:pt>
                <c:pt idx="2">
                  <c:v>0</c:v>
                </c:pt>
                <c:pt idx="3">
                  <c:v>11.111111111111111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220032"/>
        <c:axId val="134221824"/>
      </c:barChart>
      <c:catAx>
        <c:axId val="1342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221824"/>
        <c:crosses val="autoZero"/>
        <c:auto val="1"/>
        <c:lblAlgn val="ctr"/>
        <c:lblOffset val="100"/>
        <c:tickLblSkip val="1"/>
        <c:noMultiLvlLbl val="0"/>
      </c:catAx>
      <c:valAx>
        <c:axId val="1342218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22003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Jamb!$AF$17:$AI$17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Jamb!$AJ$171:$AM$171</c:f>
              <c:numCache>
                <c:formatCode>0</c:formatCode>
                <c:ptCount val="4"/>
                <c:pt idx="0">
                  <c:v>66.666666666666657</c:v>
                </c:pt>
                <c:pt idx="1">
                  <c:v>0</c:v>
                </c:pt>
                <c:pt idx="2">
                  <c:v>16.666666666666664</c:v>
                </c:pt>
                <c:pt idx="3">
                  <c:v>16.666666666666664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242304"/>
        <c:axId val="134243840"/>
      </c:barChart>
      <c:catAx>
        <c:axId val="1342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243840"/>
        <c:crosses val="autoZero"/>
        <c:auto val="1"/>
        <c:lblAlgn val="ctr"/>
        <c:lblOffset val="100"/>
        <c:tickLblSkip val="1"/>
        <c:noMultiLvlLbl val="0"/>
      </c:catAx>
      <c:valAx>
        <c:axId val="13424384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24230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US!$L$11:$P$11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US!$L$148:$P$148</c:f>
              <c:numCache>
                <c:formatCode>0</c:formatCode>
                <c:ptCount val="5"/>
                <c:pt idx="0">
                  <c:v>26.315789473684209</c:v>
                </c:pt>
                <c:pt idx="1">
                  <c:v>31.578947368421051</c:v>
                </c:pt>
                <c:pt idx="2">
                  <c:v>10.526315789473683</c:v>
                </c:pt>
                <c:pt idx="3">
                  <c:v>21.052631578947366</c:v>
                </c:pt>
                <c:pt idx="4">
                  <c:v>10.526315789473683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FB-4221-A5A5-35184CBB6C2F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US!$N$149</c:f>
              <c:numCache>
                <c:formatCode>0.0</c:formatCode>
                <c:ptCount val="1"/>
                <c:pt idx="0">
                  <c:v>2.5789473684210527</c:v>
                </c:pt>
              </c:numCache>
            </c:numRef>
          </c:xVal>
          <c:yVal>
            <c:numRef>
              <c:f>US!$N$150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AFB-4221-A5A5-35184CBB6C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7507456"/>
        <c:axId val="37508992"/>
      </c:scatterChart>
      <c:valAx>
        <c:axId val="3750745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7508992"/>
        <c:crosses val="autoZero"/>
        <c:crossBetween val="midCat"/>
        <c:majorUnit val="1"/>
      </c:valAx>
      <c:valAx>
        <c:axId val="375089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750745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Jamb!$Q$17:$U$17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Jamb!$Q$171:$U$171</c:f>
              <c:numCache>
                <c:formatCode>0</c:formatCode>
                <c:ptCount val="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Jamb!$S$172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Jamb!$S$173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278144"/>
        <c:axId val="134423296"/>
      </c:scatterChart>
      <c:valAx>
        <c:axId val="1342781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423296"/>
        <c:crosses val="autoZero"/>
        <c:crossBetween val="midCat"/>
        <c:majorUnit val="1"/>
      </c:valAx>
      <c:valAx>
        <c:axId val="1344232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2781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Kriv!$Q$17:$U$17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Kriv!$Q$132:$U$132</c:f>
              <c:numCache>
                <c:formatCode>0</c:formatCode>
                <c:ptCount val="5"/>
                <c:pt idx="0">
                  <c:v>10.606060606060606</c:v>
                </c:pt>
                <c:pt idx="1">
                  <c:v>19.696969696969695</c:v>
                </c:pt>
                <c:pt idx="2">
                  <c:v>30.303030303030305</c:v>
                </c:pt>
                <c:pt idx="3">
                  <c:v>19.696969696969695</c:v>
                </c:pt>
                <c:pt idx="4">
                  <c:v>19.696969696969695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Kriv!$S$133</c:f>
              <c:numCache>
                <c:formatCode>0.0</c:formatCode>
                <c:ptCount val="1"/>
                <c:pt idx="0">
                  <c:v>3.1818181818181817</c:v>
                </c:pt>
              </c:numCache>
            </c:numRef>
          </c:xVal>
          <c:yVal>
            <c:numRef>
              <c:f>Kriv!$S$134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654592"/>
        <c:axId val="134660480"/>
      </c:scatterChart>
      <c:valAx>
        <c:axId val="13465459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660480"/>
        <c:crosses val="autoZero"/>
        <c:crossBetween val="midCat"/>
        <c:majorUnit val="1"/>
      </c:valAx>
      <c:valAx>
        <c:axId val="1346604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65459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Kriv!$Q$17:$U$17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Kriv!$V$132:$Z$132</c:f>
              <c:numCache>
                <c:formatCode>0</c:formatCode>
                <c:ptCount val="5"/>
                <c:pt idx="0">
                  <c:v>25.520833333333332</c:v>
                </c:pt>
                <c:pt idx="1">
                  <c:v>27.604166666666668</c:v>
                </c:pt>
                <c:pt idx="2">
                  <c:v>17.1875</c:v>
                </c:pt>
                <c:pt idx="3">
                  <c:v>21.354166666666664</c:v>
                </c:pt>
                <c:pt idx="4">
                  <c:v>8.3333333333333321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Kriv!$X$133</c:f>
              <c:numCache>
                <c:formatCode>0.0</c:formatCode>
                <c:ptCount val="1"/>
                <c:pt idx="0">
                  <c:v>2.59375</c:v>
                </c:pt>
              </c:numCache>
            </c:numRef>
          </c:xVal>
          <c:yVal>
            <c:numRef>
              <c:f>Kriv!$X$134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711168"/>
        <c:axId val="134712704"/>
      </c:scatterChart>
      <c:valAx>
        <c:axId val="13471116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712704"/>
        <c:crosses val="autoZero"/>
        <c:crossBetween val="midCat"/>
        <c:majorUnit val="1"/>
      </c:valAx>
      <c:valAx>
        <c:axId val="13471270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71116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Kriv!$Q$17:$U$17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Kriv!$AA$132:$AE$132</c:f>
              <c:numCache>
                <c:formatCode>0</c:formatCode>
                <c:ptCount val="5"/>
                <c:pt idx="0">
                  <c:v>26.904761904761905</c:v>
                </c:pt>
                <c:pt idx="1">
                  <c:v>25.476190476190474</c:v>
                </c:pt>
                <c:pt idx="2">
                  <c:v>13.571428571428571</c:v>
                </c:pt>
                <c:pt idx="3">
                  <c:v>22.142857142857142</c:v>
                </c:pt>
                <c:pt idx="4">
                  <c:v>11.904761904761903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Kriv!$AC$133</c:f>
              <c:numCache>
                <c:formatCode>0.0</c:formatCode>
                <c:ptCount val="1"/>
                <c:pt idx="0">
                  <c:v>2.6666666666666665</c:v>
                </c:pt>
              </c:numCache>
            </c:numRef>
          </c:xVal>
          <c:yVal>
            <c:numRef>
              <c:f>Kriv!$S$134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739072"/>
        <c:axId val="134740608"/>
      </c:scatterChart>
      <c:valAx>
        <c:axId val="13473907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740608"/>
        <c:crosses val="autoZero"/>
        <c:crossBetween val="midCat"/>
        <c:majorUnit val="1"/>
      </c:valAx>
      <c:valAx>
        <c:axId val="13474060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73907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Kriv!$AF$17:$AI$17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Kriv!$AF$132:$AI$132</c:f>
              <c:numCache>
                <c:formatCode>0</c:formatCode>
                <c:ptCount val="4"/>
                <c:pt idx="0">
                  <c:v>58.333333333333336</c:v>
                </c:pt>
                <c:pt idx="1">
                  <c:v>19.791666666666664</c:v>
                </c:pt>
                <c:pt idx="2">
                  <c:v>10.416666666666668</c:v>
                </c:pt>
                <c:pt idx="3">
                  <c:v>11.458333333333332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781952"/>
        <c:axId val="134783744"/>
      </c:barChart>
      <c:catAx>
        <c:axId val="13478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783744"/>
        <c:crosses val="autoZero"/>
        <c:auto val="1"/>
        <c:lblAlgn val="ctr"/>
        <c:lblOffset val="100"/>
        <c:tickLblSkip val="1"/>
        <c:noMultiLvlLbl val="0"/>
      </c:catAx>
      <c:valAx>
        <c:axId val="1347837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78195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Kriv!$AF$17:$AI$17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Kriv!$AJ$132:$AM$132</c:f>
              <c:numCache>
                <c:formatCode>0</c:formatCode>
                <c:ptCount val="4"/>
                <c:pt idx="0">
                  <c:v>52.307692307692314</c:v>
                </c:pt>
                <c:pt idx="1">
                  <c:v>15.384615384615385</c:v>
                </c:pt>
                <c:pt idx="2">
                  <c:v>10.76923076923077</c:v>
                </c:pt>
                <c:pt idx="3">
                  <c:v>21.53846153846154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873472"/>
        <c:axId val="134875008"/>
      </c:barChart>
      <c:catAx>
        <c:axId val="1348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875008"/>
        <c:crosses val="autoZero"/>
        <c:auto val="1"/>
        <c:lblAlgn val="ctr"/>
        <c:lblOffset val="100"/>
        <c:tickLblSkip val="1"/>
        <c:noMultiLvlLbl val="0"/>
      </c:catAx>
      <c:valAx>
        <c:axId val="13487500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87347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Kriv!$Q$17:$U$17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Kriv!$Q$156:$U$156</c:f>
              <c:numCache>
                <c:formatCode>0</c:formatCode>
                <c:ptCount val="5"/>
                <c:pt idx="0">
                  <c:v>4.5454545454545459</c:v>
                </c:pt>
                <c:pt idx="1">
                  <c:v>22.727272727272727</c:v>
                </c:pt>
                <c:pt idx="2">
                  <c:v>45.454545454545453</c:v>
                </c:pt>
                <c:pt idx="3">
                  <c:v>9.0909090909090917</c:v>
                </c:pt>
                <c:pt idx="4">
                  <c:v>18.181818181818183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Kriv!$S$157</c:f>
              <c:numCache>
                <c:formatCode>0.0</c:formatCode>
                <c:ptCount val="1"/>
                <c:pt idx="0">
                  <c:v>3.1363636363636362</c:v>
                </c:pt>
              </c:numCache>
            </c:numRef>
          </c:xVal>
          <c:yVal>
            <c:numRef>
              <c:f>Kriv!$S$158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905216"/>
        <c:axId val="134907008"/>
      </c:scatterChart>
      <c:valAx>
        <c:axId val="13490521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4907008"/>
        <c:crosses val="autoZero"/>
        <c:crossBetween val="midCat"/>
        <c:majorUnit val="1"/>
      </c:valAx>
      <c:valAx>
        <c:axId val="13490700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490521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Kriv!$Q$17:$U$17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Kriv!$V$156:$Z$156</c:f>
              <c:numCache>
                <c:formatCode>0</c:formatCode>
                <c:ptCount val="5"/>
                <c:pt idx="0">
                  <c:v>26.923076923076923</c:v>
                </c:pt>
                <c:pt idx="1">
                  <c:v>23.076923076923077</c:v>
                </c:pt>
                <c:pt idx="2">
                  <c:v>10.256410256410255</c:v>
                </c:pt>
                <c:pt idx="3">
                  <c:v>32.051282051282051</c:v>
                </c:pt>
                <c:pt idx="4">
                  <c:v>7.6923076923076925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Kriv!$X$157</c:f>
              <c:numCache>
                <c:formatCode>0.0</c:formatCode>
                <c:ptCount val="1"/>
                <c:pt idx="0">
                  <c:v>2.7051282051282053</c:v>
                </c:pt>
              </c:numCache>
            </c:numRef>
          </c:xVal>
          <c:yVal>
            <c:numRef>
              <c:f>Kriv!$X$158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215744"/>
        <c:axId val="135217536"/>
      </c:scatterChart>
      <c:valAx>
        <c:axId val="1352157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217536"/>
        <c:crosses val="autoZero"/>
        <c:crossBetween val="midCat"/>
        <c:majorUnit val="1"/>
      </c:valAx>
      <c:valAx>
        <c:axId val="13521753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2157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Kriv!$Q$17:$U$17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Kriv!$AA$156:$AE$156</c:f>
              <c:numCache>
                <c:formatCode>0</c:formatCode>
                <c:ptCount val="5"/>
                <c:pt idx="0">
                  <c:v>31.818181818181817</c:v>
                </c:pt>
                <c:pt idx="1">
                  <c:v>20.454545454545457</c:v>
                </c:pt>
                <c:pt idx="2">
                  <c:v>4.5454545454545459</c:v>
                </c:pt>
                <c:pt idx="3">
                  <c:v>31.818181818181817</c:v>
                </c:pt>
                <c:pt idx="4">
                  <c:v>11.363636363636363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Kriv!$AC$157</c:f>
              <c:numCache>
                <c:formatCode>0.0</c:formatCode>
                <c:ptCount val="1"/>
                <c:pt idx="0">
                  <c:v>2.7045454545454546</c:v>
                </c:pt>
              </c:numCache>
            </c:numRef>
          </c:xVal>
          <c:yVal>
            <c:numRef>
              <c:f>Kriv!$AC$158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247744"/>
        <c:axId val="135249280"/>
      </c:scatterChart>
      <c:valAx>
        <c:axId val="1352477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249280"/>
        <c:crosses val="autoZero"/>
        <c:crossBetween val="midCat"/>
        <c:majorUnit val="1"/>
      </c:valAx>
      <c:valAx>
        <c:axId val="1352492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2477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Kriv!$AF$17:$AI$17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Kriv!$AF$156:$AI$156</c:f>
              <c:numCache>
                <c:formatCode>0</c:formatCode>
                <c:ptCount val="4"/>
                <c:pt idx="0">
                  <c:v>38.636363636363633</c:v>
                </c:pt>
                <c:pt idx="1">
                  <c:v>31.818181818181817</c:v>
                </c:pt>
                <c:pt idx="2">
                  <c:v>13.636363636363635</c:v>
                </c:pt>
                <c:pt idx="3">
                  <c:v>15.909090909090908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265664"/>
        <c:axId val="135275648"/>
      </c:barChart>
      <c:catAx>
        <c:axId val="13526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275648"/>
        <c:crosses val="autoZero"/>
        <c:auto val="1"/>
        <c:lblAlgn val="ctr"/>
        <c:lblOffset val="100"/>
        <c:tickLblSkip val="1"/>
        <c:noMultiLvlLbl val="0"/>
      </c:catAx>
      <c:valAx>
        <c:axId val="13527564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26566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US!$Q$11:$U$11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US!$Q$148:$U$148</c:f>
              <c:numCache>
                <c:formatCode>0</c:formatCode>
                <c:ptCount val="5"/>
                <c:pt idx="0">
                  <c:v>10</c:v>
                </c:pt>
                <c:pt idx="1">
                  <c:v>26.666666666666668</c:v>
                </c:pt>
                <c:pt idx="2">
                  <c:v>30</c:v>
                </c:pt>
                <c:pt idx="3">
                  <c:v>20</c:v>
                </c:pt>
                <c:pt idx="4">
                  <c:v>13.333333333333334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85-4119-A6C3-E8CC6C7CF8D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US!$S$149</c:f>
              <c:numCache>
                <c:formatCode>0.0</c:formatCode>
                <c:ptCount val="1"/>
                <c:pt idx="0">
                  <c:v>3</c:v>
                </c:pt>
              </c:numCache>
            </c:numRef>
          </c:xVal>
          <c:yVal>
            <c:numRef>
              <c:f>US!$S$150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085-4119-A6C3-E8CC6C7CF8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7539200"/>
        <c:axId val="37540992"/>
      </c:scatterChart>
      <c:valAx>
        <c:axId val="3753920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7540992"/>
        <c:crosses val="autoZero"/>
        <c:crossBetween val="midCat"/>
        <c:majorUnit val="1"/>
      </c:valAx>
      <c:valAx>
        <c:axId val="375409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753920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Kriv!$AF$17:$AI$17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Kriv!$AJ$156:$AM$156</c:f>
              <c:numCache>
                <c:formatCode>0</c:formatCode>
                <c:ptCount val="4"/>
                <c:pt idx="0">
                  <c:v>53.125</c:v>
                </c:pt>
                <c:pt idx="1">
                  <c:v>18.75</c:v>
                </c:pt>
                <c:pt idx="2">
                  <c:v>12.5</c:v>
                </c:pt>
                <c:pt idx="3">
                  <c:v>15.625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308416"/>
        <c:axId val="135309952"/>
      </c:barChart>
      <c:catAx>
        <c:axId val="1353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309952"/>
        <c:crosses val="autoZero"/>
        <c:auto val="1"/>
        <c:lblAlgn val="ctr"/>
        <c:lblOffset val="100"/>
        <c:tickLblSkip val="1"/>
        <c:noMultiLvlLbl val="0"/>
      </c:catAx>
      <c:valAx>
        <c:axId val="13530995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30841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Kriv!$Q$17:$U$17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Kriv!$V$171:$Z$171</c:f>
              <c:numCache>
                <c:formatCode>0</c:formatCode>
                <c:ptCount val="5"/>
                <c:pt idx="0">
                  <c:v>35.185185185185183</c:v>
                </c:pt>
                <c:pt idx="1">
                  <c:v>14.814814814814813</c:v>
                </c:pt>
                <c:pt idx="2">
                  <c:v>0</c:v>
                </c:pt>
                <c:pt idx="3">
                  <c:v>38.888888888888893</c:v>
                </c:pt>
                <c:pt idx="4">
                  <c:v>11.111111111111111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Kriv!$X$172</c:f>
              <c:numCache>
                <c:formatCode>0.00</c:formatCode>
                <c:ptCount val="1"/>
                <c:pt idx="0">
                  <c:v>2.7592592592592591</c:v>
                </c:pt>
              </c:numCache>
            </c:numRef>
          </c:xVal>
          <c:yVal>
            <c:numRef>
              <c:f>Kriv!$X$173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025408"/>
        <c:axId val="135026944"/>
      </c:scatterChart>
      <c:valAx>
        <c:axId val="13502540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026944"/>
        <c:crosses val="autoZero"/>
        <c:crossBetween val="midCat"/>
        <c:majorUnit val="1"/>
      </c:valAx>
      <c:valAx>
        <c:axId val="13502694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02540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Kriv!$Q$17:$U$17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Kriv!$AA$171:$AE$171</c:f>
              <c:numCache>
                <c:formatCode>0</c:formatCode>
                <c:ptCount val="5"/>
                <c:pt idx="0">
                  <c:v>34.482758620689658</c:v>
                </c:pt>
                <c:pt idx="1">
                  <c:v>17.241379310344829</c:v>
                </c:pt>
                <c:pt idx="2">
                  <c:v>6.8965517241379306</c:v>
                </c:pt>
                <c:pt idx="3">
                  <c:v>34.482758620689658</c:v>
                </c:pt>
                <c:pt idx="4">
                  <c:v>6.8965517241379306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Kriv!$AC$172</c:f>
              <c:numCache>
                <c:formatCode>General</c:formatCode>
                <c:ptCount val="1"/>
                <c:pt idx="0">
                  <c:v>2.6206896551724137</c:v>
                </c:pt>
              </c:numCache>
            </c:numRef>
          </c:xVal>
          <c:yVal>
            <c:numRef>
              <c:f>Kriv!$AC$173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069056"/>
        <c:axId val="135136384"/>
      </c:scatterChart>
      <c:valAx>
        <c:axId val="13506905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136384"/>
        <c:crosses val="autoZero"/>
        <c:crossBetween val="midCat"/>
        <c:majorUnit val="1"/>
      </c:valAx>
      <c:valAx>
        <c:axId val="13513638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06905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Kriv!$AF$17:$AI$17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Kriv!$AF$171:$AI$171</c:f>
              <c:numCache>
                <c:formatCode>0</c:formatCode>
                <c:ptCount val="4"/>
                <c:pt idx="0">
                  <c:v>34.482758620689658</c:v>
                </c:pt>
                <c:pt idx="1">
                  <c:v>37.931034482758619</c:v>
                </c:pt>
                <c:pt idx="2">
                  <c:v>10.344827586206897</c:v>
                </c:pt>
                <c:pt idx="3">
                  <c:v>17.241379310344829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165056"/>
        <c:axId val="135166592"/>
      </c:barChart>
      <c:catAx>
        <c:axId val="1351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166592"/>
        <c:crosses val="autoZero"/>
        <c:auto val="1"/>
        <c:lblAlgn val="ctr"/>
        <c:lblOffset val="100"/>
        <c:tickLblSkip val="1"/>
        <c:noMultiLvlLbl val="0"/>
      </c:catAx>
      <c:valAx>
        <c:axId val="1351665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16505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Kriv!$AF$17:$AI$17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Kriv!$AJ$171:$AM$171</c:f>
              <c:numCache>
                <c:formatCode>0</c:formatCode>
                <c:ptCount val="4"/>
                <c:pt idx="0">
                  <c:v>56.521739130434781</c:v>
                </c:pt>
                <c:pt idx="1">
                  <c:v>26.086956521739129</c:v>
                </c:pt>
                <c:pt idx="2">
                  <c:v>13.043478260869565</c:v>
                </c:pt>
                <c:pt idx="3">
                  <c:v>4.3478260869565215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178880"/>
        <c:axId val="135192960"/>
      </c:barChart>
      <c:catAx>
        <c:axId val="1351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192960"/>
        <c:crosses val="autoZero"/>
        <c:auto val="1"/>
        <c:lblAlgn val="ctr"/>
        <c:lblOffset val="100"/>
        <c:tickLblSkip val="1"/>
        <c:noMultiLvlLbl val="0"/>
      </c:catAx>
      <c:valAx>
        <c:axId val="13519296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17888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Kriv!$Q$17:$U$17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Kriv!$Q$171:$U$171</c:f>
              <c:numCache>
                <c:formatCode>0</c:formatCode>
                <c:ptCount val="5"/>
                <c:pt idx="0">
                  <c:v>0</c:v>
                </c:pt>
                <c:pt idx="1">
                  <c:v>14.285714285714285</c:v>
                </c:pt>
                <c:pt idx="2">
                  <c:v>42.857142857142854</c:v>
                </c:pt>
                <c:pt idx="3">
                  <c:v>14.285714285714285</c:v>
                </c:pt>
                <c:pt idx="4">
                  <c:v>28.571428571428569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Kriv!$S$172</c:f>
              <c:numCache>
                <c:formatCode>General</c:formatCode>
                <c:ptCount val="1"/>
                <c:pt idx="0">
                  <c:v>3.5714285714285716</c:v>
                </c:pt>
              </c:numCache>
            </c:numRef>
          </c:xVal>
          <c:yVal>
            <c:numRef>
              <c:f>Kriv!$S$173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341952"/>
        <c:axId val="135343488"/>
      </c:scatterChart>
      <c:valAx>
        <c:axId val="13534195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343488"/>
        <c:crosses val="autoZero"/>
        <c:crossBetween val="midCat"/>
        <c:majorUnit val="1"/>
      </c:valAx>
      <c:valAx>
        <c:axId val="1353434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34195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Štu!$Q$17:$U$17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Štu!$Q$132:$U$132</c:f>
              <c:numCache>
                <c:formatCode>0</c:formatCode>
                <c:ptCount val="5"/>
                <c:pt idx="0">
                  <c:v>20.168067226890756</c:v>
                </c:pt>
                <c:pt idx="1">
                  <c:v>20.168067226890756</c:v>
                </c:pt>
                <c:pt idx="2">
                  <c:v>17.647058823529413</c:v>
                </c:pt>
                <c:pt idx="3">
                  <c:v>21.84873949579832</c:v>
                </c:pt>
                <c:pt idx="4">
                  <c:v>20.168067226890756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Štu!$S$133</c:f>
              <c:numCache>
                <c:formatCode>0.0</c:formatCode>
                <c:ptCount val="1"/>
                <c:pt idx="0">
                  <c:v>3.0168067226890756</c:v>
                </c:pt>
              </c:numCache>
            </c:numRef>
          </c:xVal>
          <c:yVal>
            <c:numRef>
              <c:f>Štu!$S$134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568576"/>
        <c:axId val="132570112"/>
      </c:scatterChart>
      <c:valAx>
        <c:axId val="13256857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570112"/>
        <c:crosses val="autoZero"/>
        <c:crossBetween val="midCat"/>
        <c:majorUnit val="1"/>
      </c:valAx>
      <c:valAx>
        <c:axId val="13257011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56857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Štu!$Q$17:$U$17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Štu!$V$132:$Z$132</c:f>
              <c:numCache>
                <c:formatCode>0</c:formatCode>
                <c:ptCount val="5"/>
                <c:pt idx="0">
                  <c:v>21.164021164021165</c:v>
                </c:pt>
                <c:pt idx="1">
                  <c:v>26.984126984126984</c:v>
                </c:pt>
                <c:pt idx="2">
                  <c:v>23.809523809523807</c:v>
                </c:pt>
                <c:pt idx="3">
                  <c:v>16.402116402116402</c:v>
                </c:pt>
                <c:pt idx="4">
                  <c:v>11.640211640211639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Štu!$X$133</c:f>
              <c:numCache>
                <c:formatCode>0.0</c:formatCode>
                <c:ptCount val="1"/>
                <c:pt idx="0">
                  <c:v>2.7037037037037037</c:v>
                </c:pt>
              </c:numCache>
            </c:numRef>
          </c:xVal>
          <c:yVal>
            <c:numRef>
              <c:f>Štu!$X$134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748032"/>
        <c:axId val="132749568"/>
      </c:scatterChart>
      <c:valAx>
        <c:axId val="13274803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2749568"/>
        <c:crosses val="autoZero"/>
        <c:crossBetween val="midCat"/>
        <c:majorUnit val="1"/>
      </c:valAx>
      <c:valAx>
        <c:axId val="1327495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274803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Štu!$Q$17:$U$17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Štu!$AA$132:$AE$132</c:f>
              <c:numCache>
                <c:formatCode>0</c:formatCode>
                <c:ptCount val="5"/>
                <c:pt idx="0">
                  <c:v>28.883495145631066</c:v>
                </c:pt>
                <c:pt idx="1">
                  <c:v>27.184466019417474</c:v>
                </c:pt>
                <c:pt idx="2">
                  <c:v>15.048543689320388</c:v>
                </c:pt>
                <c:pt idx="3">
                  <c:v>13.592233009708737</c:v>
                </c:pt>
                <c:pt idx="4">
                  <c:v>15.291262135922329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Štu!$AC$133</c:f>
              <c:numCache>
                <c:formatCode>0.0</c:formatCode>
                <c:ptCount val="1"/>
                <c:pt idx="0">
                  <c:v>2.592233009708738</c:v>
                </c:pt>
              </c:numCache>
            </c:numRef>
          </c:xVal>
          <c:yVal>
            <c:numRef>
              <c:f>Štu!$S$134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894144"/>
        <c:axId val="133895680"/>
      </c:scatterChart>
      <c:valAx>
        <c:axId val="1338941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895680"/>
        <c:crosses val="autoZero"/>
        <c:crossBetween val="midCat"/>
        <c:majorUnit val="1"/>
      </c:valAx>
      <c:valAx>
        <c:axId val="1338956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8941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Štu!$AF$17:$AI$17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Štu!$AF$132:$AI$132</c:f>
              <c:numCache>
                <c:formatCode>0</c:formatCode>
                <c:ptCount val="4"/>
                <c:pt idx="0">
                  <c:v>76.19047619047619</c:v>
                </c:pt>
                <c:pt idx="1">
                  <c:v>9.5238095238095237</c:v>
                </c:pt>
                <c:pt idx="2">
                  <c:v>5.9523809523809517</c:v>
                </c:pt>
                <c:pt idx="3">
                  <c:v>8.3333333333333321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932928"/>
        <c:axId val="133934464"/>
      </c:barChart>
      <c:catAx>
        <c:axId val="1339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3934464"/>
        <c:crosses val="autoZero"/>
        <c:auto val="1"/>
        <c:lblAlgn val="ctr"/>
        <c:lblOffset val="100"/>
        <c:tickLblSkip val="1"/>
        <c:noMultiLvlLbl val="0"/>
      </c:catAx>
      <c:valAx>
        <c:axId val="13393446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93292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US!$V$11:$Z$11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US!$V$148:$Z$148</c:f>
              <c:numCache>
                <c:formatCode>0</c:formatCode>
                <c:ptCount val="5"/>
                <c:pt idx="0">
                  <c:v>19.117647058823529</c:v>
                </c:pt>
                <c:pt idx="1">
                  <c:v>29.411764705882355</c:v>
                </c:pt>
                <c:pt idx="2">
                  <c:v>11.76470588235294</c:v>
                </c:pt>
                <c:pt idx="3">
                  <c:v>19.117647058823529</c:v>
                </c:pt>
                <c:pt idx="4">
                  <c:v>20.588235294117645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B3-49DB-898C-25F539BCEC7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US!$X$149</c:f>
              <c:numCache>
                <c:formatCode>0.0</c:formatCode>
                <c:ptCount val="1"/>
                <c:pt idx="0">
                  <c:v>2.9264705882352939</c:v>
                </c:pt>
              </c:numCache>
            </c:numRef>
          </c:xVal>
          <c:yVal>
            <c:numRef>
              <c:f>US!$X$150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9B3-49DB-898C-25F539BCEC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7587584"/>
        <c:axId val="37593472"/>
      </c:scatterChart>
      <c:valAx>
        <c:axId val="3758758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7593472"/>
        <c:crosses val="autoZero"/>
        <c:crossBetween val="midCat"/>
        <c:majorUnit val="1"/>
      </c:valAx>
      <c:valAx>
        <c:axId val="3759347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758758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Štu!$AF$17:$AI$17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Štu!$AJ$132:$AM$132</c:f>
              <c:numCache>
                <c:formatCode>0</c:formatCode>
                <c:ptCount val="4"/>
                <c:pt idx="0">
                  <c:v>49.206349206349202</c:v>
                </c:pt>
                <c:pt idx="1">
                  <c:v>11.111111111111111</c:v>
                </c:pt>
                <c:pt idx="2">
                  <c:v>9.5238095238095237</c:v>
                </c:pt>
                <c:pt idx="3">
                  <c:v>30.158730158730158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946368"/>
        <c:axId val="135734016"/>
      </c:barChart>
      <c:catAx>
        <c:axId val="1339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734016"/>
        <c:crosses val="autoZero"/>
        <c:auto val="1"/>
        <c:lblAlgn val="ctr"/>
        <c:lblOffset val="100"/>
        <c:tickLblSkip val="1"/>
        <c:noMultiLvlLbl val="0"/>
      </c:catAx>
      <c:valAx>
        <c:axId val="13573401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394636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Štu!$Q$17:$U$17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Štu!$Q$156:$U$156</c:f>
              <c:numCache>
                <c:formatCode>0</c:formatCode>
                <c:ptCount val="5"/>
                <c:pt idx="0">
                  <c:v>30</c:v>
                </c:pt>
                <c:pt idx="1">
                  <c:v>5</c:v>
                </c:pt>
                <c:pt idx="2">
                  <c:v>5</c:v>
                </c:pt>
                <c:pt idx="3">
                  <c:v>20</c:v>
                </c:pt>
                <c:pt idx="4">
                  <c:v>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Štu!$S$157</c:f>
              <c:numCache>
                <c:formatCode>0.0</c:formatCode>
                <c:ptCount val="1"/>
                <c:pt idx="0">
                  <c:v>3.35</c:v>
                </c:pt>
              </c:numCache>
            </c:numRef>
          </c:xVal>
          <c:yVal>
            <c:numRef>
              <c:f>Štu!$S$158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772416"/>
        <c:axId val="135774208"/>
      </c:scatterChart>
      <c:valAx>
        <c:axId val="13577241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774208"/>
        <c:crosses val="autoZero"/>
        <c:crossBetween val="midCat"/>
        <c:majorUnit val="1"/>
      </c:valAx>
      <c:valAx>
        <c:axId val="13577420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77241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Štu!$Q$17:$U$17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Štu!$V$156:$Z$156</c:f>
              <c:numCache>
                <c:formatCode>0</c:formatCode>
                <c:ptCount val="5"/>
                <c:pt idx="0">
                  <c:v>15.384615384615385</c:v>
                </c:pt>
                <c:pt idx="1">
                  <c:v>23.076923076923077</c:v>
                </c:pt>
                <c:pt idx="2">
                  <c:v>25</c:v>
                </c:pt>
                <c:pt idx="3">
                  <c:v>17.307692307692307</c:v>
                </c:pt>
                <c:pt idx="4">
                  <c:v>19.230769230769234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Štu!$X$157</c:f>
              <c:numCache>
                <c:formatCode>0.0</c:formatCode>
                <c:ptCount val="1"/>
                <c:pt idx="0">
                  <c:v>3.0192307692307692</c:v>
                </c:pt>
              </c:numCache>
            </c:numRef>
          </c:xVal>
          <c:yVal>
            <c:numRef>
              <c:f>Štu!$X$158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861760"/>
        <c:axId val="135863296"/>
      </c:scatterChart>
      <c:valAx>
        <c:axId val="135861760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863296"/>
        <c:crosses val="autoZero"/>
        <c:crossBetween val="midCat"/>
        <c:majorUnit val="1"/>
      </c:valAx>
      <c:valAx>
        <c:axId val="1358632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861760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Štu!$Q$17:$U$17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Štu!$AA$156:$AE$156</c:f>
              <c:numCache>
                <c:formatCode>0</c:formatCode>
                <c:ptCount val="5"/>
                <c:pt idx="0">
                  <c:v>43.925233644859816</c:v>
                </c:pt>
                <c:pt idx="1">
                  <c:v>23.364485981308412</c:v>
                </c:pt>
                <c:pt idx="2">
                  <c:v>1.8691588785046727</c:v>
                </c:pt>
                <c:pt idx="3">
                  <c:v>8.4112149532710276</c:v>
                </c:pt>
                <c:pt idx="4">
                  <c:v>22.429906542056074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Štu!$AC$157</c:f>
              <c:numCache>
                <c:formatCode>0.0</c:formatCode>
                <c:ptCount val="1"/>
                <c:pt idx="0">
                  <c:v>2.4205607476635516</c:v>
                </c:pt>
              </c:numCache>
            </c:numRef>
          </c:xVal>
          <c:yVal>
            <c:numRef>
              <c:f>Štu!$AC$158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897856"/>
        <c:axId val="135899392"/>
      </c:scatterChart>
      <c:valAx>
        <c:axId val="13589785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899392"/>
        <c:crosses val="autoZero"/>
        <c:crossBetween val="midCat"/>
        <c:majorUnit val="1"/>
      </c:valAx>
      <c:valAx>
        <c:axId val="1358993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89785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Štu!$AF$17:$AI$17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Štu!$AF$156:$AI$156</c:f>
              <c:numCache>
                <c:formatCode>0</c:formatCode>
                <c:ptCount val="4"/>
                <c:pt idx="0">
                  <c:v>83.333333333333343</c:v>
                </c:pt>
                <c:pt idx="1">
                  <c:v>11.111111111111111</c:v>
                </c:pt>
                <c:pt idx="2">
                  <c:v>0</c:v>
                </c:pt>
                <c:pt idx="3">
                  <c:v>5.5555555555555554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936256"/>
        <c:axId val="135938048"/>
      </c:barChart>
      <c:catAx>
        <c:axId val="13593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938048"/>
        <c:crosses val="autoZero"/>
        <c:auto val="1"/>
        <c:lblAlgn val="ctr"/>
        <c:lblOffset val="100"/>
        <c:tickLblSkip val="1"/>
        <c:noMultiLvlLbl val="0"/>
      </c:catAx>
      <c:valAx>
        <c:axId val="13593804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93625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Štu!$AF$17:$AI$17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Štu!$AJ$156:$AM$156</c:f>
              <c:numCache>
                <c:formatCode>0</c:formatCode>
                <c:ptCount val="4"/>
                <c:pt idx="0">
                  <c:v>53.333333333333336</c:v>
                </c:pt>
                <c:pt idx="1">
                  <c:v>6.666666666666667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7-40C8-8828-4B35FC0D6E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970816"/>
        <c:axId val="135972352"/>
      </c:barChart>
      <c:catAx>
        <c:axId val="1359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972352"/>
        <c:crosses val="autoZero"/>
        <c:auto val="1"/>
        <c:lblAlgn val="ctr"/>
        <c:lblOffset val="100"/>
        <c:tickLblSkip val="1"/>
        <c:noMultiLvlLbl val="0"/>
      </c:catAx>
      <c:valAx>
        <c:axId val="13597235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97081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Štu!$Q$17:$U$17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Štu!$V$171:$Z$171</c:f>
              <c:numCache>
                <c:formatCode>0</c:formatCode>
                <c:ptCount val="5"/>
                <c:pt idx="0">
                  <c:v>18.75</c:v>
                </c:pt>
                <c:pt idx="1">
                  <c:v>18.75</c:v>
                </c:pt>
                <c:pt idx="2">
                  <c:v>12.5</c:v>
                </c:pt>
                <c:pt idx="3">
                  <c:v>3.125</c:v>
                </c:pt>
                <c:pt idx="4">
                  <c:v>18.75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36-4BD2-965E-7EFCCE5465D9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Štu!$X$172</c:f>
              <c:numCache>
                <c:formatCode>General</c:formatCode>
                <c:ptCount val="1"/>
                <c:pt idx="0">
                  <c:v>2.7826086956521738</c:v>
                </c:pt>
              </c:numCache>
            </c:numRef>
          </c:xVal>
          <c:yVal>
            <c:numRef>
              <c:f>Štu!$X$173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736-4BD2-965E-7EFCCE5465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059904"/>
        <c:axId val="136082176"/>
      </c:scatterChart>
      <c:valAx>
        <c:axId val="13605990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082176"/>
        <c:crosses val="autoZero"/>
        <c:crossBetween val="midCat"/>
        <c:majorUnit val="1"/>
      </c:valAx>
      <c:valAx>
        <c:axId val="13608217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05990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Štu!$Q$17:$U$17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Štu!$AA$171:$AE$171</c:f>
              <c:numCache>
                <c:formatCode>0</c:formatCode>
                <c:ptCount val="5"/>
                <c:pt idx="0">
                  <c:v>62.5</c:v>
                </c:pt>
                <c:pt idx="1">
                  <c:v>12.5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B2-4875-8F16-AB844E4510A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Štu!$AC$172</c:f>
              <c:numCache>
                <c:formatCode>General</c:formatCode>
                <c:ptCount val="1"/>
                <c:pt idx="0">
                  <c:v>2.125</c:v>
                </c:pt>
              </c:numCache>
            </c:numRef>
          </c:xVal>
          <c:yVal>
            <c:numRef>
              <c:f>Štu!$AC$173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2B2-4875-8F16-AB844E451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100096"/>
        <c:axId val="136101888"/>
      </c:scatterChart>
      <c:valAx>
        <c:axId val="13610009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101888"/>
        <c:crosses val="autoZero"/>
        <c:crossBetween val="midCat"/>
        <c:majorUnit val="1"/>
      </c:valAx>
      <c:valAx>
        <c:axId val="1361018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10009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Štu!$AF$17:$AI$17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Štu!$AF$171:$AI$171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4-458B-8D99-85E4CF9A8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389184"/>
        <c:axId val="135390720"/>
      </c:barChart>
      <c:catAx>
        <c:axId val="13538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5390720"/>
        <c:crosses val="autoZero"/>
        <c:auto val="1"/>
        <c:lblAlgn val="ctr"/>
        <c:lblOffset val="100"/>
        <c:tickLblSkip val="1"/>
        <c:noMultiLvlLbl val="0"/>
      </c:catAx>
      <c:valAx>
        <c:axId val="13539072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5389184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Štu!$AF$17:$AI$17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Štu!$AJ$171:$AM$171</c:f>
              <c:numCache>
                <c:formatCode>0</c:formatCode>
                <c:ptCount val="4"/>
                <c:pt idx="0">
                  <c:v>60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ACE-9822-B34568C63F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140288"/>
        <c:axId val="136141824"/>
      </c:barChart>
      <c:catAx>
        <c:axId val="1361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141824"/>
        <c:crosses val="autoZero"/>
        <c:auto val="1"/>
        <c:lblAlgn val="ctr"/>
        <c:lblOffset val="100"/>
        <c:tickLblSkip val="1"/>
        <c:noMultiLvlLbl val="0"/>
      </c:catAx>
      <c:valAx>
        <c:axId val="13614182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140288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val>
            <c:numRef>
              <c:f>US!$AA$148:$AD$148</c:f>
              <c:numCache>
                <c:formatCode>0</c:formatCode>
                <c:ptCount val="4"/>
                <c:pt idx="0">
                  <c:v>64.705882352941174</c:v>
                </c:pt>
                <c:pt idx="1">
                  <c:v>20.588235294117645</c:v>
                </c:pt>
                <c:pt idx="2">
                  <c:v>10.294117647058822</c:v>
                </c:pt>
                <c:pt idx="3">
                  <c:v>4.4117647058823533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4D8-42AE-AD12-5EBE53BA6C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609856"/>
        <c:axId val="37611392"/>
      </c:barChart>
      <c:catAx>
        <c:axId val="376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7611392"/>
        <c:crosses val="autoZero"/>
        <c:auto val="1"/>
        <c:lblAlgn val="ctr"/>
        <c:lblOffset val="100"/>
        <c:tickLblSkip val="1"/>
        <c:noMultiLvlLbl val="0"/>
      </c:catAx>
      <c:valAx>
        <c:axId val="3761139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37609856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Štu!$Q$17:$U$17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Štu!$Q$171:$U$171</c:f>
              <c:numCache>
                <c:formatCode>0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8A-4684-9DB9-F58910418C65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Štu!$S$172</c:f>
              <c:numCache>
                <c:formatCode>General</c:formatCode>
                <c:ptCount val="1"/>
              </c:numCache>
            </c:numRef>
          </c:xVal>
          <c:yVal>
            <c:numRef>
              <c:f>Štu!$S$173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38A-4684-9DB9-F58910418C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176384"/>
        <c:axId val="136177920"/>
      </c:scatterChart>
      <c:valAx>
        <c:axId val="13617638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177920"/>
        <c:crosses val="autoZero"/>
        <c:crossBetween val="midCat"/>
        <c:majorUnit val="1"/>
      </c:valAx>
      <c:valAx>
        <c:axId val="13617792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17638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Snoj!$Q$17:$U$17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Snoj!$Q$132:$U$132</c:f>
              <c:numCache>
                <c:formatCode>0</c:formatCode>
                <c:ptCount val="5"/>
                <c:pt idx="0">
                  <c:v>19.469026548672566</c:v>
                </c:pt>
                <c:pt idx="1">
                  <c:v>24.778761061946902</c:v>
                </c:pt>
                <c:pt idx="2">
                  <c:v>18.584070796460178</c:v>
                </c:pt>
                <c:pt idx="3">
                  <c:v>20.353982300884958</c:v>
                </c:pt>
                <c:pt idx="4">
                  <c:v>16.814159292035399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56-434D-9D78-3560BA19B27B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Snoj!$S$133</c:f>
              <c:numCache>
                <c:formatCode>0.0</c:formatCode>
                <c:ptCount val="1"/>
                <c:pt idx="0">
                  <c:v>2.9026548672566372</c:v>
                </c:pt>
              </c:numCache>
            </c:numRef>
          </c:xVal>
          <c:yVal>
            <c:numRef>
              <c:f>Snoj!$S$134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456-434D-9D78-3560BA19B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434048"/>
        <c:axId val="136435584"/>
      </c:scatterChart>
      <c:valAx>
        <c:axId val="136434048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435584"/>
        <c:crosses val="autoZero"/>
        <c:crossBetween val="midCat"/>
        <c:majorUnit val="1"/>
      </c:valAx>
      <c:valAx>
        <c:axId val="136435584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434048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Snoj!$Q$17:$U$17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Snoj!$V$132:$Z$132</c:f>
              <c:numCache>
                <c:formatCode>0</c:formatCode>
                <c:ptCount val="5"/>
                <c:pt idx="0">
                  <c:v>22.950819672131146</c:v>
                </c:pt>
                <c:pt idx="1">
                  <c:v>24.043715846994534</c:v>
                </c:pt>
                <c:pt idx="2">
                  <c:v>20.765027322404372</c:v>
                </c:pt>
                <c:pt idx="3">
                  <c:v>18.579234972677597</c:v>
                </c:pt>
                <c:pt idx="4">
                  <c:v>13.661202185792352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61-4B1B-BBE0-DAE9C292C184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Snoj!$X$133</c:f>
              <c:numCache>
                <c:formatCode>0.0</c:formatCode>
                <c:ptCount val="1"/>
                <c:pt idx="0">
                  <c:v>2.7595628415300548</c:v>
                </c:pt>
              </c:numCache>
            </c:numRef>
          </c:xVal>
          <c:yVal>
            <c:numRef>
              <c:f>Snoj!$X$134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B1B-BBE0-DAE9C292C1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461696"/>
        <c:axId val="136475776"/>
      </c:scatterChart>
      <c:valAx>
        <c:axId val="13646169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475776"/>
        <c:crosses val="autoZero"/>
        <c:crossBetween val="midCat"/>
        <c:majorUnit val="1"/>
      </c:valAx>
      <c:valAx>
        <c:axId val="13647577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46169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Snoj!$Q$17:$U$17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Snoj!$AA$132:$AE$132</c:f>
              <c:numCache>
                <c:formatCode>0</c:formatCode>
                <c:ptCount val="5"/>
                <c:pt idx="0">
                  <c:v>19.548872180451127</c:v>
                </c:pt>
                <c:pt idx="1">
                  <c:v>24.31077694235589</c:v>
                </c:pt>
                <c:pt idx="2">
                  <c:v>18.295739348370926</c:v>
                </c:pt>
                <c:pt idx="3">
                  <c:v>18.796992481203006</c:v>
                </c:pt>
                <c:pt idx="4">
                  <c:v>19.047619047619047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0D-40C2-BE7E-03FE023455EE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Snoj!$AC$133</c:f>
              <c:numCache>
                <c:formatCode>0.0</c:formatCode>
                <c:ptCount val="1"/>
                <c:pt idx="0">
                  <c:v>2.9348370927318297</c:v>
                </c:pt>
              </c:numCache>
            </c:numRef>
          </c:xVal>
          <c:yVal>
            <c:numRef>
              <c:f>Snoj!$S$134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A0D-40C2-BE7E-03FE023455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514176"/>
        <c:axId val="136515968"/>
      </c:scatterChart>
      <c:valAx>
        <c:axId val="13651417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515968"/>
        <c:crosses val="autoZero"/>
        <c:crossBetween val="midCat"/>
        <c:majorUnit val="1"/>
      </c:valAx>
      <c:valAx>
        <c:axId val="1365159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51417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Snoj!$AF$17:$AI$17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Snoj!$AF$132:$AI$132</c:f>
              <c:numCache>
                <c:formatCode>0</c:formatCode>
                <c:ptCount val="4"/>
                <c:pt idx="0">
                  <c:v>70.731707317073173</c:v>
                </c:pt>
                <c:pt idx="1">
                  <c:v>15.853658536585366</c:v>
                </c:pt>
                <c:pt idx="2">
                  <c:v>8.536585365853659</c:v>
                </c:pt>
                <c:pt idx="3">
                  <c:v>4.8780487804878048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35-4883-91F8-BCA08468A6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536832"/>
        <c:axId val="136538368"/>
      </c:barChart>
      <c:catAx>
        <c:axId val="13653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538368"/>
        <c:crosses val="autoZero"/>
        <c:auto val="1"/>
        <c:lblAlgn val="ctr"/>
        <c:lblOffset val="100"/>
        <c:tickLblSkip val="1"/>
        <c:noMultiLvlLbl val="0"/>
      </c:catAx>
      <c:valAx>
        <c:axId val="13653836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53683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Snoj!$AF$17:$AI$17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Snoj!$AJ$132:$AM$132</c:f>
              <c:numCache>
                <c:formatCode>0</c:formatCode>
                <c:ptCount val="4"/>
                <c:pt idx="0">
                  <c:v>46.296296296296298</c:v>
                </c:pt>
                <c:pt idx="1">
                  <c:v>11.111111111111111</c:v>
                </c:pt>
                <c:pt idx="2">
                  <c:v>7.4074074074074066</c:v>
                </c:pt>
                <c:pt idx="3">
                  <c:v>35.185185185185183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C7-4FD7-8686-9610787768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570752"/>
        <c:axId val="136572288"/>
      </c:barChart>
      <c:catAx>
        <c:axId val="1365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572288"/>
        <c:crosses val="autoZero"/>
        <c:auto val="1"/>
        <c:lblAlgn val="ctr"/>
        <c:lblOffset val="100"/>
        <c:tickLblSkip val="1"/>
        <c:noMultiLvlLbl val="0"/>
      </c:catAx>
      <c:valAx>
        <c:axId val="136572288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570752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Snoj!$Q$17:$U$17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Snoj!$Q$156:$U$156</c:f>
              <c:numCache>
                <c:formatCode>0</c:formatCode>
                <c:ptCount val="5"/>
                <c:pt idx="0">
                  <c:v>33.333333333333329</c:v>
                </c:pt>
                <c:pt idx="1">
                  <c:v>33.333333333333329</c:v>
                </c:pt>
                <c:pt idx="2">
                  <c:v>0</c:v>
                </c:pt>
                <c:pt idx="3">
                  <c:v>0</c:v>
                </c:pt>
                <c:pt idx="4">
                  <c:v>33.333333333333329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68-4D25-8568-6ECA0C3DBC4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Snoj!$S$157</c:f>
              <c:numCache>
                <c:formatCode>0.0</c:formatCode>
                <c:ptCount val="1"/>
                <c:pt idx="0">
                  <c:v>2.6666666666666665</c:v>
                </c:pt>
              </c:numCache>
            </c:numRef>
          </c:xVal>
          <c:yVal>
            <c:numRef>
              <c:f>Snoj!$S$158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68-4D25-8568-6ECA0C3DB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610944"/>
        <c:axId val="136612480"/>
      </c:scatterChart>
      <c:valAx>
        <c:axId val="136610944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612480"/>
        <c:crosses val="autoZero"/>
        <c:crossBetween val="midCat"/>
        <c:majorUnit val="1"/>
      </c:valAx>
      <c:valAx>
        <c:axId val="136612480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610944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Snoj!$Q$17:$U$17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Snoj!$V$156:$Z$156</c:f>
              <c:numCache>
                <c:formatCode>0</c:formatCode>
                <c:ptCount val="5"/>
                <c:pt idx="0">
                  <c:v>28.571428571428569</c:v>
                </c:pt>
                <c:pt idx="1">
                  <c:v>9.5238095238095237</c:v>
                </c:pt>
                <c:pt idx="2">
                  <c:v>0</c:v>
                </c:pt>
                <c:pt idx="3">
                  <c:v>23.809523809523807</c:v>
                </c:pt>
                <c:pt idx="4">
                  <c:v>38.095238095238095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62-448C-B687-0A454054450D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Snoj!$X$157</c:f>
              <c:numCache>
                <c:formatCode>0.0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Snoj!$X$158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462-448C-B687-0A45405445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712576"/>
        <c:axId val="136714112"/>
      </c:scatterChart>
      <c:valAx>
        <c:axId val="136712576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714112"/>
        <c:crosses val="autoZero"/>
        <c:crossBetween val="midCat"/>
        <c:majorUnit val="1"/>
      </c:valAx>
      <c:valAx>
        <c:axId val="136714112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712576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</c:spPr>
          </c:marker>
          <c:dLbls>
            <c:delete val="1"/>
          </c:dLbls>
          <c:xVal>
            <c:numRef>
              <c:f>Snoj!$Q$17:$U$17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Snoj!$AA$156:$AE$156</c:f>
              <c:numCache>
                <c:formatCode>0</c:formatCode>
                <c:ptCount val="5"/>
                <c:pt idx="0">
                  <c:v>14.285714285714285</c:v>
                </c:pt>
                <c:pt idx="1">
                  <c:v>7.1428571428571423</c:v>
                </c:pt>
                <c:pt idx="2">
                  <c:v>0</c:v>
                </c:pt>
                <c:pt idx="3">
                  <c:v>26.190476190476193</c:v>
                </c:pt>
                <c:pt idx="4">
                  <c:v>52.380952380952387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C5-4D5C-88E6-245D0DA412C1}"/>
            </c:ext>
          </c:extLst>
        </c:ser>
        <c:ser>
          <c:idx val="1"/>
          <c:order val="1"/>
          <c:tx>
            <c:v>M</c:v>
          </c:tx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rgbClr val="FF0000"/>
                    </a:solidFill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50</c:v>
                </c:pt>
              </c:numLit>
            </c:plus>
            <c:minus>
              <c:numLit>
                <c:formatCode>General</c:formatCode>
                <c:ptCount val="1"/>
                <c:pt idx="0">
                  <c:v>10</c:v>
                </c:pt>
              </c:numLit>
            </c:minus>
            <c:spPr>
              <a:ln w="6350">
                <a:solidFill>
                  <a:srgbClr val="FF0000"/>
                </a:solidFill>
                <a:prstDash val="sysDot"/>
              </a:ln>
            </c:spPr>
          </c:errBars>
          <c:xVal>
            <c:numRef>
              <c:f>Snoj!$AC$157</c:f>
              <c:numCache>
                <c:formatCode>0.0</c:formatCode>
                <c:ptCount val="1"/>
                <c:pt idx="0">
                  <c:v>3.9523809523809526</c:v>
                </c:pt>
              </c:numCache>
            </c:numRef>
          </c:xVal>
          <c:yVal>
            <c:numRef>
              <c:f>Snoj!$AC$158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BC5-4D5C-88E6-245D0DA412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752512"/>
        <c:axId val="136762496"/>
      </c:scatterChart>
      <c:valAx>
        <c:axId val="136752512"/>
        <c:scaling>
          <c:orientation val="minMax"/>
          <c:max val="5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762496"/>
        <c:crosses val="autoZero"/>
        <c:crossBetween val="midCat"/>
        <c:majorUnit val="1"/>
      </c:valAx>
      <c:valAx>
        <c:axId val="13676249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75251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Profil</c:v>
          </c:tx>
          <c:spPr>
            <a:ln w="25400">
              <a:solidFill>
                <a:srgbClr val="0070C0"/>
              </a:solidFill>
            </a:ln>
          </c:spPr>
          <c:invertIfNegative val="0"/>
          <c:dLbls>
            <c:delete val="1"/>
          </c:dLbls>
          <c:cat>
            <c:numRef>
              <c:f>Snoj!$AF$17:$AI$17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Snoj!$AF$156:$AI$156</c:f>
              <c:numCache>
                <c:formatCode>0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9-4D8A-BE01-8587D642D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778880"/>
        <c:axId val="136780416"/>
      </c:barChart>
      <c:catAx>
        <c:axId val="1367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136780416"/>
        <c:crosses val="autoZero"/>
        <c:auto val="1"/>
        <c:lblAlgn val="ctr"/>
        <c:lblOffset val="100"/>
        <c:tickLblSkip val="1"/>
        <c:noMultiLvlLbl val="0"/>
      </c:catAx>
      <c:valAx>
        <c:axId val="136780416"/>
        <c:scaling>
          <c:orientation val="minMax"/>
          <c:max val="60"/>
          <c:min val="0"/>
        </c:scaling>
        <c:delete val="0"/>
        <c:axPos val="l"/>
        <c:majorGridlines/>
        <c:numFmt formatCode="0" sourceLinked="1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crossAx val="136778880"/>
        <c:crosses val="autoZero"/>
        <c:crossBetween val="between"/>
        <c:majorUnit val="20"/>
        <c:minorUnit val="1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3.xml"/><Relationship Id="rId13" Type="http://schemas.openxmlformats.org/officeDocument/2006/relationships/chart" Target="../charts/chart148.xml"/><Relationship Id="rId3" Type="http://schemas.openxmlformats.org/officeDocument/2006/relationships/chart" Target="../charts/chart138.xml"/><Relationship Id="rId7" Type="http://schemas.openxmlformats.org/officeDocument/2006/relationships/chart" Target="../charts/chart142.xml"/><Relationship Id="rId12" Type="http://schemas.openxmlformats.org/officeDocument/2006/relationships/chart" Target="../charts/chart147.xml"/><Relationship Id="rId2" Type="http://schemas.openxmlformats.org/officeDocument/2006/relationships/chart" Target="../charts/chart137.xml"/><Relationship Id="rId1" Type="http://schemas.openxmlformats.org/officeDocument/2006/relationships/chart" Target="../charts/chart136.xml"/><Relationship Id="rId6" Type="http://schemas.openxmlformats.org/officeDocument/2006/relationships/chart" Target="../charts/chart141.xml"/><Relationship Id="rId11" Type="http://schemas.openxmlformats.org/officeDocument/2006/relationships/chart" Target="../charts/chart146.xml"/><Relationship Id="rId5" Type="http://schemas.openxmlformats.org/officeDocument/2006/relationships/chart" Target="../charts/chart140.xml"/><Relationship Id="rId15" Type="http://schemas.openxmlformats.org/officeDocument/2006/relationships/chart" Target="../charts/chart150.xml"/><Relationship Id="rId10" Type="http://schemas.openxmlformats.org/officeDocument/2006/relationships/chart" Target="../charts/chart145.xml"/><Relationship Id="rId4" Type="http://schemas.openxmlformats.org/officeDocument/2006/relationships/chart" Target="../charts/chart139.xml"/><Relationship Id="rId9" Type="http://schemas.openxmlformats.org/officeDocument/2006/relationships/chart" Target="../charts/chart144.xml"/><Relationship Id="rId14" Type="http://schemas.openxmlformats.org/officeDocument/2006/relationships/chart" Target="../charts/chart14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13" Type="http://schemas.openxmlformats.org/officeDocument/2006/relationships/chart" Target="../charts/chart58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12" Type="http://schemas.openxmlformats.org/officeDocument/2006/relationships/chart" Target="../charts/chart57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11" Type="http://schemas.openxmlformats.org/officeDocument/2006/relationships/chart" Target="../charts/chart56.xml"/><Relationship Id="rId5" Type="http://schemas.openxmlformats.org/officeDocument/2006/relationships/chart" Target="../charts/chart50.xml"/><Relationship Id="rId15" Type="http://schemas.openxmlformats.org/officeDocument/2006/relationships/chart" Target="../charts/chart60.xml"/><Relationship Id="rId10" Type="http://schemas.openxmlformats.org/officeDocument/2006/relationships/chart" Target="../charts/chart55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Relationship Id="rId14" Type="http://schemas.openxmlformats.org/officeDocument/2006/relationships/chart" Target="../charts/chart5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chart" Target="../charts/chart73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5" Type="http://schemas.openxmlformats.org/officeDocument/2006/relationships/chart" Target="../charts/chart7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Relationship Id="rId14" Type="http://schemas.openxmlformats.org/officeDocument/2006/relationships/chart" Target="../charts/chart7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3.xml"/><Relationship Id="rId13" Type="http://schemas.openxmlformats.org/officeDocument/2006/relationships/chart" Target="../charts/chart88.xml"/><Relationship Id="rId3" Type="http://schemas.openxmlformats.org/officeDocument/2006/relationships/chart" Target="../charts/chart78.xml"/><Relationship Id="rId7" Type="http://schemas.openxmlformats.org/officeDocument/2006/relationships/chart" Target="../charts/chart82.xml"/><Relationship Id="rId12" Type="http://schemas.openxmlformats.org/officeDocument/2006/relationships/chart" Target="../charts/chart87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6" Type="http://schemas.openxmlformats.org/officeDocument/2006/relationships/chart" Target="../charts/chart81.xml"/><Relationship Id="rId11" Type="http://schemas.openxmlformats.org/officeDocument/2006/relationships/chart" Target="../charts/chart86.xml"/><Relationship Id="rId5" Type="http://schemas.openxmlformats.org/officeDocument/2006/relationships/chart" Target="../charts/chart80.xml"/><Relationship Id="rId15" Type="http://schemas.openxmlformats.org/officeDocument/2006/relationships/chart" Target="../charts/chart90.xml"/><Relationship Id="rId10" Type="http://schemas.openxmlformats.org/officeDocument/2006/relationships/chart" Target="../charts/chart85.xml"/><Relationship Id="rId4" Type="http://schemas.openxmlformats.org/officeDocument/2006/relationships/chart" Target="../charts/chart79.xml"/><Relationship Id="rId9" Type="http://schemas.openxmlformats.org/officeDocument/2006/relationships/chart" Target="../charts/chart84.xml"/><Relationship Id="rId14" Type="http://schemas.openxmlformats.org/officeDocument/2006/relationships/chart" Target="../charts/chart8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13" Type="http://schemas.openxmlformats.org/officeDocument/2006/relationships/chart" Target="../charts/chart103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12" Type="http://schemas.openxmlformats.org/officeDocument/2006/relationships/chart" Target="../charts/chart102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11" Type="http://schemas.openxmlformats.org/officeDocument/2006/relationships/chart" Target="../charts/chart101.xml"/><Relationship Id="rId5" Type="http://schemas.openxmlformats.org/officeDocument/2006/relationships/chart" Target="../charts/chart95.xml"/><Relationship Id="rId15" Type="http://schemas.openxmlformats.org/officeDocument/2006/relationships/chart" Target="../charts/chart105.xml"/><Relationship Id="rId10" Type="http://schemas.openxmlformats.org/officeDocument/2006/relationships/chart" Target="../charts/chart100.xml"/><Relationship Id="rId4" Type="http://schemas.openxmlformats.org/officeDocument/2006/relationships/chart" Target="../charts/chart94.xml"/><Relationship Id="rId9" Type="http://schemas.openxmlformats.org/officeDocument/2006/relationships/chart" Target="../charts/chart99.xml"/><Relationship Id="rId14" Type="http://schemas.openxmlformats.org/officeDocument/2006/relationships/chart" Target="../charts/chart10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3.xml"/><Relationship Id="rId13" Type="http://schemas.openxmlformats.org/officeDocument/2006/relationships/chart" Target="../charts/chart118.xml"/><Relationship Id="rId3" Type="http://schemas.openxmlformats.org/officeDocument/2006/relationships/chart" Target="../charts/chart108.xml"/><Relationship Id="rId7" Type="http://schemas.openxmlformats.org/officeDocument/2006/relationships/chart" Target="../charts/chart112.xml"/><Relationship Id="rId12" Type="http://schemas.openxmlformats.org/officeDocument/2006/relationships/chart" Target="../charts/chart117.xml"/><Relationship Id="rId2" Type="http://schemas.openxmlformats.org/officeDocument/2006/relationships/chart" Target="../charts/chart107.xml"/><Relationship Id="rId1" Type="http://schemas.openxmlformats.org/officeDocument/2006/relationships/chart" Target="../charts/chart106.xml"/><Relationship Id="rId6" Type="http://schemas.openxmlformats.org/officeDocument/2006/relationships/chart" Target="../charts/chart111.xml"/><Relationship Id="rId11" Type="http://schemas.openxmlformats.org/officeDocument/2006/relationships/chart" Target="../charts/chart116.xml"/><Relationship Id="rId5" Type="http://schemas.openxmlformats.org/officeDocument/2006/relationships/chart" Target="../charts/chart110.xml"/><Relationship Id="rId15" Type="http://schemas.openxmlformats.org/officeDocument/2006/relationships/chart" Target="../charts/chart120.xml"/><Relationship Id="rId10" Type="http://schemas.openxmlformats.org/officeDocument/2006/relationships/chart" Target="../charts/chart115.xml"/><Relationship Id="rId4" Type="http://schemas.openxmlformats.org/officeDocument/2006/relationships/chart" Target="../charts/chart109.xml"/><Relationship Id="rId9" Type="http://schemas.openxmlformats.org/officeDocument/2006/relationships/chart" Target="../charts/chart114.xml"/><Relationship Id="rId14" Type="http://schemas.openxmlformats.org/officeDocument/2006/relationships/chart" Target="../charts/chart119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8.xml"/><Relationship Id="rId13" Type="http://schemas.openxmlformats.org/officeDocument/2006/relationships/chart" Target="../charts/chart133.xml"/><Relationship Id="rId3" Type="http://schemas.openxmlformats.org/officeDocument/2006/relationships/chart" Target="../charts/chart123.xml"/><Relationship Id="rId7" Type="http://schemas.openxmlformats.org/officeDocument/2006/relationships/chart" Target="../charts/chart127.xml"/><Relationship Id="rId12" Type="http://schemas.openxmlformats.org/officeDocument/2006/relationships/chart" Target="../charts/chart132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chart" Target="../charts/chart126.xml"/><Relationship Id="rId11" Type="http://schemas.openxmlformats.org/officeDocument/2006/relationships/chart" Target="../charts/chart131.xml"/><Relationship Id="rId5" Type="http://schemas.openxmlformats.org/officeDocument/2006/relationships/chart" Target="../charts/chart125.xml"/><Relationship Id="rId15" Type="http://schemas.openxmlformats.org/officeDocument/2006/relationships/chart" Target="../charts/chart135.xml"/><Relationship Id="rId10" Type="http://schemas.openxmlformats.org/officeDocument/2006/relationships/chart" Target="../charts/chart130.xml"/><Relationship Id="rId4" Type="http://schemas.openxmlformats.org/officeDocument/2006/relationships/chart" Target="../charts/chart124.xml"/><Relationship Id="rId9" Type="http://schemas.openxmlformats.org/officeDocument/2006/relationships/chart" Target="../charts/chart129.xml"/><Relationship Id="rId14" Type="http://schemas.openxmlformats.org/officeDocument/2006/relationships/chart" Target="../charts/chart1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135</xdr:row>
      <xdr:rowOff>121920</xdr:rowOff>
    </xdr:from>
    <xdr:to>
      <xdr:col>15</xdr:col>
      <xdr:colOff>274320</xdr:colOff>
      <xdr:row>144</xdr:row>
      <xdr:rowOff>179070</xdr:rowOff>
    </xdr:to>
    <xdr:graphicFrame macro="">
      <xdr:nvGraphicFramePr>
        <xdr:cNvPr id="29" name="Grafikon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135</xdr:row>
      <xdr:rowOff>144780</xdr:rowOff>
    </xdr:from>
    <xdr:to>
      <xdr:col>20</xdr:col>
      <xdr:colOff>274320</xdr:colOff>
      <xdr:row>145</xdr:row>
      <xdr:rowOff>19050</xdr:rowOff>
    </xdr:to>
    <xdr:graphicFrame macro="">
      <xdr:nvGraphicFramePr>
        <xdr:cNvPr id="30" name="Grafikon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15240</xdr:colOff>
      <xdr:row>135</xdr:row>
      <xdr:rowOff>144780</xdr:rowOff>
    </xdr:from>
    <xdr:to>
      <xdr:col>25</xdr:col>
      <xdr:colOff>289560</xdr:colOff>
      <xdr:row>145</xdr:row>
      <xdr:rowOff>19050</xdr:rowOff>
    </xdr:to>
    <xdr:graphicFrame macro="">
      <xdr:nvGraphicFramePr>
        <xdr:cNvPr id="31" name="Grafikon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136</xdr:row>
      <xdr:rowOff>0</xdr:rowOff>
    </xdr:from>
    <xdr:to>
      <xdr:col>29</xdr:col>
      <xdr:colOff>312420</xdr:colOff>
      <xdr:row>145</xdr:row>
      <xdr:rowOff>57150</xdr:rowOff>
    </xdr:to>
    <xdr:graphicFrame macro="">
      <xdr:nvGraphicFramePr>
        <xdr:cNvPr id="32" name="Grafikon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136</xdr:row>
      <xdr:rowOff>0</xdr:rowOff>
    </xdr:from>
    <xdr:to>
      <xdr:col>33</xdr:col>
      <xdr:colOff>312420</xdr:colOff>
      <xdr:row>145</xdr:row>
      <xdr:rowOff>57150</xdr:rowOff>
    </xdr:to>
    <xdr:graphicFrame macro="">
      <xdr:nvGraphicFramePr>
        <xdr:cNvPr id="33" name="Grafikon 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150</xdr:row>
      <xdr:rowOff>121920</xdr:rowOff>
    </xdr:from>
    <xdr:to>
      <xdr:col>15</xdr:col>
      <xdr:colOff>274320</xdr:colOff>
      <xdr:row>159</xdr:row>
      <xdr:rowOff>179070</xdr:rowOff>
    </xdr:to>
    <xdr:graphicFrame macro="">
      <xdr:nvGraphicFramePr>
        <xdr:cNvPr id="34" name="Grafikon 33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150</xdr:row>
      <xdr:rowOff>144780</xdr:rowOff>
    </xdr:from>
    <xdr:to>
      <xdr:col>20</xdr:col>
      <xdr:colOff>274320</xdr:colOff>
      <xdr:row>160</xdr:row>
      <xdr:rowOff>19050</xdr:rowOff>
    </xdr:to>
    <xdr:graphicFrame macro="">
      <xdr:nvGraphicFramePr>
        <xdr:cNvPr id="35" name="Grafikon 34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15240</xdr:colOff>
      <xdr:row>150</xdr:row>
      <xdr:rowOff>144780</xdr:rowOff>
    </xdr:from>
    <xdr:to>
      <xdr:col>25</xdr:col>
      <xdr:colOff>289560</xdr:colOff>
      <xdr:row>160</xdr:row>
      <xdr:rowOff>19050</xdr:rowOff>
    </xdr:to>
    <xdr:graphicFrame macro="">
      <xdr:nvGraphicFramePr>
        <xdr:cNvPr id="36" name="Grafikon 3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0</xdr:colOff>
      <xdr:row>151</xdr:row>
      <xdr:rowOff>0</xdr:rowOff>
    </xdr:from>
    <xdr:to>
      <xdr:col>29</xdr:col>
      <xdr:colOff>312420</xdr:colOff>
      <xdr:row>160</xdr:row>
      <xdr:rowOff>57150</xdr:rowOff>
    </xdr:to>
    <xdr:graphicFrame macro="">
      <xdr:nvGraphicFramePr>
        <xdr:cNvPr id="37" name="Grafikon 3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0</xdr:colOff>
      <xdr:row>151</xdr:row>
      <xdr:rowOff>0</xdr:rowOff>
    </xdr:from>
    <xdr:to>
      <xdr:col>33</xdr:col>
      <xdr:colOff>312420</xdr:colOff>
      <xdr:row>160</xdr:row>
      <xdr:rowOff>57150</xdr:rowOff>
    </xdr:to>
    <xdr:graphicFrame macro="">
      <xdr:nvGraphicFramePr>
        <xdr:cNvPr id="38" name="Grafikon 37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166</xdr:row>
      <xdr:rowOff>121920</xdr:rowOff>
    </xdr:from>
    <xdr:to>
      <xdr:col>15</xdr:col>
      <xdr:colOff>274320</xdr:colOff>
      <xdr:row>175</xdr:row>
      <xdr:rowOff>179070</xdr:rowOff>
    </xdr:to>
    <xdr:graphicFrame macro="">
      <xdr:nvGraphicFramePr>
        <xdr:cNvPr id="45" name="Grafikon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166</xdr:row>
      <xdr:rowOff>144780</xdr:rowOff>
    </xdr:from>
    <xdr:to>
      <xdr:col>20</xdr:col>
      <xdr:colOff>274320</xdr:colOff>
      <xdr:row>176</xdr:row>
      <xdr:rowOff>19050</xdr:rowOff>
    </xdr:to>
    <xdr:graphicFrame macro="">
      <xdr:nvGraphicFramePr>
        <xdr:cNvPr id="46" name="Grafikon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15240</xdr:colOff>
      <xdr:row>166</xdr:row>
      <xdr:rowOff>144780</xdr:rowOff>
    </xdr:from>
    <xdr:to>
      <xdr:col>25</xdr:col>
      <xdr:colOff>289560</xdr:colOff>
      <xdr:row>176</xdr:row>
      <xdr:rowOff>19050</xdr:rowOff>
    </xdr:to>
    <xdr:graphicFrame macro="">
      <xdr:nvGraphicFramePr>
        <xdr:cNvPr id="47" name="Grafikon 46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26</xdr:col>
      <xdr:colOff>0</xdr:colOff>
      <xdr:row>167</xdr:row>
      <xdr:rowOff>0</xdr:rowOff>
    </xdr:from>
    <xdr:to>
      <xdr:col>29</xdr:col>
      <xdr:colOff>312420</xdr:colOff>
      <xdr:row>176</xdr:row>
      <xdr:rowOff>57150</xdr:rowOff>
    </xdr:to>
    <xdr:graphicFrame macro="">
      <xdr:nvGraphicFramePr>
        <xdr:cNvPr id="48" name="Grafikon 47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30</xdr:col>
      <xdr:colOff>0</xdr:colOff>
      <xdr:row>167</xdr:row>
      <xdr:rowOff>0</xdr:rowOff>
    </xdr:from>
    <xdr:to>
      <xdr:col>33</xdr:col>
      <xdr:colOff>312420</xdr:colOff>
      <xdr:row>176</xdr:row>
      <xdr:rowOff>57150</xdr:rowOff>
    </xdr:to>
    <xdr:graphicFrame macro="">
      <xdr:nvGraphicFramePr>
        <xdr:cNvPr id="49" name="Grafikon 48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00000000-0008-0000-0B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135</xdr:row>
      <xdr:rowOff>121920</xdr:rowOff>
    </xdr:from>
    <xdr:to>
      <xdr:col>20</xdr:col>
      <xdr:colOff>274320</xdr:colOff>
      <xdr:row>144</xdr:row>
      <xdr:rowOff>179070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135</xdr:row>
      <xdr:rowOff>144780</xdr:rowOff>
    </xdr:from>
    <xdr:to>
      <xdr:col>25</xdr:col>
      <xdr:colOff>274320</xdr:colOff>
      <xdr:row>145</xdr:row>
      <xdr:rowOff>19050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15240</xdr:colOff>
      <xdr:row>135</xdr:row>
      <xdr:rowOff>144780</xdr:rowOff>
    </xdr:from>
    <xdr:to>
      <xdr:col>30</xdr:col>
      <xdr:colOff>289560</xdr:colOff>
      <xdr:row>145</xdr:row>
      <xdr:rowOff>19050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136</xdr:row>
      <xdr:rowOff>0</xdr:rowOff>
    </xdr:from>
    <xdr:to>
      <xdr:col>34</xdr:col>
      <xdr:colOff>312420</xdr:colOff>
      <xdr:row>145</xdr:row>
      <xdr:rowOff>57150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136</xdr:row>
      <xdr:rowOff>0</xdr:rowOff>
    </xdr:from>
    <xdr:to>
      <xdr:col>38</xdr:col>
      <xdr:colOff>312420</xdr:colOff>
      <xdr:row>145</xdr:row>
      <xdr:rowOff>57150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158</xdr:row>
      <xdr:rowOff>121920</xdr:rowOff>
    </xdr:from>
    <xdr:to>
      <xdr:col>20</xdr:col>
      <xdr:colOff>274320</xdr:colOff>
      <xdr:row>167</xdr:row>
      <xdr:rowOff>179070</xdr:rowOff>
    </xdr:to>
    <xdr:graphicFrame macro="">
      <xdr:nvGraphicFramePr>
        <xdr:cNvPr id="7" name="Grafikon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0</xdr:colOff>
      <xdr:row>158</xdr:row>
      <xdr:rowOff>144780</xdr:rowOff>
    </xdr:from>
    <xdr:to>
      <xdr:col>25</xdr:col>
      <xdr:colOff>274320</xdr:colOff>
      <xdr:row>168</xdr:row>
      <xdr:rowOff>19050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15240</xdr:colOff>
      <xdr:row>158</xdr:row>
      <xdr:rowOff>144780</xdr:rowOff>
    </xdr:from>
    <xdr:to>
      <xdr:col>30</xdr:col>
      <xdr:colOff>289560</xdr:colOff>
      <xdr:row>168</xdr:row>
      <xdr:rowOff>19050</xdr:rowOff>
    </xdr:to>
    <xdr:graphicFrame macro="">
      <xdr:nvGraphicFramePr>
        <xdr:cNvPr id="9" name="Grafikon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31</xdr:col>
      <xdr:colOff>0</xdr:colOff>
      <xdr:row>159</xdr:row>
      <xdr:rowOff>0</xdr:rowOff>
    </xdr:from>
    <xdr:to>
      <xdr:col>34</xdr:col>
      <xdr:colOff>312420</xdr:colOff>
      <xdr:row>168</xdr:row>
      <xdr:rowOff>57150</xdr:rowOff>
    </xdr:to>
    <xdr:graphicFrame macro="">
      <xdr:nvGraphicFramePr>
        <xdr:cNvPr id="10" name="Grafikon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0</xdr:colOff>
      <xdr:row>159</xdr:row>
      <xdr:rowOff>0</xdr:rowOff>
    </xdr:from>
    <xdr:to>
      <xdr:col>38</xdr:col>
      <xdr:colOff>312420</xdr:colOff>
      <xdr:row>168</xdr:row>
      <xdr:rowOff>57150</xdr:rowOff>
    </xdr:to>
    <xdr:graphicFrame macro="">
      <xdr:nvGraphicFramePr>
        <xdr:cNvPr id="11" name="Grafikon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0</xdr:colOff>
      <xdr:row>173</xdr:row>
      <xdr:rowOff>144780</xdr:rowOff>
    </xdr:from>
    <xdr:to>
      <xdr:col>25</xdr:col>
      <xdr:colOff>274320</xdr:colOff>
      <xdr:row>183</xdr:row>
      <xdr:rowOff>19050</xdr:rowOff>
    </xdr:to>
    <xdr:graphicFrame macro="">
      <xdr:nvGraphicFramePr>
        <xdr:cNvPr id="12" name="Grafikon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15240</xdr:colOff>
      <xdr:row>173</xdr:row>
      <xdr:rowOff>144780</xdr:rowOff>
    </xdr:from>
    <xdr:to>
      <xdr:col>30</xdr:col>
      <xdr:colOff>289560</xdr:colOff>
      <xdr:row>183</xdr:row>
      <xdr:rowOff>19050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0</xdr:colOff>
      <xdr:row>174</xdr:row>
      <xdr:rowOff>0</xdr:rowOff>
    </xdr:from>
    <xdr:to>
      <xdr:col>34</xdr:col>
      <xdr:colOff>312420</xdr:colOff>
      <xdr:row>183</xdr:row>
      <xdr:rowOff>57150</xdr:rowOff>
    </xdr:to>
    <xdr:graphicFrame macro="">
      <xdr:nvGraphicFramePr>
        <xdr:cNvPr id="14" name="Grafikon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35</xdr:col>
      <xdr:colOff>0</xdr:colOff>
      <xdr:row>174</xdr:row>
      <xdr:rowOff>0</xdr:rowOff>
    </xdr:from>
    <xdr:to>
      <xdr:col>38</xdr:col>
      <xdr:colOff>312420</xdr:colOff>
      <xdr:row>183</xdr:row>
      <xdr:rowOff>57150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174</xdr:row>
      <xdr:rowOff>0</xdr:rowOff>
    </xdr:from>
    <xdr:to>
      <xdr:col>20</xdr:col>
      <xdr:colOff>274320</xdr:colOff>
      <xdr:row>183</xdr:row>
      <xdr:rowOff>57150</xdr:rowOff>
    </xdr:to>
    <xdr:graphicFrame macro="">
      <xdr:nvGraphicFramePr>
        <xdr:cNvPr id="16" name="Grafikon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B7" sqref="B7"/>
    </sheetView>
  </sheetViews>
  <sheetFormatPr defaultRowHeight="14.4" x14ac:dyDescent="0.3"/>
  <cols>
    <col min="2" max="2" width="10.109375" style="1" bestFit="1" customWidth="1"/>
    <col min="3" max="3" width="10.109375" style="1" customWidth="1"/>
    <col min="15" max="16" width="10.109375" bestFit="1" customWidth="1"/>
  </cols>
  <sheetData>
    <row r="1" spans="1:15" x14ac:dyDescent="0.3">
      <c r="A1" s="56"/>
      <c r="B1" s="49" t="s">
        <v>40</v>
      </c>
      <c r="C1" s="49" t="s">
        <v>41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 t="s">
        <v>42</v>
      </c>
    </row>
    <row r="2" spans="1:15" x14ac:dyDescent="0.3">
      <c r="A2" s="177">
        <v>31</v>
      </c>
      <c r="B2" s="178">
        <v>33878</v>
      </c>
      <c r="C2" s="178">
        <v>34113</v>
      </c>
      <c r="D2" s="49"/>
      <c r="E2" s="179" t="s">
        <v>176</v>
      </c>
      <c r="F2" s="49" t="s">
        <v>177</v>
      </c>
      <c r="G2" s="49" t="s">
        <v>178</v>
      </c>
      <c r="H2" s="49" t="s">
        <v>179</v>
      </c>
      <c r="I2" s="49" t="s">
        <v>180</v>
      </c>
      <c r="J2" s="49" t="s">
        <v>181</v>
      </c>
      <c r="K2" s="49" t="s">
        <v>182</v>
      </c>
      <c r="L2" s="179" t="s">
        <v>176</v>
      </c>
      <c r="M2" s="179" t="s">
        <v>176</v>
      </c>
      <c r="N2" s="49"/>
      <c r="O2" s="49" t="s">
        <v>179</v>
      </c>
    </row>
    <row r="3" spans="1:15" x14ac:dyDescent="0.3">
      <c r="A3" s="177">
        <v>41</v>
      </c>
      <c r="B3" s="178">
        <v>34114</v>
      </c>
      <c r="C3" s="180">
        <v>34448</v>
      </c>
      <c r="D3" s="60"/>
      <c r="E3" s="49" t="s">
        <v>183</v>
      </c>
      <c r="F3" s="49" t="s">
        <v>177</v>
      </c>
      <c r="G3" s="60" t="s">
        <v>178</v>
      </c>
      <c r="H3" s="60" t="s">
        <v>179</v>
      </c>
      <c r="I3" s="60" t="s">
        <v>180</v>
      </c>
      <c r="J3" s="60" t="s">
        <v>181</v>
      </c>
      <c r="K3" s="60" t="s">
        <v>182</v>
      </c>
      <c r="L3" s="60" t="s">
        <v>184</v>
      </c>
      <c r="M3" s="60" t="s">
        <v>185</v>
      </c>
      <c r="N3" s="60"/>
      <c r="O3" s="60" t="s">
        <v>179</v>
      </c>
    </row>
    <row r="4" spans="1:15" x14ac:dyDescent="0.3">
      <c r="A4" s="177">
        <v>42</v>
      </c>
      <c r="B4" s="180">
        <v>34449</v>
      </c>
      <c r="C4" s="180">
        <v>35544</v>
      </c>
      <c r="D4" s="60"/>
      <c r="E4" s="49" t="s">
        <v>183</v>
      </c>
      <c r="F4" s="49" t="s">
        <v>177</v>
      </c>
      <c r="G4" s="60" t="s">
        <v>178</v>
      </c>
      <c r="H4" s="60" t="s">
        <v>179</v>
      </c>
      <c r="I4" s="60" t="s">
        <v>180</v>
      </c>
      <c r="J4" s="60" t="s">
        <v>181</v>
      </c>
      <c r="K4" s="60" t="s">
        <v>182</v>
      </c>
      <c r="L4" s="60" t="s">
        <v>184</v>
      </c>
      <c r="M4" s="60" t="s">
        <v>185</v>
      </c>
      <c r="N4" s="60"/>
      <c r="O4" s="60" t="s">
        <v>178</v>
      </c>
    </row>
    <row r="5" spans="1:15" x14ac:dyDescent="0.3">
      <c r="A5" s="177">
        <v>43</v>
      </c>
      <c r="B5" s="180">
        <v>35545</v>
      </c>
      <c r="C5" s="180">
        <v>35803</v>
      </c>
      <c r="D5" s="60"/>
      <c r="E5" s="49" t="s">
        <v>183</v>
      </c>
      <c r="F5" s="49" t="s">
        <v>177</v>
      </c>
      <c r="G5" s="60" t="s">
        <v>178</v>
      </c>
      <c r="H5" s="60" t="s">
        <v>179</v>
      </c>
      <c r="I5" s="60" t="s">
        <v>180</v>
      </c>
      <c r="J5" s="60" t="s">
        <v>181</v>
      </c>
      <c r="K5" s="60" t="s">
        <v>182</v>
      </c>
      <c r="L5" s="60" t="s">
        <v>184</v>
      </c>
      <c r="M5" s="60" t="s">
        <v>185</v>
      </c>
      <c r="N5" s="60"/>
      <c r="O5" s="60" t="s">
        <v>181</v>
      </c>
    </row>
    <row r="6" spans="1:15" x14ac:dyDescent="0.3">
      <c r="A6" s="56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x14ac:dyDescent="0.3">
      <c r="A7" s="56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x14ac:dyDescent="0.3">
      <c r="A8" s="56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x14ac:dyDescent="0.3">
      <c r="A9" s="56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x14ac:dyDescent="0.3">
      <c r="A10" s="56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x14ac:dyDescent="0.3">
      <c r="A11" s="56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x14ac:dyDescent="0.3">
      <c r="A12" s="5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x14ac:dyDescent="0.3">
      <c r="A13" s="56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x14ac:dyDescent="0.3">
      <c r="A14" s="56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x14ac:dyDescent="0.3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3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4:15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4:15" x14ac:dyDescent="0.3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4:15" x14ac:dyDescent="0.3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4:15" x14ac:dyDescent="0.3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4:15" x14ac:dyDescent="0.3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tabSelected="1" zoomScaleNormal="100" workbookViewId="0">
      <pane ySplit="17" topLeftCell="A18" activePane="bottomLeft" state="frozen"/>
      <selection activeCell="R87" sqref="R87"/>
      <selection pane="bottomLeft" activeCell="AF24" sqref="AF24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" bestFit="1" customWidth="1"/>
    <col min="5" max="5" width="25.77734375" customWidth="1"/>
    <col min="6" max="13" width="4.33203125" style="18" customWidth="1"/>
    <col min="14" max="14" width="5.5546875" style="18" customWidth="1"/>
    <col min="15" max="16" width="4.33203125" style="18" customWidth="1"/>
    <col min="17" max="17" width="4.6640625" style="10" customWidth="1"/>
    <col min="18" max="18" width="4.6640625" style="1"/>
    <col min="19" max="19" width="5.109375" style="1" customWidth="1"/>
    <col min="20" max="20" width="4.6640625" style="1"/>
    <col min="21" max="21" width="5.21875" style="9" customWidth="1"/>
    <col min="22" max="23" width="4.6640625" style="1"/>
    <col min="24" max="24" width="6.109375" style="1" customWidth="1"/>
    <col min="25" max="25" width="4.6640625" style="1"/>
    <col min="26" max="26" width="5" style="1" customWidth="1"/>
    <col min="27" max="27" width="4.6640625" style="10"/>
    <col min="28" max="28" width="4.6640625" style="1"/>
    <col min="29" max="29" width="5.5546875" style="1" customWidth="1"/>
    <col min="30" max="30" width="4.6640625" style="1"/>
    <col min="31" max="31" width="5" style="9" customWidth="1"/>
    <col min="32" max="35" width="4.6640625" style="1"/>
    <col min="36" max="36" width="4.6640625" style="16" customWidth="1"/>
    <col min="37" max="37" width="4.6640625" style="1" customWidth="1"/>
    <col min="38" max="38" width="4.6640625" style="1"/>
    <col min="39" max="39" width="4.6640625" style="9"/>
    <col min="40" max="40" width="6.6640625" style="19" bestFit="1" customWidth="1"/>
    <col min="41" max="72" width="4.6640625" style="1"/>
  </cols>
  <sheetData>
    <row r="1" spans="1:80" hidden="1" x14ac:dyDescent="0.3">
      <c r="A1" s="53"/>
      <c r="B1" s="53"/>
      <c r="C1" s="53"/>
      <c r="D1" s="53"/>
      <c r="E1" s="133" t="s">
        <v>50</v>
      </c>
      <c r="F1" s="133"/>
      <c r="G1" s="139"/>
      <c r="H1" s="139"/>
      <c r="I1" s="139"/>
      <c r="J1" s="139"/>
      <c r="K1" s="139"/>
      <c r="L1" s="139"/>
      <c r="M1" s="139"/>
      <c r="N1" s="133"/>
      <c r="O1" s="133"/>
      <c r="P1" s="133"/>
      <c r="Q1" s="135">
        <f>Q$131*1.5</f>
        <v>14.25</v>
      </c>
      <c r="R1" s="136">
        <f>R$131</f>
        <v>12.5</v>
      </c>
      <c r="S1" s="136">
        <f t="shared" ref="S1:T1" si="0">S$131</f>
        <v>14.5</v>
      </c>
      <c r="T1" s="136">
        <f t="shared" si="0"/>
        <v>11.5</v>
      </c>
      <c r="U1" s="137">
        <f>U$131*1.5</f>
        <v>9</v>
      </c>
      <c r="V1" s="135">
        <f>V$131*1.5</f>
        <v>24</v>
      </c>
      <c r="W1" s="136">
        <f>W$131</f>
        <v>20.5</v>
      </c>
      <c r="X1" s="136">
        <f t="shared" ref="X1:Y1" si="1">X$131</f>
        <v>16</v>
      </c>
      <c r="Y1" s="136">
        <f t="shared" si="1"/>
        <v>16</v>
      </c>
      <c r="Z1" s="137">
        <f>Z$131*1.5</f>
        <v>12.75</v>
      </c>
      <c r="AA1" s="135">
        <f>AA$131*1.5</f>
        <v>75.75</v>
      </c>
      <c r="AB1" s="136">
        <f>AB$131</f>
        <v>48</v>
      </c>
      <c r="AC1" s="136">
        <f t="shared" ref="AC1:AD1" si="2">AC$131</f>
        <v>33.5</v>
      </c>
      <c r="AD1" s="136">
        <f t="shared" si="2"/>
        <v>25.5</v>
      </c>
      <c r="AE1" s="137">
        <f>AE$131*1.5</f>
        <v>39.75</v>
      </c>
      <c r="AJ1" s="10"/>
    </row>
    <row r="2" spans="1:80" x14ac:dyDescent="0.3">
      <c r="A2" s="53"/>
      <c r="B2" s="53"/>
      <c r="C2" s="53"/>
      <c r="D2" s="53"/>
      <c r="E2" s="133" t="s">
        <v>127</v>
      </c>
      <c r="F2" s="133"/>
      <c r="G2" s="139"/>
      <c r="H2" s="145"/>
      <c r="I2" s="145"/>
      <c r="J2" s="139"/>
      <c r="K2" s="139"/>
      <c r="L2" s="139">
        <f>L11</f>
        <v>24</v>
      </c>
      <c r="M2" s="139">
        <f>M11</f>
        <v>34</v>
      </c>
      <c r="N2" s="139">
        <f>N11</f>
        <v>84</v>
      </c>
      <c r="O2" s="133"/>
      <c r="P2" s="133"/>
      <c r="Q2" s="138"/>
      <c r="R2" s="139"/>
      <c r="S2" s="145">
        <f>(T1+U1+-R1-Q1)/SUM(Q1:U1)</f>
        <v>-0.10121457489878542</v>
      </c>
      <c r="T2" s="139"/>
      <c r="U2" s="140"/>
      <c r="V2" s="138"/>
      <c r="W2" s="139"/>
      <c r="X2" s="145">
        <f>(Y1+Z1+-W1-V1)/SUM(V1:Z1)</f>
        <v>-0.17647058823529413</v>
      </c>
      <c r="Y2" s="139"/>
      <c r="Z2" s="140"/>
      <c r="AA2" s="138"/>
      <c r="AB2" s="139"/>
      <c r="AC2" s="145">
        <f>(AD1+AE1+-AB1-AA1)/SUM(AA1:AE1)</f>
        <v>-0.26292134831460673</v>
      </c>
      <c r="AD2" s="139"/>
      <c r="AE2" s="140"/>
      <c r="AJ2" s="10"/>
    </row>
    <row r="3" spans="1:80" hidden="1" x14ac:dyDescent="0.3">
      <c r="A3" s="53"/>
      <c r="B3" s="53"/>
      <c r="C3" s="53"/>
      <c r="D3" s="53"/>
      <c r="E3" s="133" t="s">
        <v>53</v>
      </c>
      <c r="F3" s="133"/>
      <c r="G3" s="139"/>
      <c r="H3" s="145"/>
      <c r="I3" s="145"/>
      <c r="J3" s="139"/>
      <c r="K3" s="139"/>
      <c r="L3" s="139"/>
      <c r="M3" s="139"/>
      <c r="N3" s="133"/>
      <c r="O3" s="133"/>
      <c r="P3" s="133"/>
      <c r="Q3" s="138">
        <f>Q147*1.5</f>
        <v>3</v>
      </c>
      <c r="R3" s="139">
        <f>R147</f>
        <v>4</v>
      </c>
      <c r="S3" s="139">
        <f t="shared" ref="S3:T3" si="3">S147</f>
        <v>5</v>
      </c>
      <c r="T3" s="139">
        <f t="shared" si="3"/>
        <v>5</v>
      </c>
      <c r="U3" s="140">
        <f>U147*1.5</f>
        <v>4.5</v>
      </c>
      <c r="V3" s="138">
        <f>V147*1.5</f>
        <v>12</v>
      </c>
      <c r="W3" s="139">
        <f>W147</f>
        <v>8.5</v>
      </c>
      <c r="X3" s="139">
        <f t="shared" ref="X3:Y3" si="4">X147</f>
        <v>4</v>
      </c>
      <c r="Y3" s="139">
        <f t="shared" si="4"/>
        <v>3</v>
      </c>
      <c r="Z3" s="140">
        <f>Z147*1.5</f>
        <v>3</v>
      </c>
      <c r="AA3" s="138">
        <f>AA147*1.5</f>
        <v>19.5</v>
      </c>
      <c r="AB3" s="139">
        <f>AB147</f>
        <v>17.5</v>
      </c>
      <c r="AC3" s="139">
        <f t="shared" ref="AC3:AD3" si="5">AC147</f>
        <v>9</v>
      </c>
      <c r="AD3" s="139">
        <f t="shared" si="5"/>
        <v>8.5</v>
      </c>
      <c r="AE3" s="140">
        <f>AE147*1.5</f>
        <v>9</v>
      </c>
      <c r="AJ3" s="10"/>
    </row>
    <row r="4" spans="1:80" x14ac:dyDescent="0.3">
      <c r="A4" s="53"/>
      <c r="B4" s="53"/>
      <c r="C4" s="53"/>
      <c r="D4" s="53"/>
      <c r="E4" s="133" t="s">
        <v>130</v>
      </c>
      <c r="F4" s="133"/>
      <c r="G4" s="139"/>
      <c r="H4" s="145"/>
      <c r="I4" s="145"/>
      <c r="J4" s="139"/>
      <c r="K4" s="139"/>
      <c r="L4" s="139">
        <f>L12</f>
        <v>8</v>
      </c>
      <c r="M4" s="139">
        <f t="shared" ref="M4:N4" si="6">M12</f>
        <v>11</v>
      </c>
      <c r="N4" s="139">
        <f t="shared" si="6"/>
        <v>24</v>
      </c>
      <c r="O4" s="133"/>
      <c r="P4" s="133"/>
      <c r="Q4" s="138"/>
      <c r="R4" s="139"/>
      <c r="S4" s="145">
        <f>(T3+U3+-R3-Q3)/SUM(Q3:U3)</f>
        <v>0.11627906976744186</v>
      </c>
      <c r="T4" s="139"/>
      <c r="U4" s="140"/>
      <c r="V4" s="138"/>
      <c r="W4" s="139"/>
      <c r="X4" s="145">
        <f>(Y3+Z3+-W3-V3)/SUM(V3:Z3)</f>
        <v>-0.47540983606557374</v>
      </c>
      <c r="Y4" s="139"/>
      <c r="Z4" s="140"/>
      <c r="AA4" s="138"/>
      <c r="AB4" s="139"/>
      <c r="AC4" s="145">
        <f>(AD3+AE3+-AB3-AA3)/SUM(AA3:AE3)</f>
        <v>-0.30708661417322836</v>
      </c>
      <c r="AD4" s="139"/>
      <c r="AE4" s="140"/>
      <c r="AJ4" s="10"/>
    </row>
    <row r="5" spans="1:80" hidden="1" x14ac:dyDescent="0.3">
      <c r="A5" s="53"/>
      <c r="B5" s="53"/>
      <c r="C5" s="53"/>
      <c r="D5" s="53"/>
      <c r="E5" s="133" t="s">
        <v>51</v>
      </c>
      <c r="F5" s="133"/>
      <c r="G5" s="139"/>
      <c r="H5" s="145"/>
      <c r="I5" s="139"/>
      <c r="J5" s="139"/>
      <c r="K5" s="139"/>
      <c r="L5" s="146"/>
      <c r="M5" s="146"/>
      <c r="N5" s="146"/>
      <c r="O5" s="146"/>
      <c r="P5" s="146"/>
      <c r="Q5" s="135">
        <f>Q151*1.5</f>
        <v>11.25</v>
      </c>
      <c r="R5" s="136">
        <f>R151</f>
        <v>8.5</v>
      </c>
      <c r="S5" s="136">
        <f t="shared" ref="S5:T5" si="7">S151</f>
        <v>9.5</v>
      </c>
      <c r="T5" s="136">
        <f t="shared" si="7"/>
        <v>6.5</v>
      </c>
      <c r="U5" s="137">
        <f>U151*1.5</f>
        <v>4.5</v>
      </c>
      <c r="V5" s="135">
        <f>V151*1.5</f>
        <v>12</v>
      </c>
      <c r="W5" s="136">
        <f>W151</f>
        <v>12</v>
      </c>
      <c r="X5" s="136">
        <f t="shared" ref="X5:Y5" si="8">X151</f>
        <v>12</v>
      </c>
      <c r="Y5" s="136">
        <f t="shared" si="8"/>
        <v>13</v>
      </c>
      <c r="Z5" s="137">
        <f>Z151*1.5</f>
        <v>9.75</v>
      </c>
      <c r="AA5" s="135">
        <f>AA151*1.5</f>
        <v>56.25</v>
      </c>
      <c r="AB5" s="136">
        <f>AB151</f>
        <v>30.5</v>
      </c>
      <c r="AC5" s="136">
        <f t="shared" ref="AC5:AD5" si="9">AC151</f>
        <v>24.5</v>
      </c>
      <c r="AD5" s="136">
        <f t="shared" si="9"/>
        <v>17</v>
      </c>
      <c r="AE5" s="137">
        <f>AE151*1.5</f>
        <v>30.75</v>
      </c>
      <c r="AJ5" s="10"/>
    </row>
    <row r="6" spans="1:80" x14ac:dyDescent="0.3">
      <c r="A6" s="53"/>
      <c r="B6" s="53"/>
      <c r="C6" s="53"/>
      <c r="D6" s="53"/>
      <c r="E6" s="133" t="s">
        <v>129</v>
      </c>
      <c r="F6" s="133"/>
      <c r="G6" s="139"/>
      <c r="H6" s="145"/>
      <c r="I6" s="139"/>
      <c r="J6" s="139"/>
      <c r="K6" s="139"/>
      <c r="L6" s="146">
        <f>L13</f>
        <v>16</v>
      </c>
      <c r="M6" s="146">
        <f t="shared" ref="M6:N6" si="10">M13</f>
        <v>23</v>
      </c>
      <c r="N6" s="146">
        <f t="shared" si="10"/>
        <v>60</v>
      </c>
      <c r="O6" s="147"/>
      <c r="P6" s="148"/>
      <c r="Q6" s="138"/>
      <c r="R6" s="139"/>
      <c r="S6" s="145">
        <f>(T5+U5+-R5-Q5)/SUM(Q5:U5)</f>
        <v>-0.21739130434782608</v>
      </c>
      <c r="T6" s="139"/>
      <c r="U6" s="140"/>
      <c r="V6" s="138"/>
      <c r="W6" s="139"/>
      <c r="X6" s="145">
        <f>(Y5+Z5+-W5-V5)/SUM(V5:Z5)</f>
        <v>-2.1276595744680851E-2</v>
      </c>
      <c r="Y6" s="139"/>
      <c r="Z6" s="140"/>
      <c r="AA6" s="138"/>
      <c r="AB6" s="139"/>
      <c r="AC6" s="145">
        <f>(AD5+AE5+-AB5-AA5)/SUM(AA5:AE5)</f>
        <v>-0.24528301886792453</v>
      </c>
      <c r="AD6" s="139"/>
      <c r="AE6" s="140"/>
      <c r="AJ6" s="10"/>
    </row>
    <row r="7" spans="1:80" hidden="1" x14ac:dyDescent="0.3">
      <c r="A7" s="53"/>
      <c r="B7" s="53"/>
      <c r="C7" s="53"/>
      <c r="D7" s="53"/>
      <c r="E7" s="133" t="s">
        <v>56</v>
      </c>
      <c r="F7" s="133"/>
      <c r="G7" s="139"/>
      <c r="H7" s="145"/>
      <c r="I7" s="145"/>
      <c r="J7" s="139"/>
      <c r="K7" s="139"/>
      <c r="L7" s="139"/>
      <c r="M7" s="139"/>
      <c r="N7" s="133"/>
      <c r="O7" s="133"/>
      <c r="P7" s="133"/>
      <c r="Q7" s="135">
        <f>Q155*1.5</f>
        <v>0.75</v>
      </c>
      <c r="R7" s="136">
        <f>R155</f>
        <v>1</v>
      </c>
      <c r="S7" s="136">
        <f t="shared" ref="S7:T7" si="11">S155</f>
        <v>5.5</v>
      </c>
      <c r="T7" s="136">
        <f t="shared" si="11"/>
        <v>3</v>
      </c>
      <c r="U7" s="137">
        <f>U155*1.5</f>
        <v>0</v>
      </c>
      <c r="V7" s="135">
        <f>V155*1.5</f>
        <v>6</v>
      </c>
      <c r="W7" s="136">
        <f>W155</f>
        <v>2</v>
      </c>
      <c r="X7" s="136">
        <f t="shared" ref="X7:Y7" si="12">X155</f>
        <v>0</v>
      </c>
      <c r="Y7" s="136">
        <f t="shared" si="12"/>
        <v>3.5</v>
      </c>
      <c r="Z7" s="137">
        <f>Z155*1.5</f>
        <v>3</v>
      </c>
      <c r="AA7" s="135">
        <f>AA155*1.5</f>
        <v>28.5</v>
      </c>
      <c r="AB7" s="136">
        <f>AB155</f>
        <v>6</v>
      </c>
      <c r="AC7" s="136">
        <f t="shared" ref="AC7:AD7" si="13">AC155</f>
        <v>3</v>
      </c>
      <c r="AD7" s="136">
        <f t="shared" si="13"/>
        <v>1.5</v>
      </c>
      <c r="AE7" s="137">
        <f>AE155*1.5</f>
        <v>12</v>
      </c>
      <c r="AJ7" s="10"/>
    </row>
    <row r="8" spans="1:80" x14ac:dyDescent="0.3">
      <c r="A8" s="53"/>
      <c r="B8" s="53"/>
      <c r="C8" s="53"/>
      <c r="D8" s="53"/>
      <c r="E8" s="133" t="s">
        <v>131</v>
      </c>
      <c r="F8" s="133"/>
      <c r="G8" s="139"/>
      <c r="H8" s="145"/>
      <c r="I8" s="145"/>
      <c r="J8" s="139"/>
      <c r="K8" s="139"/>
      <c r="L8" s="139">
        <f>L14</f>
        <v>5</v>
      </c>
      <c r="M8" s="139">
        <f t="shared" ref="M8:N8" si="14">M14</f>
        <v>6</v>
      </c>
      <c r="N8" s="139">
        <f t="shared" si="14"/>
        <v>20</v>
      </c>
      <c r="O8" s="133"/>
      <c r="P8" s="133"/>
      <c r="Q8" s="138"/>
      <c r="R8" s="139"/>
      <c r="S8" s="145">
        <f>(T7+U7+-R7-Q7)/SUM(Q7:U7)</f>
        <v>0.12195121951219512</v>
      </c>
      <c r="T8" s="139"/>
      <c r="U8" s="140"/>
      <c r="V8" s="138"/>
      <c r="W8" s="139"/>
      <c r="X8" s="145">
        <f>(Y7+Z7+-W7-V7)/SUM(V7:Z7)</f>
        <v>-0.10344827586206896</v>
      </c>
      <c r="Y8" s="139"/>
      <c r="Z8" s="140"/>
      <c r="AA8" s="138"/>
      <c r="AB8" s="139"/>
      <c r="AC8" s="145">
        <f>(AD7+AE7+-AB7-AA7)/SUM(AA7:AE7)</f>
        <v>-0.41176470588235292</v>
      </c>
      <c r="AD8" s="139"/>
      <c r="AE8" s="140"/>
      <c r="AJ8" s="10"/>
    </row>
    <row r="9" spans="1:80" hidden="1" x14ac:dyDescent="0.3">
      <c r="A9" s="53"/>
      <c r="B9" s="53"/>
      <c r="C9" s="53"/>
      <c r="D9" s="53"/>
      <c r="E9" s="133" t="s">
        <v>124</v>
      </c>
      <c r="F9" s="133"/>
      <c r="G9" s="139"/>
      <c r="H9" s="145"/>
      <c r="I9" s="145"/>
      <c r="J9" s="139"/>
      <c r="K9" s="139"/>
      <c r="L9" s="139"/>
      <c r="M9" s="139"/>
      <c r="N9" s="133"/>
      <c r="O9" s="133"/>
      <c r="P9" s="133"/>
      <c r="Q9" s="135">
        <f>Q170*1.5</f>
        <v>0.75</v>
      </c>
      <c r="R9" s="136">
        <f>R170</f>
        <v>1</v>
      </c>
      <c r="S9" s="136">
        <f t="shared" ref="S9:T9" si="15">S170</f>
        <v>2.5</v>
      </c>
      <c r="T9" s="136">
        <f t="shared" si="15"/>
        <v>2</v>
      </c>
      <c r="U9" s="137">
        <f>U170*1.5</f>
        <v>0</v>
      </c>
      <c r="V9" s="135">
        <f>V170*1.5</f>
        <v>3</v>
      </c>
      <c r="W9" s="136">
        <f>W170</f>
        <v>0</v>
      </c>
      <c r="X9" s="136">
        <f t="shared" ref="X9:Y9" si="16">X170</f>
        <v>0</v>
      </c>
      <c r="Y9" s="136">
        <f t="shared" si="16"/>
        <v>1.5</v>
      </c>
      <c r="Z9" s="137">
        <f>Z170*1.5</f>
        <v>3</v>
      </c>
      <c r="AA9" s="135">
        <f>AA170*1.5</f>
        <v>18</v>
      </c>
      <c r="AB9" s="136">
        <f>AB170</f>
        <v>2</v>
      </c>
      <c r="AC9" s="136">
        <f t="shared" ref="AC9:AD9" si="17">AC170</f>
        <v>0</v>
      </c>
      <c r="AD9" s="136">
        <f t="shared" si="17"/>
        <v>0.5</v>
      </c>
      <c r="AE9" s="137">
        <f>AE170*1.5</f>
        <v>7.5</v>
      </c>
      <c r="AJ9" s="10"/>
    </row>
    <row r="10" spans="1:80" ht="15" thickBot="1" x14ac:dyDescent="0.35">
      <c r="A10" s="53"/>
      <c r="B10" s="53"/>
      <c r="C10" s="53"/>
      <c r="D10" s="53"/>
      <c r="E10" s="134" t="s">
        <v>132</v>
      </c>
      <c r="F10" s="134"/>
      <c r="G10" s="141"/>
      <c r="H10" s="142"/>
      <c r="I10" s="142"/>
      <c r="J10" s="141"/>
      <c r="K10" s="141"/>
      <c r="L10" s="141">
        <f>L15</f>
        <v>3</v>
      </c>
      <c r="M10" s="141">
        <f t="shared" ref="M10:N10" si="18">M15</f>
        <v>3</v>
      </c>
      <c r="N10" s="141">
        <f t="shared" si="18"/>
        <v>10</v>
      </c>
      <c r="O10" s="134"/>
      <c r="P10" s="134"/>
      <c r="Q10" s="143"/>
      <c r="R10" s="141"/>
      <c r="S10" s="142">
        <f>(T9+U9+-R9-Q9)/SUM(Q9:U9)</f>
        <v>0.04</v>
      </c>
      <c r="T10" s="141"/>
      <c r="U10" s="144"/>
      <c r="V10" s="143"/>
      <c r="W10" s="141"/>
      <c r="X10" s="142">
        <f>(Y9+Z9+-W9-V9)/SUM(V9:Z9)</f>
        <v>0.2</v>
      </c>
      <c r="Y10" s="141"/>
      <c r="Z10" s="144"/>
      <c r="AA10" s="143"/>
      <c r="AB10" s="141"/>
      <c r="AC10" s="149">
        <f>(AD9+AE9+-AB9-AA9)/SUM(AA9:AE9)</f>
        <v>-0.42857142857142855</v>
      </c>
      <c r="AD10" s="141"/>
      <c r="AE10" s="144"/>
      <c r="AJ10" s="10"/>
    </row>
    <row r="11" spans="1:80" x14ac:dyDescent="0.3">
      <c r="A11" s="53"/>
      <c r="B11" s="53"/>
      <c r="C11" s="53"/>
      <c r="D11" s="53"/>
      <c r="E11" s="56" t="s">
        <v>25</v>
      </c>
      <c r="F11" s="71"/>
      <c r="G11" s="60"/>
      <c r="H11" s="76"/>
      <c r="I11" s="76"/>
      <c r="J11" s="60"/>
      <c r="K11" s="60"/>
      <c r="L11" s="60">
        <f>L131</f>
        <v>24</v>
      </c>
      <c r="M11" s="60">
        <f t="shared" ref="M11:N11" si="19">M131</f>
        <v>34</v>
      </c>
      <c r="N11" s="60">
        <f t="shared" si="19"/>
        <v>84</v>
      </c>
      <c r="O11" s="71"/>
      <c r="P11" s="71"/>
      <c r="Q11" s="81"/>
      <c r="R11" s="60"/>
      <c r="S11" s="76">
        <f>S133</f>
        <v>2.8518518518518516</v>
      </c>
      <c r="T11" s="60"/>
      <c r="U11" s="117"/>
      <c r="V11" s="81"/>
      <c r="W11" s="60"/>
      <c r="X11" s="76">
        <f>X133</f>
        <v>2.7467532467532467</v>
      </c>
      <c r="Y11" s="60"/>
      <c r="Z11" s="117"/>
      <c r="AA11" s="81"/>
      <c r="AB11" s="60"/>
      <c r="AC11" s="76">
        <f>AC133</f>
        <v>2.6168478260869565</v>
      </c>
      <c r="AD11" s="60"/>
      <c r="AE11" s="117"/>
      <c r="AF11" s="49"/>
      <c r="AG11" s="49"/>
      <c r="AH11" s="49"/>
      <c r="AI11" s="49"/>
      <c r="AJ11" s="10"/>
      <c r="AK11" s="49"/>
      <c r="AL11" s="49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53"/>
      <c r="B12" s="53"/>
      <c r="C12" s="53"/>
      <c r="D12" s="53"/>
      <c r="E12" s="56" t="s">
        <v>55</v>
      </c>
      <c r="F12" s="71"/>
      <c r="G12" s="60"/>
      <c r="H12" s="76"/>
      <c r="I12" s="76"/>
      <c r="J12" s="60"/>
      <c r="K12" s="60"/>
      <c r="L12" s="60">
        <f>L147</f>
        <v>8</v>
      </c>
      <c r="M12" s="60">
        <f t="shared" ref="M12:N12" si="20">M147</f>
        <v>11</v>
      </c>
      <c r="N12" s="60">
        <f t="shared" si="20"/>
        <v>24</v>
      </c>
      <c r="O12" s="71"/>
      <c r="P12" s="71"/>
      <c r="Q12" s="81"/>
      <c r="R12" s="60"/>
      <c r="S12" s="76">
        <f>S149</f>
        <v>3.1578947368421053</v>
      </c>
      <c r="T12" s="60"/>
      <c r="U12" s="117"/>
      <c r="V12" s="81"/>
      <c r="W12" s="60"/>
      <c r="X12" s="76">
        <f>X149</f>
        <v>2.3137254901960786</v>
      </c>
      <c r="Y12" s="60"/>
      <c r="Z12" s="117"/>
      <c r="AA12" s="81"/>
      <c r="AB12" s="60"/>
      <c r="AC12" s="76">
        <f>AC149</f>
        <v>2.574074074074074</v>
      </c>
      <c r="AD12" s="60"/>
      <c r="AE12" s="117"/>
      <c r="AF12" s="49"/>
      <c r="AG12" s="49"/>
      <c r="AH12" s="49"/>
      <c r="AI12" s="49"/>
      <c r="AJ12" s="10"/>
      <c r="AK12" s="49"/>
      <c r="AL12" s="49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53"/>
      <c r="B13" s="53"/>
      <c r="C13" s="53"/>
      <c r="D13" s="53"/>
      <c r="E13" s="56" t="s">
        <v>54</v>
      </c>
      <c r="F13" s="71"/>
      <c r="G13" s="60"/>
      <c r="H13" s="76"/>
      <c r="I13" s="76"/>
      <c r="J13" s="60"/>
      <c r="K13" s="60"/>
      <c r="L13" s="60">
        <f>L151</f>
        <v>16</v>
      </c>
      <c r="M13" s="60">
        <f t="shared" ref="M13:N13" si="21">M151</f>
        <v>23</v>
      </c>
      <c r="N13" s="60">
        <f t="shared" si="21"/>
        <v>60</v>
      </c>
      <c r="O13" s="71"/>
      <c r="P13" s="71"/>
      <c r="Q13" s="81"/>
      <c r="R13" s="60"/>
      <c r="S13" s="76">
        <f>S153</f>
        <v>2.6857142857142855</v>
      </c>
      <c r="T13" s="60"/>
      <c r="U13" s="117"/>
      <c r="V13" s="81"/>
      <c r="W13" s="60"/>
      <c r="X13" s="76">
        <f>X153</f>
        <v>2.9611650485436893</v>
      </c>
      <c r="Y13" s="60"/>
      <c r="Z13" s="117"/>
      <c r="AA13" s="81"/>
      <c r="AB13" s="60"/>
      <c r="AC13" s="76">
        <f>AC153</f>
        <v>2.6346153846153846</v>
      </c>
      <c r="AD13" s="60"/>
      <c r="AE13" s="117"/>
      <c r="AF13" s="49"/>
      <c r="AG13" s="49"/>
      <c r="AH13" s="49"/>
      <c r="AI13" s="49"/>
      <c r="AJ13" s="10"/>
      <c r="AK13" s="49"/>
      <c r="AL13" s="49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53"/>
      <c r="B14" s="53"/>
      <c r="C14" s="53"/>
      <c r="D14" s="53"/>
      <c r="E14" s="71" t="s">
        <v>58</v>
      </c>
      <c r="F14" s="71"/>
      <c r="G14" s="60"/>
      <c r="H14" s="76"/>
      <c r="I14" s="76"/>
      <c r="J14" s="60"/>
      <c r="K14" s="60"/>
      <c r="L14" s="60">
        <f>+L155</f>
        <v>5</v>
      </c>
      <c r="M14" s="60">
        <f t="shared" ref="M14:N14" si="22">+M155</f>
        <v>6</v>
      </c>
      <c r="N14" s="60">
        <f t="shared" si="22"/>
        <v>20</v>
      </c>
      <c r="O14" s="71"/>
      <c r="P14" s="71"/>
      <c r="Q14" s="81"/>
      <c r="R14" s="60"/>
      <c r="S14" s="76">
        <f>S157</f>
        <v>3.1</v>
      </c>
      <c r="T14" s="60"/>
      <c r="U14" s="117"/>
      <c r="V14" s="81"/>
      <c r="W14" s="60"/>
      <c r="X14" s="76">
        <f>X157</f>
        <v>2.7826086956521738</v>
      </c>
      <c r="Y14" s="60"/>
      <c r="Z14" s="117"/>
      <c r="AA14" s="81"/>
      <c r="AB14" s="60"/>
      <c r="AC14" s="76">
        <f>AC157</f>
        <v>2.2933333333333334</v>
      </c>
      <c r="AD14" s="60"/>
      <c r="AE14" s="117"/>
      <c r="AF14" s="49"/>
      <c r="AG14" s="49"/>
      <c r="AH14" s="49"/>
      <c r="AI14" s="49"/>
      <c r="AJ14" s="10"/>
      <c r="AK14" s="49"/>
      <c r="AL14" s="49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79"/>
      <c r="B15" s="79"/>
      <c r="C15" s="79"/>
      <c r="D15" s="79"/>
      <c r="E15" s="79" t="s">
        <v>133</v>
      </c>
      <c r="F15" s="79"/>
      <c r="G15" s="118"/>
      <c r="H15" s="119"/>
      <c r="I15" s="119"/>
      <c r="J15" s="118"/>
      <c r="K15" s="118"/>
      <c r="L15" s="118">
        <f>L170</f>
        <v>3</v>
      </c>
      <c r="M15" s="118">
        <f>M170</f>
        <v>3</v>
      </c>
      <c r="N15" s="118">
        <f>N170</f>
        <v>10</v>
      </c>
      <c r="O15" s="79"/>
      <c r="P15" s="79"/>
      <c r="Q15" s="120"/>
      <c r="R15" s="118"/>
      <c r="S15" s="119">
        <f>S172</f>
        <v>3</v>
      </c>
      <c r="T15" s="119"/>
      <c r="U15" s="122"/>
      <c r="V15" s="123"/>
      <c r="W15" s="119"/>
      <c r="X15" s="119">
        <f>X172</f>
        <v>3.2727272727272729</v>
      </c>
      <c r="Y15" s="119"/>
      <c r="Z15" s="122"/>
      <c r="AA15" s="123"/>
      <c r="AB15" s="119"/>
      <c r="AC15" s="119">
        <f>AC172</f>
        <v>2.2051282051282053</v>
      </c>
      <c r="AD15" s="118"/>
      <c r="AE15" s="121"/>
      <c r="AF15" s="26"/>
      <c r="AG15" s="26"/>
      <c r="AH15" s="26"/>
      <c r="AI15" s="26"/>
      <c r="AJ15" s="40"/>
      <c r="AK15" s="26"/>
      <c r="AL15" s="26"/>
      <c r="AM15" s="39"/>
      <c r="AN15" s="1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15" t="s">
        <v>3</v>
      </c>
      <c r="R16" s="215"/>
      <c r="S16" s="215"/>
      <c r="T16" s="215"/>
      <c r="U16" s="215"/>
      <c r="V16" s="215" t="s">
        <v>4</v>
      </c>
      <c r="W16" s="215"/>
      <c r="X16" s="215"/>
      <c r="Y16" s="215"/>
      <c r="Z16" s="215"/>
      <c r="AA16" s="215" t="s">
        <v>5</v>
      </c>
      <c r="AB16" s="215"/>
      <c r="AC16" s="215"/>
      <c r="AD16" s="215"/>
      <c r="AE16" s="215"/>
      <c r="AF16" s="216" t="s">
        <v>6</v>
      </c>
      <c r="AG16" s="217"/>
      <c r="AH16" s="217"/>
      <c r="AI16" s="218"/>
      <c r="AJ16" s="216" t="s">
        <v>7</v>
      </c>
      <c r="AK16" s="217"/>
      <c r="AL16" s="217"/>
      <c r="AM16" s="218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27</v>
      </c>
      <c r="B17" s="2" t="s">
        <v>0</v>
      </c>
      <c r="C17" s="5" t="s">
        <v>22</v>
      </c>
      <c r="D17" s="5" t="s">
        <v>23</v>
      </c>
      <c r="E17" s="2" t="s">
        <v>1</v>
      </c>
      <c r="F17" s="35" t="s">
        <v>2</v>
      </c>
      <c r="G17" s="35" t="s">
        <v>9</v>
      </c>
      <c r="H17" s="35" t="s">
        <v>10</v>
      </c>
      <c r="I17" s="75" t="s">
        <v>30</v>
      </c>
      <c r="J17" s="65" t="s">
        <v>49</v>
      </c>
      <c r="K17" s="65" t="s">
        <v>57</v>
      </c>
      <c r="L17" s="24" t="s">
        <v>16</v>
      </c>
      <c r="M17" s="24" t="s">
        <v>19</v>
      </c>
      <c r="N17" s="24" t="s">
        <v>20</v>
      </c>
      <c r="O17" s="24" t="s">
        <v>21</v>
      </c>
      <c r="P17" s="24" t="s">
        <v>18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20"/>
    </row>
    <row r="18" spans="1:40" ht="14.4" customHeight="1" x14ac:dyDescent="0.3">
      <c r="A18" s="53">
        <v>41</v>
      </c>
      <c r="B18">
        <v>1993</v>
      </c>
      <c r="C18" s="184">
        <v>10</v>
      </c>
      <c r="D18" s="184">
        <v>6</v>
      </c>
      <c r="E18" t="s">
        <v>255</v>
      </c>
      <c r="F18" s="18">
        <v>2</v>
      </c>
      <c r="G18" s="18">
        <v>0</v>
      </c>
      <c r="H18" s="18">
        <v>1</v>
      </c>
      <c r="I18" s="18">
        <f>IF(G18=1,1,IF(H18=1,1,0))</f>
        <v>1</v>
      </c>
      <c r="J18" s="1">
        <v>-1</v>
      </c>
      <c r="K18" s="1">
        <f t="shared" ref="K18:K81" si="23">IF(F18=2,-1,IF(F18=3,-1,IF((F18+G18)=2,-1,IF((F18+H18)=2,-1,1))))</f>
        <v>-1</v>
      </c>
      <c r="L18" s="1">
        <f t="shared" ref="L18:L81" si="24">IF(SUM(Q18:U18)=0,"",(Q18*1+R18*2+S18*3+T18*4+U18*5)/SUM(Q18:U18))</f>
        <v>3</v>
      </c>
      <c r="M18" s="1">
        <f t="shared" ref="M18:M81" si="25">IF(SUM(V18:Z18)=0,"",(V18*1+W18*2+X18*3+Y18*4+Z18*5)/SUM(V18:Z18))</f>
        <v>1</v>
      </c>
      <c r="N18" s="1">
        <f t="shared" ref="N18:N81" si="26">IF(SUM(AA18:AE18)=0,"",(AA18*1+AB18*2+AC18*3+AD18*4+AE18*5)/SUM(AA18:AE18))</f>
        <v>1</v>
      </c>
      <c r="O18" s="1">
        <f t="shared" ref="O18:O81" si="27">IF(AF18=1,1,(IF(AG18=1,2,(IF(AH18=1,3,(IF(AI18=1,4,"")))))))</f>
        <v>4</v>
      </c>
      <c r="P18" s="1" t="str">
        <f t="shared" ref="P18:P81" si="28">IF(AJ18=1,1,(IF(AK18=1,2,(IF(AL18=1,3,(IF(AM18=1,4,"")))))))</f>
        <v/>
      </c>
      <c r="S18" s="1">
        <v>2</v>
      </c>
      <c r="V18" s="1">
        <v>2</v>
      </c>
      <c r="AA18" s="10">
        <v>2</v>
      </c>
      <c r="AI18" s="1">
        <v>1</v>
      </c>
      <c r="AJ18" s="15"/>
      <c r="AK18" s="14"/>
      <c r="AL18" s="14"/>
    </row>
    <row r="19" spans="1:40" ht="14.4" customHeight="1" x14ac:dyDescent="0.3">
      <c r="A19" s="53">
        <v>41</v>
      </c>
      <c r="B19">
        <v>1993</v>
      </c>
      <c r="C19" s="184">
        <v>23</v>
      </c>
      <c r="D19" s="184">
        <v>6</v>
      </c>
      <c r="E19" t="s">
        <v>257</v>
      </c>
      <c r="F19" s="18">
        <v>1</v>
      </c>
      <c r="G19" s="18">
        <v>0</v>
      </c>
      <c r="H19" s="18">
        <v>0</v>
      </c>
      <c r="I19" s="18">
        <f t="shared" ref="I19:I82" si="29">IF(G19=1,1,IF(H19=1,1,0))</f>
        <v>0</v>
      </c>
      <c r="J19" s="1">
        <v>1</v>
      </c>
      <c r="K19" s="1">
        <f t="shared" si="23"/>
        <v>1</v>
      </c>
      <c r="L19" s="1" t="str">
        <f t="shared" si="24"/>
        <v/>
      </c>
      <c r="M19" s="1" t="str">
        <f t="shared" si="25"/>
        <v/>
      </c>
      <c r="N19" s="1">
        <f t="shared" si="26"/>
        <v>2.8</v>
      </c>
      <c r="O19" s="1">
        <f t="shared" si="27"/>
        <v>1</v>
      </c>
      <c r="P19" s="1">
        <f t="shared" si="28"/>
        <v>1</v>
      </c>
      <c r="AB19" s="1">
        <v>1</v>
      </c>
      <c r="AC19" s="1">
        <v>1</v>
      </c>
      <c r="AD19" s="1">
        <v>0.5</v>
      </c>
      <c r="AF19" s="1">
        <v>1</v>
      </c>
      <c r="AJ19" s="10">
        <v>1</v>
      </c>
    </row>
    <row r="20" spans="1:40" x14ac:dyDescent="0.3">
      <c r="A20">
        <v>41</v>
      </c>
      <c r="B20">
        <v>1993</v>
      </c>
      <c r="C20">
        <v>23</v>
      </c>
      <c r="D20">
        <v>6</v>
      </c>
      <c r="E20" t="s">
        <v>197</v>
      </c>
      <c r="F20" s="18">
        <v>1</v>
      </c>
      <c r="G20" s="18">
        <v>0</v>
      </c>
      <c r="H20" s="18">
        <v>0</v>
      </c>
      <c r="I20" s="18">
        <f t="shared" si="29"/>
        <v>0</v>
      </c>
      <c r="J20" s="1">
        <v>-1</v>
      </c>
      <c r="K20" s="1">
        <f t="shared" si="23"/>
        <v>1</v>
      </c>
      <c r="L20" s="1">
        <f t="shared" si="24"/>
        <v>1.5</v>
      </c>
      <c r="M20" s="1">
        <f t="shared" si="25"/>
        <v>4.5</v>
      </c>
      <c r="N20" s="1">
        <f t="shared" si="26"/>
        <v>4.5</v>
      </c>
      <c r="O20" s="1">
        <f t="shared" si="27"/>
        <v>1</v>
      </c>
      <c r="P20" s="1" t="str">
        <f t="shared" si="28"/>
        <v/>
      </c>
      <c r="Q20" s="10">
        <v>1</v>
      </c>
      <c r="R20" s="1">
        <v>1</v>
      </c>
      <c r="Y20" s="1">
        <v>1</v>
      </c>
      <c r="Z20" s="1">
        <v>1</v>
      </c>
      <c r="AD20" s="1">
        <v>1</v>
      </c>
      <c r="AE20" s="9">
        <v>1</v>
      </c>
      <c r="AF20" s="1">
        <v>1</v>
      </c>
      <c r="AJ20" s="10"/>
    </row>
    <row r="21" spans="1:40" x14ac:dyDescent="0.3">
      <c r="A21">
        <v>41</v>
      </c>
      <c r="B21">
        <v>1993</v>
      </c>
      <c r="C21">
        <v>1</v>
      </c>
      <c r="D21">
        <v>7</v>
      </c>
      <c r="E21" t="s">
        <v>202</v>
      </c>
      <c r="F21" s="18">
        <v>1</v>
      </c>
      <c r="G21" s="18">
        <v>0</v>
      </c>
      <c r="H21" s="18">
        <v>0</v>
      </c>
      <c r="I21" s="18">
        <f t="shared" si="29"/>
        <v>0</v>
      </c>
      <c r="J21" s="1">
        <v>-1</v>
      </c>
      <c r="K21" s="1">
        <f t="shared" si="23"/>
        <v>1</v>
      </c>
      <c r="L21" s="1" t="str">
        <f t="shared" si="24"/>
        <v/>
      </c>
      <c r="M21" s="1" t="str">
        <f t="shared" si="25"/>
        <v/>
      </c>
      <c r="N21" s="1">
        <f t="shared" si="26"/>
        <v>1.5</v>
      </c>
      <c r="O21" s="1">
        <f t="shared" si="27"/>
        <v>1</v>
      </c>
      <c r="P21" s="1">
        <f t="shared" si="28"/>
        <v>1</v>
      </c>
      <c r="AA21" s="10">
        <v>1</v>
      </c>
      <c r="AB21" s="1">
        <v>1</v>
      </c>
      <c r="AF21" s="1">
        <v>1</v>
      </c>
      <c r="AJ21" s="10">
        <v>1</v>
      </c>
      <c r="AN21" s="19" t="s">
        <v>45</v>
      </c>
    </row>
    <row r="22" spans="1:40" x14ac:dyDescent="0.3">
      <c r="A22">
        <v>41</v>
      </c>
      <c r="B22">
        <v>1993</v>
      </c>
      <c r="C22">
        <v>13</v>
      </c>
      <c r="D22">
        <v>7</v>
      </c>
      <c r="E22" t="s">
        <v>194</v>
      </c>
      <c r="F22" s="18">
        <v>1</v>
      </c>
      <c r="G22" s="18">
        <v>0</v>
      </c>
      <c r="H22" s="18">
        <v>0</v>
      </c>
      <c r="I22" s="18">
        <f t="shared" si="29"/>
        <v>0</v>
      </c>
      <c r="J22" s="1">
        <v>-1</v>
      </c>
      <c r="K22" s="1">
        <f t="shared" si="23"/>
        <v>1</v>
      </c>
      <c r="L22" s="1">
        <f t="shared" si="24"/>
        <v>3</v>
      </c>
      <c r="M22" s="1">
        <f t="shared" si="25"/>
        <v>4.2</v>
      </c>
      <c r="N22" s="1">
        <f t="shared" si="26"/>
        <v>4</v>
      </c>
      <c r="O22" s="1">
        <f t="shared" si="27"/>
        <v>1</v>
      </c>
      <c r="P22" s="1">
        <f t="shared" si="28"/>
        <v>1</v>
      </c>
      <c r="R22" s="1">
        <v>0.5</v>
      </c>
      <c r="S22" s="1">
        <v>1</v>
      </c>
      <c r="T22" s="1">
        <v>0.5</v>
      </c>
      <c r="X22" s="1">
        <v>0.5</v>
      </c>
      <c r="Y22" s="1">
        <v>1</v>
      </c>
      <c r="Z22" s="1">
        <v>1</v>
      </c>
      <c r="AC22" s="1">
        <v>1</v>
      </c>
      <c r="AD22" s="1">
        <v>1</v>
      </c>
      <c r="AE22" s="9">
        <v>1</v>
      </c>
      <c r="AF22" s="1">
        <v>1</v>
      </c>
      <c r="AJ22" s="10">
        <v>1</v>
      </c>
      <c r="AN22" s="19" t="s">
        <v>45</v>
      </c>
    </row>
    <row r="23" spans="1:40" x14ac:dyDescent="0.3">
      <c r="A23" s="53">
        <v>41</v>
      </c>
      <c r="B23">
        <v>1993</v>
      </c>
      <c r="C23" s="184">
        <v>15</v>
      </c>
      <c r="D23" s="184">
        <v>7</v>
      </c>
      <c r="E23" t="s">
        <v>263</v>
      </c>
      <c r="F23" s="18">
        <v>9</v>
      </c>
      <c r="G23" s="18">
        <v>0</v>
      </c>
      <c r="H23" s="18">
        <v>0</v>
      </c>
      <c r="I23" s="18">
        <f t="shared" si="29"/>
        <v>0</v>
      </c>
      <c r="J23" s="1">
        <v>1</v>
      </c>
      <c r="K23" s="1">
        <f t="shared" si="23"/>
        <v>1</v>
      </c>
      <c r="L23" s="1" t="str">
        <f t="shared" si="24"/>
        <v/>
      </c>
      <c r="M23" s="1" t="str">
        <f t="shared" si="25"/>
        <v/>
      </c>
      <c r="N23" s="1" t="str">
        <f t="shared" si="26"/>
        <v/>
      </c>
      <c r="O23" s="1" t="str">
        <f t="shared" si="27"/>
        <v/>
      </c>
      <c r="P23" s="1" t="str">
        <f t="shared" si="28"/>
        <v/>
      </c>
      <c r="AJ23" s="10"/>
    </row>
    <row r="24" spans="1:40" x14ac:dyDescent="0.3">
      <c r="A24">
        <v>41</v>
      </c>
      <c r="B24">
        <v>1993</v>
      </c>
      <c r="C24">
        <v>11</v>
      </c>
      <c r="D24">
        <v>11</v>
      </c>
      <c r="E24" t="s">
        <v>201</v>
      </c>
      <c r="F24" s="18">
        <v>1</v>
      </c>
      <c r="G24" s="18">
        <v>0</v>
      </c>
      <c r="H24" s="18">
        <v>0</v>
      </c>
      <c r="I24" s="18">
        <f t="shared" si="29"/>
        <v>0</v>
      </c>
      <c r="J24" s="1">
        <v>1</v>
      </c>
      <c r="K24" s="1">
        <f t="shared" si="23"/>
        <v>1</v>
      </c>
      <c r="L24" s="1">
        <f t="shared" si="24"/>
        <v>2.5</v>
      </c>
      <c r="M24" s="1" t="str">
        <f t="shared" si="25"/>
        <v/>
      </c>
      <c r="N24" s="1">
        <f t="shared" si="26"/>
        <v>4</v>
      </c>
      <c r="O24" s="1">
        <f t="shared" si="27"/>
        <v>1</v>
      </c>
      <c r="P24" s="1" t="str">
        <f t="shared" si="28"/>
        <v/>
      </c>
      <c r="R24" s="1">
        <v>1</v>
      </c>
      <c r="S24" s="1">
        <v>1</v>
      </c>
      <c r="AC24" s="1">
        <v>1</v>
      </c>
      <c r="AD24" s="1">
        <v>1</v>
      </c>
      <c r="AE24" s="9">
        <v>1</v>
      </c>
      <c r="AF24" s="1">
        <v>1</v>
      </c>
      <c r="AJ24" s="10"/>
    </row>
    <row r="25" spans="1:40" x14ac:dyDescent="0.3">
      <c r="A25" s="53">
        <v>41</v>
      </c>
      <c r="B25">
        <v>1993</v>
      </c>
      <c r="C25" s="184">
        <v>11</v>
      </c>
      <c r="D25" s="184">
        <v>11</v>
      </c>
      <c r="E25" t="s">
        <v>264</v>
      </c>
      <c r="F25" s="18">
        <v>9</v>
      </c>
      <c r="G25" s="18">
        <v>0</v>
      </c>
      <c r="H25" s="18">
        <v>0</v>
      </c>
      <c r="I25" s="18">
        <f t="shared" si="29"/>
        <v>0</v>
      </c>
      <c r="J25" s="1">
        <v>1</v>
      </c>
      <c r="K25" s="1">
        <f t="shared" si="23"/>
        <v>1</v>
      </c>
      <c r="L25" s="1" t="str">
        <f t="shared" si="24"/>
        <v/>
      </c>
      <c r="M25" s="1" t="str">
        <f t="shared" si="25"/>
        <v/>
      </c>
      <c r="N25" s="1" t="str">
        <f t="shared" si="26"/>
        <v/>
      </c>
      <c r="O25" s="1" t="str">
        <f t="shared" si="27"/>
        <v/>
      </c>
      <c r="P25" s="1" t="str">
        <f t="shared" si="28"/>
        <v/>
      </c>
      <c r="AJ25" s="10"/>
    </row>
    <row r="26" spans="1:40" x14ac:dyDescent="0.3">
      <c r="A26">
        <v>41</v>
      </c>
      <c r="B26">
        <v>1993</v>
      </c>
      <c r="C26">
        <v>18</v>
      </c>
      <c r="D26">
        <v>11</v>
      </c>
      <c r="E26" t="s">
        <v>198</v>
      </c>
      <c r="F26" s="18">
        <v>1</v>
      </c>
      <c r="G26" s="18">
        <v>0</v>
      </c>
      <c r="H26" s="18">
        <v>0</v>
      </c>
      <c r="I26" s="18">
        <f t="shared" si="29"/>
        <v>0</v>
      </c>
      <c r="J26" s="1">
        <v>-1</v>
      </c>
      <c r="K26" s="1">
        <f t="shared" si="23"/>
        <v>1</v>
      </c>
      <c r="L26" s="1" t="str">
        <f t="shared" si="24"/>
        <v/>
      </c>
      <c r="M26" s="1">
        <f t="shared" si="25"/>
        <v>3</v>
      </c>
      <c r="N26" s="1">
        <f t="shared" si="26"/>
        <v>2</v>
      </c>
      <c r="O26" s="1">
        <f t="shared" si="27"/>
        <v>1</v>
      </c>
      <c r="P26" s="1">
        <f t="shared" si="28"/>
        <v>4</v>
      </c>
      <c r="W26" s="1">
        <v>0.5</v>
      </c>
      <c r="X26" s="1">
        <v>1</v>
      </c>
      <c r="Y26" s="1">
        <v>0.5</v>
      </c>
      <c r="AA26" s="10">
        <v>0.5</v>
      </c>
      <c r="AB26" s="1">
        <v>1</v>
      </c>
      <c r="AC26" s="1">
        <v>0.5</v>
      </c>
      <c r="AF26" s="1">
        <v>1</v>
      </c>
      <c r="AJ26" s="10"/>
      <c r="AM26" s="9">
        <v>1</v>
      </c>
      <c r="AN26" s="19" t="s">
        <v>45</v>
      </c>
    </row>
    <row r="27" spans="1:40" x14ac:dyDescent="0.3">
      <c r="A27">
        <v>41</v>
      </c>
      <c r="B27">
        <v>1993</v>
      </c>
      <c r="C27">
        <v>18</v>
      </c>
      <c r="D27">
        <v>11</v>
      </c>
      <c r="E27" t="s">
        <v>196</v>
      </c>
      <c r="F27" s="18">
        <v>1</v>
      </c>
      <c r="G27" s="18">
        <v>0</v>
      </c>
      <c r="H27" s="18">
        <v>0</v>
      </c>
      <c r="I27" s="18">
        <f t="shared" si="29"/>
        <v>0</v>
      </c>
      <c r="J27" s="1">
        <v>1</v>
      </c>
      <c r="K27" s="1">
        <f t="shared" si="23"/>
        <v>1</v>
      </c>
      <c r="L27" s="1">
        <f t="shared" si="24"/>
        <v>3.2</v>
      </c>
      <c r="M27" s="1" t="str">
        <f t="shared" si="25"/>
        <v/>
      </c>
      <c r="N27" s="1">
        <f t="shared" si="26"/>
        <v>4</v>
      </c>
      <c r="O27" s="1">
        <f t="shared" si="27"/>
        <v>1</v>
      </c>
      <c r="P27" s="1">
        <f t="shared" si="28"/>
        <v>4</v>
      </c>
      <c r="R27" s="1">
        <v>0.5</v>
      </c>
      <c r="S27" s="1">
        <v>1</v>
      </c>
      <c r="T27" s="1">
        <v>1</v>
      </c>
      <c r="AC27" s="1">
        <v>1</v>
      </c>
      <c r="AD27" s="1">
        <v>1</v>
      </c>
      <c r="AE27" s="9">
        <v>1</v>
      </c>
      <c r="AF27" s="1">
        <v>1</v>
      </c>
      <c r="AJ27" s="10"/>
      <c r="AM27" s="9">
        <v>1</v>
      </c>
      <c r="AN27" s="19" t="s">
        <v>45</v>
      </c>
    </row>
    <row r="28" spans="1:40" x14ac:dyDescent="0.3">
      <c r="A28">
        <v>41</v>
      </c>
      <c r="B28">
        <v>1993</v>
      </c>
      <c r="C28">
        <v>2</v>
      </c>
      <c r="D28">
        <v>12</v>
      </c>
      <c r="E28" t="s">
        <v>193</v>
      </c>
      <c r="F28" s="18">
        <v>1</v>
      </c>
      <c r="G28" s="18">
        <v>0</v>
      </c>
      <c r="H28" s="18">
        <v>0</v>
      </c>
      <c r="I28" s="18">
        <f t="shared" si="29"/>
        <v>0</v>
      </c>
      <c r="J28" s="1">
        <v>1</v>
      </c>
      <c r="K28" s="1">
        <f t="shared" si="23"/>
        <v>1</v>
      </c>
      <c r="L28" s="1" t="str">
        <f t="shared" si="24"/>
        <v/>
      </c>
      <c r="M28" s="1">
        <f t="shared" si="25"/>
        <v>2</v>
      </c>
      <c r="N28" s="1">
        <f t="shared" si="26"/>
        <v>2.8</v>
      </c>
      <c r="O28" s="1">
        <f t="shared" si="27"/>
        <v>1</v>
      </c>
      <c r="P28" s="1">
        <f t="shared" si="28"/>
        <v>1</v>
      </c>
      <c r="V28" s="1">
        <v>1</v>
      </c>
      <c r="W28" s="1">
        <v>1</v>
      </c>
      <c r="X28" s="1">
        <v>1</v>
      </c>
      <c r="AB28" s="1">
        <v>1</v>
      </c>
      <c r="AC28" s="1">
        <v>1</v>
      </c>
      <c r="AD28" s="1">
        <v>0.5</v>
      </c>
      <c r="AF28" s="1">
        <v>1</v>
      </c>
      <c r="AJ28" s="10">
        <v>1</v>
      </c>
      <c r="AN28" s="19" t="s">
        <v>45</v>
      </c>
    </row>
    <row r="29" spans="1:40" x14ac:dyDescent="0.3">
      <c r="A29" s="53">
        <v>41</v>
      </c>
      <c r="B29">
        <v>1993</v>
      </c>
      <c r="C29" s="184">
        <v>9</v>
      </c>
      <c r="D29" s="184">
        <v>12</v>
      </c>
      <c r="E29" t="s">
        <v>256</v>
      </c>
      <c r="F29" s="18">
        <v>9</v>
      </c>
      <c r="G29" s="18">
        <v>0</v>
      </c>
      <c r="H29" s="18">
        <v>0</v>
      </c>
      <c r="I29" s="18">
        <f t="shared" si="29"/>
        <v>0</v>
      </c>
      <c r="J29" s="1">
        <v>-1</v>
      </c>
      <c r="K29" s="1">
        <f t="shared" si="23"/>
        <v>1</v>
      </c>
      <c r="L29" s="1" t="str">
        <f t="shared" si="24"/>
        <v/>
      </c>
      <c r="M29" s="1" t="str">
        <f t="shared" si="25"/>
        <v/>
      </c>
      <c r="N29" s="1" t="str">
        <f t="shared" si="26"/>
        <v/>
      </c>
      <c r="O29" s="1" t="str">
        <f t="shared" si="27"/>
        <v/>
      </c>
      <c r="P29" s="1" t="str">
        <f t="shared" si="28"/>
        <v/>
      </c>
      <c r="AJ29" s="10"/>
    </row>
    <row r="30" spans="1:40" x14ac:dyDescent="0.3">
      <c r="A30">
        <v>41</v>
      </c>
      <c r="B30">
        <v>1993</v>
      </c>
      <c r="C30">
        <v>9</v>
      </c>
      <c r="D30">
        <v>12</v>
      </c>
      <c r="E30" t="s">
        <v>192</v>
      </c>
      <c r="F30" s="18">
        <v>1</v>
      </c>
      <c r="G30" s="18">
        <v>0</v>
      </c>
      <c r="H30" s="18">
        <v>0</v>
      </c>
      <c r="I30" s="18">
        <f t="shared" si="29"/>
        <v>0</v>
      </c>
      <c r="J30" s="1">
        <v>1</v>
      </c>
      <c r="K30" s="1">
        <f t="shared" si="23"/>
        <v>1</v>
      </c>
      <c r="L30" s="1" t="str">
        <f t="shared" si="24"/>
        <v/>
      </c>
      <c r="M30" s="1" t="str">
        <f t="shared" si="25"/>
        <v/>
      </c>
      <c r="N30" s="1">
        <f t="shared" si="26"/>
        <v>3</v>
      </c>
      <c r="O30" s="1">
        <f t="shared" si="27"/>
        <v>1</v>
      </c>
      <c r="P30" s="1" t="str">
        <f t="shared" si="28"/>
        <v/>
      </c>
      <c r="AB30" s="1">
        <v>0.5</v>
      </c>
      <c r="AC30" s="1">
        <v>1</v>
      </c>
      <c r="AD30" s="1">
        <v>0.5</v>
      </c>
      <c r="AF30" s="1">
        <v>1</v>
      </c>
      <c r="AJ30" s="10"/>
      <c r="AK30" s="49"/>
      <c r="AL30" s="49"/>
    </row>
    <row r="31" spans="1:40" x14ac:dyDescent="0.3">
      <c r="A31" s="53">
        <v>41</v>
      </c>
      <c r="B31">
        <v>1993</v>
      </c>
      <c r="C31" s="184">
        <v>9</v>
      </c>
      <c r="D31" s="184">
        <v>12</v>
      </c>
      <c r="E31" t="s">
        <v>258</v>
      </c>
      <c r="F31" s="18">
        <v>9</v>
      </c>
      <c r="G31" s="18">
        <v>0</v>
      </c>
      <c r="H31" s="18">
        <v>0</v>
      </c>
      <c r="I31" s="18">
        <f t="shared" si="29"/>
        <v>0</v>
      </c>
      <c r="J31" s="1">
        <v>-1</v>
      </c>
      <c r="K31" s="1">
        <f t="shared" si="23"/>
        <v>1</v>
      </c>
      <c r="L31" s="1" t="str">
        <f t="shared" si="24"/>
        <v/>
      </c>
      <c r="M31" s="1" t="str">
        <f t="shared" si="25"/>
        <v/>
      </c>
      <c r="N31" s="1" t="str">
        <f t="shared" si="26"/>
        <v/>
      </c>
      <c r="O31" s="1" t="str">
        <f t="shared" si="27"/>
        <v/>
      </c>
      <c r="P31" s="1" t="str">
        <f t="shared" si="28"/>
        <v/>
      </c>
      <c r="AJ31" s="10"/>
    </row>
    <row r="32" spans="1:40" x14ac:dyDescent="0.3">
      <c r="A32" s="183">
        <v>41</v>
      </c>
      <c r="B32" s="183">
        <v>1993</v>
      </c>
      <c r="C32" s="183">
        <v>16</v>
      </c>
      <c r="D32" s="183">
        <v>12</v>
      </c>
      <c r="E32" s="183" t="s">
        <v>199</v>
      </c>
      <c r="F32" s="193">
        <v>9</v>
      </c>
      <c r="G32" s="193">
        <v>0</v>
      </c>
      <c r="H32" s="193">
        <v>0</v>
      </c>
      <c r="I32" s="18">
        <f t="shared" si="29"/>
        <v>0</v>
      </c>
      <c r="J32" s="1">
        <v>1</v>
      </c>
      <c r="K32" s="1">
        <f t="shared" si="23"/>
        <v>1</v>
      </c>
      <c r="L32" s="1" t="str">
        <f t="shared" si="24"/>
        <v/>
      </c>
      <c r="M32" s="1" t="str">
        <f t="shared" si="25"/>
        <v/>
      </c>
      <c r="N32" s="1" t="str">
        <f t="shared" si="26"/>
        <v/>
      </c>
      <c r="O32" s="1" t="str">
        <f t="shared" si="27"/>
        <v/>
      </c>
      <c r="P32" s="1" t="str">
        <f t="shared" si="28"/>
        <v/>
      </c>
      <c r="Q32" s="194"/>
      <c r="R32" s="182"/>
      <c r="S32" s="182"/>
      <c r="T32" s="182"/>
      <c r="U32" s="195"/>
      <c r="V32" s="182"/>
      <c r="W32" s="182"/>
      <c r="X32" s="182"/>
      <c r="Y32" s="182"/>
      <c r="Z32" s="182"/>
      <c r="AA32" s="194"/>
      <c r="AB32" s="182"/>
      <c r="AC32" s="182"/>
      <c r="AD32" s="182"/>
      <c r="AE32" s="195"/>
      <c r="AF32" s="182"/>
      <c r="AG32" s="182"/>
      <c r="AH32" s="182"/>
      <c r="AI32" s="182"/>
      <c r="AJ32" s="194"/>
      <c r="AK32" s="182"/>
      <c r="AL32" s="182"/>
      <c r="AM32" s="195"/>
    </row>
    <row r="33" spans="1:89" x14ac:dyDescent="0.3">
      <c r="A33">
        <v>41</v>
      </c>
      <c r="B33">
        <v>1994</v>
      </c>
      <c r="C33">
        <v>21</v>
      </c>
      <c r="D33">
        <v>1</v>
      </c>
      <c r="E33" t="s">
        <v>206</v>
      </c>
      <c r="F33" s="18">
        <v>1</v>
      </c>
      <c r="G33" s="18">
        <v>0</v>
      </c>
      <c r="H33" s="18">
        <v>0</v>
      </c>
      <c r="I33" s="18">
        <f t="shared" si="29"/>
        <v>0</v>
      </c>
      <c r="J33" s="1">
        <v>-1</v>
      </c>
      <c r="K33" s="1">
        <f t="shared" si="23"/>
        <v>1</v>
      </c>
      <c r="L33" s="1" t="str">
        <f t="shared" si="24"/>
        <v/>
      </c>
      <c r="M33" s="1">
        <f t="shared" si="25"/>
        <v>1.5</v>
      </c>
      <c r="N33" s="1">
        <f t="shared" si="26"/>
        <v>1.3333333333333333</v>
      </c>
      <c r="O33" s="1">
        <f t="shared" si="27"/>
        <v>2</v>
      </c>
      <c r="P33" s="1" t="str">
        <f t="shared" si="28"/>
        <v/>
      </c>
      <c r="V33" s="1">
        <v>1</v>
      </c>
      <c r="W33" s="1">
        <v>1</v>
      </c>
      <c r="AA33" s="10">
        <v>1</v>
      </c>
      <c r="AB33" s="1">
        <v>0.5</v>
      </c>
      <c r="AG33" s="1">
        <v>1</v>
      </c>
      <c r="AJ33" s="10"/>
    </row>
    <row r="34" spans="1:89" x14ac:dyDescent="0.3">
      <c r="A34">
        <v>41</v>
      </c>
      <c r="B34">
        <v>1994</v>
      </c>
      <c r="C34">
        <v>3</v>
      </c>
      <c r="D34">
        <v>2</v>
      </c>
      <c r="E34" t="s">
        <v>204</v>
      </c>
      <c r="F34" s="18">
        <v>1</v>
      </c>
      <c r="G34" s="18">
        <v>0</v>
      </c>
      <c r="H34" s="18">
        <v>0</v>
      </c>
      <c r="I34" s="18">
        <f t="shared" si="29"/>
        <v>0</v>
      </c>
      <c r="J34" s="1">
        <v>1</v>
      </c>
      <c r="K34" s="1">
        <f t="shared" si="23"/>
        <v>1</v>
      </c>
      <c r="L34" s="1">
        <f t="shared" si="24"/>
        <v>4</v>
      </c>
      <c r="M34" s="1" t="str">
        <f t="shared" si="25"/>
        <v/>
      </c>
      <c r="N34" s="1">
        <f t="shared" si="26"/>
        <v>1.5</v>
      </c>
      <c r="O34" s="1">
        <f t="shared" si="27"/>
        <v>1</v>
      </c>
      <c r="P34" s="1">
        <f t="shared" si="28"/>
        <v>1</v>
      </c>
      <c r="S34" s="1">
        <v>1</v>
      </c>
      <c r="T34" s="1">
        <v>1</v>
      </c>
      <c r="U34" s="9">
        <v>1</v>
      </c>
      <c r="AA34" s="10">
        <v>1</v>
      </c>
      <c r="AB34" s="1">
        <v>1</v>
      </c>
      <c r="AF34" s="1">
        <v>1</v>
      </c>
      <c r="AJ34" s="10">
        <v>1</v>
      </c>
      <c r="AN34" s="19" t="s">
        <v>45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 s="196">
        <v>41</v>
      </c>
      <c r="B35">
        <v>1994</v>
      </c>
      <c r="C35" s="184">
        <v>31</v>
      </c>
      <c r="D35" s="184">
        <v>3</v>
      </c>
      <c r="E35" t="s">
        <v>266</v>
      </c>
      <c r="F35" s="18">
        <v>1</v>
      </c>
      <c r="G35" s="18">
        <v>0</v>
      </c>
      <c r="H35" s="18">
        <v>0</v>
      </c>
      <c r="I35" s="18">
        <f t="shared" si="29"/>
        <v>0</v>
      </c>
      <c r="J35" s="1">
        <v>1</v>
      </c>
      <c r="K35" s="1">
        <f t="shared" si="23"/>
        <v>1</v>
      </c>
      <c r="L35" s="1">
        <f t="shared" si="24"/>
        <v>4.5</v>
      </c>
      <c r="M35" s="1">
        <f t="shared" si="25"/>
        <v>1.5</v>
      </c>
      <c r="N35" s="1">
        <f t="shared" si="26"/>
        <v>1.5</v>
      </c>
      <c r="O35" s="1">
        <f t="shared" si="27"/>
        <v>1</v>
      </c>
      <c r="P35" s="1">
        <f t="shared" si="28"/>
        <v>1</v>
      </c>
      <c r="T35" s="1">
        <v>1</v>
      </c>
      <c r="U35" s="9">
        <v>1</v>
      </c>
      <c r="V35" s="1">
        <v>1</v>
      </c>
      <c r="W35" s="1">
        <v>1</v>
      </c>
      <c r="AA35" s="10">
        <v>1</v>
      </c>
      <c r="AB35" s="1">
        <v>1</v>
      </c>
      <c r="AF35" s="1">
        <v>1</v>
      </c>
      <c r="AJ35" s="10">
        <v>1</v>
      </c>
      <c r="AN35" s="19" t="s">
        <v>45</v>
      </c>
    </row>
    <row r="36" spans="1:89" x14ac:dyDescent="0.3">
      <c r="A36" s="183">
        <v>41</v>
      </c>
      <c r="B36">
        <v>1994</v>
      </c>
      <c r="C36" s="184">
        <v>31</v>
      </c>
      <c r="D36" s="184">
        <v>3</v>
      </c>
      <c r="E36" t="s">
        <v>260</v>
      </c>
      <c r="F36" s="18">
        <v>9</v>
      </c>
      <c r="G36" s="18">
        <v>0</v>
      </c>
      <c r="H36" s="18">
        <v>0</v>
      </c>
      <c r="I36" s="18">
        <f t="shared" si="29"/>
        <v>0</v>
      </c>
      <c r="J36" s="1">
        <v>1</v>
      </c>
      <c r="K36" s="1">
        <f t="shared" si="23"/>
        <v>1</v>
      </c>
      <c r="L36" s="1" t="str">
        <f t="shared" si="24"/>
        <v/>
      </c>
      <c r="M36" s="1" t="str">
        <f t="shared" si="25"/>
        <v/>
      </c>
      <c r="N36" s="1" t="str">
        <f t="shared" si="26"/>
        <v/>
      </c>
      <c r="O36" s="1" t="str">
        <f t="shared" si="27"/>
        <v/>
      </c>
      <c r="P36" s="1" t="str">
        <f t="shared" si="28"/>
        <v/>
      </c>
      <c r="AJ36" s="10"/>
    </row>
    <row r="37" spans="1:89" x14ac:dyDescent="0.3">
      <c r="A37" s="183">
        <v>41</v>
      </c>
      <c r="B37">
        <v>1994</v>
      </c>
      <c r="C37" s="184">
        <v>31</v>
      </c>
      <c r="D37" s="184">
        <v>3</v>
      </c>
      <c r="E37" t="s">
        <v>261</v>
      </c>
      <c r="F37" s="18">
        <v>1</v>
      </c>
      <c r="G37" s="18">
        <v>0</v>
      </c>
      <c r="H37" s="18">
        <v>0</v>
      </c>
      <c r="I37" s="18">
        <f t="shared" si="29"/>
        <v>0</v>
      </c>
      <c r="J37" s="1">
        <v>-1</v>
      </c>
      <c r="K37" s="1">
        <f t="shared" si="23"/>
        <v>1</v>
      </c>
      <c r="L37" s="1">
        <f t="shared" si="24"/>
        <v>1.5</v>
      </c>
      <c r="M37" s="1" t="str">
        <f t="shared" si="25"/>
        <v/>
      </c>
      <c r="N37" s="1">
        <f t="shared" si="26"/>
        <v>4.5</v>
      </c>
      <c r="O37" s="1">
        <f t="shared" si="27"/>
        <v>1</v>
      </c>
      <c r="P37" s="1" t="str">
        <f t="shared" si="28"/>
        <v/>
      </c>
      <c r="Q37" s="10">
        <v>1</v>
      </c>
      <c r="R37" s="1">
        <v>1</v>
      </c>
      <c r="AD37" s="1">
        <v>1</v>
      </c>
      <c r="AE37" s="9">
        <v>1</v>
      </c>
      <c r="AF37" s="1">
        <v>1</v>
      </c>
      <c r="AJ37" s="10"/>
    </row>
    <row r="38" spans="1:89" x14ac:dyDescent="0.3">
      <c r="A38" s="183">
        <v>41</v>
      </c>
      <c r="B38">
        <v>1994</v>
      </c>
      <c r="C38" s="184">
        <v>31</v>
      </c>
      <c r="D38" s="184">
        <v>3</v>
      </c>
      <c r="E38" t="s">
        <v>262</v>
      </c>
      <c r="F38" s="18">
        <v>1</v>
      </c>
      <c r="G38" s="18">
        <v>0</v>
      </c>
      <c r="H38" s="18">
        <v>0</v>
      </c>
      <c r="I38" s="18">
        <f t="shared" si="29"/>
        <v>0</v>
      </c>
      <c r="J38" s="1">
        <v>-1</v>
      </c>
      <c r="K38" s="1">
        <f t="shared" si="23"/>
        <v>1</v>
      </c>
      <c r="L38" s="1" t="str">
        <f t="shared" si="24"/>
        <v/>
      </c>
      <c r="M38" s="1" t="str">
        <f t="shared" si="25"/>
        <v/>
      </c>
      <c r="N38" s="1">
        <f t="shared" si="26"/>
        <v>1.3333333333333333</v>
      </c>
      <c r="O38" s="1">
        <f t="shared" si="27"/>
        <v>1</v>
      </c>
      <c r="P38" s="1">
        <f t="shared" si="28"/>
        <v>4</v>
      </c>
      <c r="AA38" s="10">
        <v>1</v>
      </c>
      <c r="AB38" s="1">
        <v>0.5</v>
      </c>
      <c r="AF38" s="1">
        <v>1</v>
      </c>
      <c r="AJ38" s="10"/>
      <c r="AM38" s="9">
        <v>1</v>
      </c>
      <c r="AN38" s="19" t="s">
        <v>44</v>
      </c>
    </row>
    <row r="39" spans="1:89" x14ac:dyDescent="0.3">
      <c r="A39">
        <v>41</v>
      </c>
      <c r="B39">
        <v>1994</v>
      </c>
      <c r="C39">
        <v>31</v>
      </c>
      <c r="D39">
        <v>3</v>
      </c>
      <c r="E39" t="s">
        <v>207</v>
      </c>
      <c r="F39" s="18">
        <v>1</v>
      </c>
      <c r="G39" s="18">
        <v>0</v>
      </c>
      <c r="H39" s="18">
        <v>0</v>
      </c>
      <c r="I39" s="18">
        <f t="shared" si="29"/>
        <v>0</v>
      </c>
      <c r="J39" s="1">
        <v>1</v>
      </c>
      <c r="K39" s="1">
        <f t="shared" si="23"/>
        <v>1</v>
      </c>
      <c r="L39" s="1" t="str">
        <f t="shared" si="24"/>
        <v/>
      </c>
      <c r="M39" s="1">
        <f t="shared" si="25"/>
        <v>1.5</v>
      </c>
      <c r="N39" s="1">
        <f t="shared" si="26"/>
        <v>1.5</v>
      </c>
      <c r="O39" s="1">
        <f t="shared" si="27"/>
        <v>1</v>
      </c>
      <c r="P39" s="1">
        <f t="shared" si="28"/>
        <v>4</v>
      </c>
      <c r="V39" s="1">
        <v>1</v>
      </c>
      <c r="W39" s="1">
        <v>1</v>
      </c>
      <c r="AA39" s="10">
        <v>1</v>
      </c>
      <c r="AB39" s="1">
        <v>1</v>
      </c>
      <c r="AF39" s="1">
        <v>1</v>
      </c>
      <c r="AJ39" s="10"/>
      <c r="AM39" s="9">
        <v>1</v>
      </c>
      <c r="AN39" s="19" t="s">
        <v>45</v>
      </c>
    </row>
    <row r="40" spans="1:89" x14ac:dyDescent="0.3">
      <c r="A40">
        <v>41</v>
      </c>
      <c r="B40">
        <v>1994</v>
      </c>
      <c r="C40">
        <v>1</v>
      </c>
      <c r="D40">
        <v>4</v>
      </c>
      <c r="E40" t="s">
        <v>205</v>
      </c>
      <c r="F40" s="18">
        <v>1</v>
      </c>
      <c r="G40" s="18">
        <v>0</v>
      </c>
      <c r="H40" s="18">
        <v>0</v>
      </c>
      <c r="I40" s="18">
        <f t="shared" si="29"/>
        <v>0</v>
      </c>
      <c r="J40" s="1">
        <v>-1</v>
      </c>
      <c r="K40" s="1">
        <f t="shared" si="23"/>
        <v>1</v>
      </c>
      <c r="L40" s="1" t="str">
        <f t="shared" si="24"/>
        <v/>
      </c>
      <c r="M40" s="1" t="str">
        <f t="shared" si="25"/>
        <v/>
      </c>
      <c r="N40" s="1">
        <f t="shared" si="26"/>
        <v>2</v>
      </c>
      <c r="O40" s="1">
        <f t="shared" si="27"/>
        <v>3</v>
      </c>
      <c r="P40" s="1" t="str">
        <f t="shared" si="28"/>
        <v/>
      </c>
      <c r="AA40" s="10">
        <v>0.5</v>
      </c>
      <c r="AB40" s="1">
        <v>1</v>
      </c>
      <c r="AC40" s="1">
        <v>0.5</v>
      </c>
      <c r="AH40" s="1">
        <v>1</v>
      </c>
      <c r="AJ40" s="10"/>
    </row>
    <row r="41" spans="1:89" x14ac:dyDescent="0.3">
      <c r="A41">
        <v>41</v>
      </c>
      <c r="B41">
        <v>1994</v>
      </c>
      <c r="C41">
        <v>7</v>
      </c>
      <c r="D41">
        <v>4</v>
      </c>
      <c r="E41" t="s">
        <v>208</v>
      </c>
      <c r="F41" s="18">
        <v>0</v>
      </c>
      <c r="G41" s="18">
        <v>0</v>
      </c>
      <c r="H41" s="18">
        <v>0</v>
      </c>
      <c r="I41" s="18">
        <f t="shared" si="29"/>
        <v>0</v>
      </c>
      <c r="J41" s="1">
        <v>-1</v>
      </c>
      <c r="K41" s="1">
        <f t="shared" si="23"/>
        <v>1</v>
      </c>
      <c r="L41" s="1" t="str">
        <f t="shared" si="24"/>
        <v/>
      </c>
      <c r="M41" s="1" t="str">
        <f t="shared" si="25"/>
        <v/>
      </c>
      <c r="N41" s="1" t="str">
        <f t="shared" si="26"/>
        <v/>
      </c>
      <c r="O41" s="1" t="str">
        <f t="shared" si="27"/>
        <v/>
      </c>
      <c r="P41" s="1" t="str">
        <f t="shared" si="28"/>
        <v/>
      </c>
      <c r="AJ41" s="10"/>
    </row>
    <row r="42" spans="1:89" x14ac:dyDescent="0.3">
      <c r="A42">
        <v>41</v>
      </c>
      <c r="B42">
        <v>1994</v>
      </c>
      <c r="C42">
        <v>15</v>
      </c>
      <c r="D42">
        <v>4</v>
      </c>
      <c r="E42" t="s">
        <v>209</v>
      </c>
      <c r="F42" s="18">
        <v>1</v>
      </c>
      <c r="G42" s="18">
        <v>0</v>
      </c>
      <c r="H42" s="18">
        <v>0</v>
      </c>
      <c r="I42" s="18">
        <f t="shared" si="29"/>
        <v>0</v>
      </c>
      <c r="J42" s="1">
        <v>-1</v>
      </c>
      <c r="K42" s="1">
        <f t="shared" si="23"/>
        <v>1</v>
      </c>
      <c r="L42" s="1">
        <f t="shared" si="24"/>
        <v>1.8</v>
      </c>
      <c r="M42" s="1">
        <f t="shared" si="25"/>
        <v>1.8</v>
      </c>
      <c r="N42" s="1">
        <f t="shared" si="26"/>
        <v>4.2</v>
      </c>
      <c r="O42" s="1">
        <f t="shared" si="27"/>
        <v>1</v>
      </c>
      <c r="P42" s="1">
        <f t="shared" si="28"/>
        <v>4</v>
      </c>
      <c r="Q42" s="10">
        <v>1</v>
      </c>
      <c r="R42" s="1">
        <v>1</v>
      </c>
      <c r="S42" s="1">
        <v>0.5</v>
      </c>
      <c r="V42" s="1">
        <v>1</v>
      </c>
      <c r="W42" s="1">
        <v>1</v>
      </c>
      <c r="X42" s="1">
        <v>0.5</v>
      </c>
      <c r="AC42" s="1">
        <v>0.5</v>
      </c>
      <c r="AD42" s="1">
        <v>1</v>
      </c>
      <c r="AE42" s="9">
        <v>1</v>
      </c>
      <c r="AF42" s="1">
        <v>1</v>
      </c>
      <c r="AJ42" s="10"/>
      <c r="AM42" s="9">
        <v>1</v>
      </c>
      <c r="AN42" s="19" t="s">
        <v>44</v>
      </c>
    </row>
    <row r="43" spans="1:89" x14ac:dyDescent="0.3">
      <c r="A43">
        <v>42</v>
      </c>
      <c r="B43">
        <v>1994</v>
      </c>
      <c r="C43">
        <v>19</v>
      </c>
      <c r="D43">
        <v>5</v>
      </c>
      <c r="E43" t="s">
        <v>212</v>
      </c>
      <c r="F43" s="18">
        <v>1</v>
      </c>
      <c r="G43" s="18">
        <v>0</v>
      </c>
      <c r="H43" s="18">
        <v>0</v>
      </c>
      <c r="I43" s="18">
        <f t="shared" si="29"/>
        <v>0</v>
      </c>
      <c r="J43" s="1">
        <v>-1</v>
      </c>
      <c r="K43" s="1">
        <f t="shared" si="23"/>
        <v>1</v>
      </c>
      <c r="L43" s="1">
        <f t="shared" si="24"/>
        <v>1.8</v>
      </c>
      <c r="M43" s="1">
        <f t="shared" si="25"/>
        <v>3</v>
      </c>
      <c r="N43" s="1">
        <f t="shared" si="26"/>
        <v>4.2</v>
      </c>
      <c r="O43" s="1">
        <f t="shared" si="27"/>
        <v>1</v>
      </c>
      <c r="P43" s="1">
        <f t="shared" si="28"/>
        <v>4</v>
      </c>
      <c r="Q43" s="10">
        <v>1</v>
      </c>
      <c r="R43" s="1">
        <v>1</v>
      </c>
      <c r="S43" s="1">
        <v>0.5</v>
      </c>
      <c r="W43" s="1">
        <v>0.5</v>
      </c>
      <c r="X43" s="1">
        <v>1</v>
      </c>
      <c r="Y43" s="1">
        <v>0.5</v>
      </c>
      <c r="AC43" s="1">
        <v>0.5</v>
      </c>
      <c r="AD43" s="1">
        <v>1</v>
      </c>
      <c r="AE43" s="9">
        <v>1</v>
      </c>
      <c r="AF43" s="1">
        <v>1</v>
      </c>
      <c r="AJ43" s="10"/>
      <c r="AM43" s="9">
        <v>1</v>
      </c>
      <c r="AN43" s="19" t="s">
        <v>44</v>
      </c>
    </row>
    <row r="44" spans="1:89" x14ac:dyDescent="0.3">
      <c r="A44">
        <v>42</v>
      </c>
      <c r="B44">
        <v>1994</v>
      </c>
      <c r="C44">
        <v>2</v>
      </c>
      <c r="D44">
        <v>6</v>
      </c>
      <c r="E44" t="s">
        <v>214</v>
      </c>
      <c r="F44" s="18">
        <v>1</v>
      </c>
      <c r="G44" s="18">
        <v>0</v>
      </c>
      <c r="H44" s="18">
        <v>0</v>
      </c>
      <c r="I44" s="18">
        <f t="shared" si="29"/>
        <v>0</v>
      </c>
      <c r="J44" s="1">
        <v>-1</v>
      </c>
      <c r="K44" s="1">
        <f t="shared" si="23"/>
        <v>1</v>
      </c>
      <c r="L44" s="1" t="str">
        <f t="shared" si="24"/>
        <v/>
      </c>
      <c r="M44" s="1">
        <f t="shared" si="25"/>
        <v>2</v>
      </c>
      <c r="N44" s="1">
        <f t="shared" si="26"/>
        <v>1.5</v>
      </c>
      <c r="O44" s="1">
        <f t="shared" si="27"/>
        <v>1</v>
      </c>
      <c r="P44" s="1">
        <f t="shared" si="28"/>
        <v>1</v>
      </c>
      <c r="V44" s="1">
        <v>1</v>
      </c>
      <c r="W44" s="1">
        <v>1</v>
      </c>
      <c r="X44" s="1">
        <v>1</v>
      </c>
      <c r="AA44" s="10">
        <v>1</v>
      </c>
      <c r="AB44" s="1">
        <v>1</v>
      </c>
      <c r="AF44" s="1">
        <v>1</v>
      </c>
      <c r="AJ44" s="10">
        <v>1</v>
      </c>
      <c r="AN44" s="19" t="s">
        <v>45</v>
      </c>
    </row>
    <row r="45" spans="1:89" x14ac:dyDescent="0.3">
      <c r="A45">
        <v>42</v>
      </c>
      <c r="B45">
        <v>1994</v>
      </c>
      <c r="C45">
        <v>9</v>
      </c>
      <c r="D45">
        <v>6</v>
      </c>
      <c r="E45" t="s">
        <v>211</v>
      </c>
      <c r="F45" s="18">
        <v>1</v>
      </c>
      <c r="G45" s="18">
        <v>0</v>
      </c>
      <c r="H45" s="18">
        <v>0</v>
      </c>
      <c r="I45" s="18">
        <f t="shared" si="29"/>
        <v>0</v>
      </c>
      <c r="J45" s="1">
        <v>-1</v>
      </c>
      <c r="K45" s="1">
        <f t="shared" si="23"/>
        <v>1</v>
      </c>
      <c r="L45" s="1">
        <f t="shared" si="24"/>
        <v>4</v>
      </c>
      <c r="M45" s="1">
        <f t="shared" si="25"/>
        <v>2.8</v>
      </c>
      <c r="N45" s="1">
        <f t="shared" si="26"/>
        <v>2</v>
      </c>
      <c r="O45" s="1">
        <f t="shared" si="27"/>
        <v>1</v>
      </c>
      <c r="P45" s="1">
        <f t="shared" si="28"/>
        <v>1</v>
      </c>
      <c r="S45" s="1">
        <v>1</v>
      </c>
      <c r="T45" s="1">
        <v>1</v>
      </c>
      <c r="U45" s="9">
        <v>1</v>
      </c>
      <c r="W45" s="1">
        <v>1</v>
      </c>
      <c r="X45" s="1">
        <v>1</v>
      </c>
      <c r="Y45" s="1">
        <v>0.5</v>
      </c>
      <c r="AA45" s="10">
        <v>1</v>
      </c>
      <c r="AB45" s="1">
        <v>1</v>
      </c>
      <c r="AC45" s="1">
        <v>1</v>
      </c>
      <c r="AF45" s="1">
        <v>1</v>
      </c>
      <c r="AJ45" s="10">
        <v>1</v>
      </c>
    </row>
    <row r="46" spans="1:89" x14ac:dyDescent="0.3">
      <c r="A46" s="53">
        <v>42</v>
      </c>
      <c r="B46">
        <v>1994</v>
      </c>
      <c r="C46">
        <v>30</v>
      </c>
      <c r="D46">
        <v>6</v>
      </c>
      <c r="E46" t="s">
        <v>218</v>
      </c>
      <c r="F46" s="18">
        <v>1</v>
      </c>
      <c r="G46" s="18">
        <v>0</v>
      </c>
      <c r="H46" s="18">
        <v>0</v>
      </c>
      <c r="I46" s="18">
        <f t="shared" si="29"/>
        <v>0</v>
      </c>
      <c r="J46" s="1">
        <v>1</v>
      </c>
      <c r="K46" s="1">
        <f t="shared" si="23"/>
        <v>1</v>
      </c>
      <c r="L46" s="1" t="str">
        <f t="shared" si="24"/>
        <v/>
      </c>
      <c r="M46" s="1">
        <f t="shared" si="25"/>
        <v>1.5</v>
      </c>
      <c r="N46" s="1">
        <f t="shared" si="26"/>
        <v>1.5</v>
      </c>
      <c r="O46" s="1">
        <f t="shared" si="27"/>
        <v>1</v>
      </c>
      <c r="P46" s="1">
        <f t="shared" si="28"/>
        <v>1</v>
      </c>
      <c r="V46" s="1">
        <v>1</v>
      </c>
      <c r="W46" s="1">
        <v>1</v>
      </c>
      <c r="AA46" s="10">
        <v>1</v>
      </c>
      <c r="AB46" s="1">
        <v>1</v>
      </c>
      <c r="AF46" s="1">
        <v>1</v>
      </c>
      <c r="AJ46" s="10">
        <v>1</v>
      </c>
      <c r="AN46" s="58" t="s">
        <v>45</v>
      </c>
    </row>
    <row r="47" spans="1:89" x14ac:dyDescent="0.3">
      <c r="A47">
        <v>42</v>
      </c>
      <c r="B47">
        <v>1994</v>
      </c>
      <c r="C47">
        <v>30</v>
      </c>
      <c r="D47">
        <v>6</v>
      </c>
      <c r="E47" t="s">
        <v>213</v>
      </c>
      <c r="F47" s="18">
        <v>1</v>
      </c>
      <c r="G47" s="18">
        <v>0</v>
      </c>
      <c r="H47" s="18">
        <v>0</v>
      </c>
      <c r="I47" s="18">
        <f t="shared" si="29"/>
        <v>0</v>
      </c>
      <c r="J47" s="1">
        <v>-1</v>
      </c>
      <c r="K47" s="1">
        <f t="shared" si="23"/>
        <v>1</v>
      </c>
      <c r="L47" s="1" t="str">
        <f t="shared" si="24"/>
        <v/>
      </c>
      <c r="M47" s="1" t="str">
        <f t="shared" si="25"/>
        <v/>
      </c>
      <c r="N47" s="1">
        <f t="shared" si="26"/>
        <v>3.2</v>
      </c>
      <c r="O47" s="1">
        <f t="shared" si="27"/>
        <v>1</v>
      </c>
      <c r="P47" s="1" t="str">
        <f t="shared" si="28"/>
        <v/>
      </c>
      <c r="AB47" s="1">
        <v>0.5</v>
      </c>
      <c r="AC47" s="1">
        <v>1</v>
      </c>
      <c r="AD47" s="1">
        <v>1</v>
      </c>
      <c r="AF47" s="1">
        <v>1</v>
      </c>
      <c r="AJ47" s="10"/>
    </row>
    <row r="48" spans="1:89" x14ac:dyDescent="0.3">
      <c r="A48">
        <v>42</v>
      </c>
      <c r="B48">
        <v>1994</v>
      </c>
      <c r="C48">
        <v>7</v>
      </c>
      <c r="D48">
        <v>7</v>
      </c>
      <c r="E48" t="s">
        <v>216</v>
      </c>
      <c r="F48" s="1">
        <v>1</v>
      </c>
      <c r="G48" s="18">
        <v>0</v>
      </c>
      <c r="H48" s="18">
        <v>0</v>
      </c>
      <c r="I48" s="18">
        <f t="shared" si="29"/>
        <v>0</v>
      </c>
      <c r="J48" s="1">
        <v>-1</v>
      </c>
      <c r="K48" s="1">
        <f t="shared" si="23"/>
        <v>1</v>
      </c>
      <c r="L48" s="1" t="str">
        <f t="shared" si="24"/>
        <v/>
      </c>
      <c r="M48" s="1" t="str">
        <f t="shared" si="25"/>
        <v/>
      </c>
      <c r="N48" s="1">
        <f t="shared" si="26"/>
        <v>4</v>
      </c>
      <c r="O48" s="1">
        <f t="shared" si="27"/>
        <v>1</v>
      </c>
      <c r="P48" s="1">
        <f t="shared" si="28"/>
        <v>4</v>
      </c>
      <c r="AC48" s="1">
        <v>1</v>
      </c>
      <c r="AD48" s="1">
        <v>1</v>
      </c>
      <c r="AE48" s="9">
        <v>1</v>
      </c>
      <c r="AF48" s="1">
        <v>1</v>
      </c>
      <c r="AJ48" s="10"/>
      <c r="AM48" s="9">
        <v>1</v>
      </c>
    </row>
    <row r="49" spans="1:40" x14ac:dyDescent="0.3">
      <c r="A49" s="183">
        <v>42</v>
      </c>
      <c r="B49">
        <v>1994</v>
      </c>
      <c r="C49" s="184">
        <v>14</v>
      </c>
      <c r="D49" s="184">
        <v>7</v>
      </c>
      <c r="E49" t="s">
        <v>267</v>
      </c>
      <c r="F49" s="18">
        <v>1</v>
      </c>
      <c r="G49" s="18">
        <v>1</v>
      </c>
      <c r="H49" s="18">
        <v>0</v>
      </c>
      <c r="I49" s="18">
        <f t="shared" si="29"/>
        <v>1</v>
      </c>
      <c r="J49" s="1">
        <v>-1</v>
      </c>
      <c r="K49" s="1">
        <f t="shared" si="23"/>
        <v>-1</v>
      </c>
      <c r="L49" s="1" t="str">
        <f t="shared" si="24"/>
        <v/>
      </c>
      <c r="M49" s="1" t="str">
        <f t="shared" si="25"/>
        <v/>
      </c>
      <c r="N49" s="1">
        <f t="shared" si="26"/>
        <v>3</v>
      </c>
      <c r="O49" s="1">
        <f t="shared" si="27"/>
        <v>1</v>
      </c>
      <c r="P49" s="1">
        <f t="shared" si="28"/>
        <v>3</v>
      </c>
      <c r="AC49" s="1">
        <v>2</v>
      </c>
      <c r="AF49" s="1">
        <v>1</v>
      </c>
      <c r="AJ49" s="10"/>
      <c r="AL49" s="1">
        <v>1</v>
      </c>
      <c r="AN49" s="19" t="s">
        <v>45</v>
      </c>
    </row>
    <row r="50" spans="1:40" x14ac:dyDescent="0.3">
      <c r="A50" s="53">
        <v>42</v>
      </c>
      <c r="B50">
        <v>1994</v>
      </c>
      <c r="C50">
        <v>13</v>
      </c>
      <c r="D50">
        <v>10</v>
      </c>
      <c r="E50" t="s">
        <v>220</v>
      </c>
      <c r="F50" s="18">
        <v>1</v>
      </c>
      <c r="G50" s="18">
        <v>0</v>
      </c>
      <c r="H50" s="18">
        <v>0</v>
      </c>
      <c r="I50" s="18">
        <f t="shared" si="29"/>
        <v>0</v>
      </c>
      <c r="J50" s="1">
        <v>-1</v>
      </c>
      <c r="K50" s="1">
        <f t="shared" si="23"/>
        <v>1</v>
      </c>
      <c r="L50" s="1">
        <f t="shared" si="24"/>
        <v>4.5</v>
      </c>
      <c r="M50" s="1" t="str">
        <f t="shared" si="25"/>
        <v/>
      </c>
      <c r="N50" s="1">
        <f t="shared" si="26"/>
        <v>2</v>
      </c>
      <c r="O50" s="1">
        <f t="shared" si="27"/>
        <v>2</v>
      </c>
      <c r="P50" s="1">
        <f t="shared" si="28"/>
        <v>1</v>
      </c>
      <c r="T50" s="1">
        <v>1</v>
      </c>
      <c r="U50" s="9">
        <v>1</v>
      </c>
      <c r="AA50" s="10">
        <v>1</v>
      </c>
      <c r="AB50" s="1">
        <v>1</v>
      </c>
      <c r="AC50" s="1">
        <v>1</v>
      </c>
      <c r="AG50" s="1">
        <v>1</v>
      </c>
      <c r="AJ50" s="10">
        <v>1</v>
      </c>
      <c r="AN50" s="19" t="s">
        <v>44</v>
      </c>
    </row>
    <row r="51" spans="1:40" x14ac:dyDescent="0.3">
      <c r="A51" s="53">
        <v>42</v>
      </c>
      <c r="B51">
        <v>1994</v>
      </c>
      <c r="C51">
        <v>9</v>
      </c>
      <c r="D51">
        <v>11</v>
      </c>
      <c r="E51" t="s">
        <v>219</v>
      </c>
      <c r="F51" s="18">
        <v>1</v>
      </c>
      <c r="G51" s="18">
        <v>0</v>
      </c>
      <c r="H51" s="18">
        <v>0</v>
      </c>
      <c r="I51" s="18">
        <f t="shared" si="29"/>
        <v>0</v>
      </c>
      <c r="J51" s="1">
        <v>-1</v>
      </c>
      <c r="K51" s="1">
        <f t="shared" si="23"/>
        <v>1</v>
      </c>
      <c r="L51" s="1" t="str">
        <f t="shared" si="24"/>
        <v/>
      </c>
      <c r="M51" s="1">
        <f t="shared" si="25"/>
        <v>1.8</v>
      </c>
      <c r="N51" s="1">
        <f t="shared" si="26"/>
        <v>1.5</v>
      </c>
      <c r="O51" s="1">
        <f t="shared" si="27"/>
        <v>1</v>
      </c>
      <c r="P51" s="1">
        <f t="shared" si="28"/>
        <v>2</v>
      </c>
      <c r="V51" s="1">
        <v>1</v>
      </c>
      <c r="W51" s="1">
        <v>1</v>
      </c>
      <c r="X51" s="1">
        <v>0.5</v>
      </c>
      <c r="AA51" s="10">
        <v>1</v>
      </c>
      <c r="AB51" s="1">
        <v>1</v>
      </c>
      <c r="AF51" s="1">
        <v>1</v>
      </c>
      <c r="AJ51" s="10"/>
      <c r="AK51" s="1">
        <v>1</v>
      </c>
      <c r="AN51" s="19" t="s">
        <v>45</v>
      </c>
    </row>
    <row r="52" spans="1:40" x14ac:dyDescent="0.3">
      <c r="A52" s="53">
        <v>42</v>
      </c>
      <c r="B52">
        <v>1994</v>
      </c>
      <c r="C52">
        <v>9</v>
      </c>
      <c r="D52">
        <v>11</v>
      </c>
      <c r="E52" t="s">
        <v>217</v>
      </c>
      <c r="F52" s="1">
        <v>1</v>
      </c>
      <c r="G52" s="1">
        <v>0</v>
      </c>
      <c r="H52" s="1">
        <v>0</v>
      </c>
      <c r="I52" s="18">
        <f t="shared" si="29"/>
        <v>0</v>
      </c>
      <c r="J52" s="1">
        <v>-1</v>
      </c>
      <c r="K52" s="1">
        <f t="shared" si="23"/>
        <v>1</v>
      </c>
      <c r="L52" s="1" t="str">
        <f t="shared" si="24"/>
        <v/>
      </c>
      <c r="M52" s="1" t="str">
        <f t="shared" si="25"/>
        <v/>
      </c>
      <c r="N52" s="1">
        <f t="shared" si="26"/>
        <v>3</v>
      </c>
      <c r="O52" s="1">
        <f t="shared" si="27"/>
        <v>1</v>
      </c>
      <c r="P52" s="1">
        <f t="shared" si="28"/>
        <v>1</v>
      </c>
      <c r="AB52" s="1">
        <v>0.5</v>
      </c>
      <c r="AC52" s="1">
        <v>1</v>
      </c>
      <c r="AD52" s="1">
        <v>0.5</v>
      </c>
      <c r="AF52" s="1">
        <v>1</v>
      </c>
      <c r="AJ52" s="10">
        <v>1</v>
      </c>
      <c r="AN52" s="19" t="s">
        <v>45</v>
      </c>
    </row>
    <row r="53" spans="1:40" x14ac:dyDescent="0.3">
      <c r="A53">
        <v>42</v>
      </c>
      <c r="B53">
        <v>1994</v>
      </c>
      <c r="C53">
        <v>1</v>
      </c>
      <c r="D53">
        <v>12</v>
      </c>
      <c r="E53" t="s">
        <v>210</v>
      </c>
      <c r="F53" s="18">
        <v>1</v>
      </c>
      <c r="G53" s="18">
        <v>0</v>
      </c>
      <c r="H53" s="18">
        <v>0</v>
      </c>
      <c r="I53" s="18">
        <f t="shared" si="29"/>
        <v>0</v>
      </c>
      <c r="J53" s="1">
        <v>-1</v>
      </c>
      <c r="K53" s="1">
        <f t="shared" si="23"/>
        <v>1</v>
      </c>
      <c r="L53" s="1">
        <f t="shared" si="24"/>
        <v>4.5</v>
      </c>
      <c r="M53" s="1">
        <f t="shared" si="25"/>
        <v>2.8</v>
      </c>
      <c r="N53" s="1">
        <f t="shared" si="26"/>
        <v>2</v>
      </c>
      <c r="O53" s="1">
        <f t="shared" si="27"/>
        <v>1</v>
      </c>
      <c r="P53" s="1">
        <f t="shared" si="28"/>
        <v>2</v>
      </c>
      <c r="T53" s="1">
        <v>1</v>
      </c>
      <c r="U53" s="9">
        <v>1</v>
      </c>
      <c r="W53" s="1">
        <v>1</v>
      </c>
      <c r="X53" s="1">
        <v>1</v>
      </c>
      <c r="Y53" s="1">
        <v>0.5</v>
      </c>
      <c r="AA53" s="10">
        <v>1</v>
      </c>
      <c r="AB53" s="1">
        <v>1</v>
      </c>
      <c r="AC53" s="1">
        <v>1</v>
      </c>
      <c r="AF53" s="1">
        <v>1</v>
      </c>
      <c r="AJ53" s="10"/>
      <c r="AK53" s="1">
        <v>1</v>
      </c>
      <c r="AN53" s="19" t="s">
        <v>45</v>
      </c>
    </row>
    <row r="54" spans="1:40" x14ac:dyDescent="0.3">
      <c r="A54">
        <v>42</v>
      </c>
      <c r="B54">
        <v>1994</v>
      </c>
      <c r="C54">
        <v>22</v>
      </c>
      <c r="D54">
        <v>12</v>
      </c>
      <c r="E54" t="s">
        <v>215</v>
      </c>
      <c r="F54" s="18">
        <v>2</v>
      </c>
      <c r="G54" s="18">
        <v>0</v>
      </c>
      <c r="H54" s="18">
        <v>1</v>
      </c>
      <c r="I54" s="18">
        <f t="shared" si="29"/>
        <v>1</v>
      </c>
      <c r="J54" s="1">
        <v>-1</v>
      </c>
      <c r="K54" s="1">
        <f t="shared" si="23"/>
        <v>-1</v>
      </c>
      <c r="L54" s="1" t="str">
        <f t="shared" si="24"/>
        <v/>
      </c>
      <c r="M54" s="1" t="str">
        <f t="shared" si="25"/>
        <v/>
      </c>
      <c r="N54" s="1">
        <f t="shared" si="26"/>
        <v>1</v>
      </c>
      <c r="O54" s="1">
        <f t="shared" si="27"/>
        <v>1</v>
      </c>
      <c r="P54" s="1" t="str">
        <f t="shared" si="28"/>
        <v/>
      </c>
      <c r="AA54" s="10">
        <v>2</v>
      </c>
      <c r="AF54" s="1">
        <v>1</v>
      </c>
      <c r="AJ54" s="10"/>
    </row>
    <row r="55" spans="1:40" x14ac:dyDescent="0.3">
      <c r="A55" s="53">
        <v>42</v>
      </c>
      <c r="B55">
        <v>1995</v>
      </c>
      <c r="C55">
        <v>19</v>
      </c>
      <c r="D55">
        <v>1</v>
      </c>
      <c r="E55" t="s">
        <v>226</v>
      </c>
      <c r="F55" s="18">
        <v>0</v>
      </c>
      <c r="G55" s="18">
        <v>0</v>
      </c>
      <c r="H55" s="18">
        <v>0</v>
      </c>
      <c r="I55" s="18">
        <f t="shared" si="29"/>
        <v>0</v>
      </c>
      <c r="J55" s="1">
        <v>1</v>
      </c>
      <c r="K55" s="1">
        <f t="shared" si="23"/>
        <v>1</v>
      </c>
      <c r="L55" s="1" t="str">
        <f t="shared" si="24"/>
        <v/>
      </c>
      <c r="M55" s="1" t="str">
        <f t="shared" si="25"/>
        <v/>
      </c>
      <c r="N55" s="1" t="str">
        <f t="shared" si="26"/>
        <v/>
      </c>
      <c r="O55" s="1" t="str">
        <f t="shared" si="27"/>
        <v/>
      </c>
      <c r="P55" s="1" t="str">
        <f t="shared" si="28"/>
        <v/>
      </c>
      <c r="AJ55" s="10"/>
    </row>
    <row r="56" spans="1:40" x14ac:dyDescent="0.3">
      <c r="A56" s="183">
        <v>42</v>
      </c>
      <c r="B56">
        <v>1995</v>
      </c>
      <c r="C56" s="184">
        <v>9</v>
      </c>
      <c r="D56" s="184">
        <v>3</v>
      </c>
      <c r="E56" t="s">
        <v>268</v>
      </c>
      <c r="F56" s="1">
        <v>1</v>
      </c>
      <c r="G56" s="1">
        <v>0</v>
      </c>
      <c r="H56" s="1">
        <v>0</v>
      </c>
      <c r="I56" s="18">
        <f t="shared" si="29"/>
        <v>0</v>
      </c>
      <c r="J56" s="1">
        <v>-1</v>
      </c>
      <c r="K56" s="1">
        <f t="shared" si="23"/>
        <v>1</v>
      </c>
      <c r="L56" s="1" t="str">
        <f t="shared" si="24"/>
        <v/>
      </c>
      <c r="M56" s="1" t="str">
        <f t="shared" si="25"/>
        <v/>
      </c>
      <c r="N56" s="1">
        <f t="shared" si="26"/>
        <v>1.5</v>
      </c>
      <c r="O56" s="1">
        <f t="shared" si="27"/>
        <v>1</v>
      </c>
      <c r="P56" s="1">
        <f t="shared" si="28"/>
        <v>1</v>
      </c>
      <c r="AA56" s="10">
        <v>1</v>
      </c>
      <c r="AB56" s="1">
        <v>1</v>
      </c>
      <c r="AF56" s="1">
        <v>1</v>
      </c>
      <c r="AJ56" s="10">
        <v>1</v>
      </c>
      <c r="AN56" s="19" t="s">
        <v>45</v>
      </c>
    </row>
    <row r="57" spans="1:40" x14ac:dyDescent="0.3">
      <c r="A57" s="183">
        <v>42</v>
      </c>
      <c r="B57">
        <v>1995</v>
      </c>
      <c r="C57" s="184">
        <v>16</v>
      </c>
      <c r="D57" s="184">
        <v>3</v>
      </c>
      <c r="E57" t="s">
        <v>271</v>
      </c>
      <c r="F57" s="18">
        <v>1</v>
      </c>
      <c r="G57" s="18">
        <v>0</v>
      </c>
      <c r="H57" s="18">
        <v>0</v>
      </c>
      <c r="I57" s="18">
        <f t="shared" si="29"/>
        <v>0</v>
      </c>
      <c r="J57" s="1">
        <v>1</v>
      </c>
      <c r="K57" s="1">
        <f t="shared" si="23"/>
        <v>1</v>
      </c>
      <c r="L57" s="1" t="str">
        <f t="shared" si="24"/>
        <v/>
      </c>
      <c r="M57" s="1">
        <f t="shared" si="25"/>
        <v>1.5</v>
      </c>
      <c r="N57" s="1">
        <f t="shared" si="26"/>
        <v>1.5</v>
      </c>
      <c r="O57" s="1">
        <f t="shared" si="27"/>
        <v>1</v>
      </c>
      <c r="P57" s="1">
        <f t="shared" si="28"/>
        <v>1</v>
      </c>
      <c r="V57" s="1">
        <v>1</v>
      </c>
      <c r="W57" s="1">
        <v>1</v>
      </c>
      <c r="AA57" s="10">
        <v>1</v>
      </c>
      <c r="AB57" s="1">
        <v>1</v>
      </c>
      <c r="AF57" s="1">
        <v>1</v>
      </c>
      <c r="AJ57" s="10">
        <v>1</v>
      </c>
      <c r="AN57" s="19" t="s">
        <v>45</v>
      </c>
    </row>
    <row r="58" spans="1:40" x14ac:dyDescent="0.3">
      <c r="A58" s="183">
        <v>42</v>
      </c>
      <c r="B58">
        <v>1995</v>
      </c>
      <c r="C58" s="184">
        <v>30</v>
      </c>
      <c r="D58" s="184">
        <v>3</v>
      </c>
      <c r="E58" t="s">
        <v>269</v>
      </c>
      <c r="F58" s="18">
        <v>1</v>
      </c>
      <c r="G58" s="18">
        <v>0</v>
      </c>
      <c r="H58" s="18">
        <v>0</v>
      </c>
      <c r="I58" s="18">
        <f t="shared" si="29"/>
        <v>0</v>
      </c>
      <c r="J58" s="1">
        <v>-1</v>
      </c>
      <c r="K58" s="1">
        <f t="shared" si="23"/>
        <v>1</v>
      </c>
      <c r="L58" s="1" t="str">
        <f t="shared" si="24"/>
        <v/>
      </c>
      <c r="M58" s="1" t="str">
        <f t="shared" si="25"/>
        <v/>
      </c>
      <c r="N58" s="1">
        <f t="shared" si="26"/>
        <v>2.2000000000000002</v>
      </c>
      <c r="O58" s="1">
        <f t="shared" si="27"/>
        <v>2</v>
      </c>
      <c r="P58" s="1">
        <f t="shared" si="28"/>
        <v>1</v>
      </c>
      <c r="AA58" s="10">
        <v>0.5</v>
      </c>
      <c r="AB58" s="1">
        <v>1</v>
      </c>
      <c r="AC58" s="1">
        <v>1</v>
      </c>
      <c r="AG58" s="1">
        <v>1</v>
      </c>
      <c r="AJ58" s="10">
        <v>1</v>
      </c>
      <c r="AN58" s="19" t="s">
        <v>45</v>
      </c>
    </row>
    <row r="59" spans="1:40" x14ac:dyDescent="0.3">
      <c r="A59" s="53">
        <v>42</v>
      </c>
      <c r="B59">
        <v>1995</v>
      </c>
      <c r="C59">
        <v>13</v>
      </c>
      <c r="D59">
        <v>4</v>
      </c>
      <c r="E59" t="s">
        <v>233</v>
      </c>
      <c r="F59" s="18">
        <v>2</v>
      </c>
      <c r="G59" s="18">
        <v>0</v>
      </c>
      <c r="H59" s="18">
        <v>1</v>
      </c>
      <c r="I59" s="18">
        <f t="shared" si="29"/>
        <v>1</v>
      </c>
      <c r="J59" s="1">
        <v>-1</v>
      </c>
      <c r="K59" s="1">
        <f t="shared" si="23"/>
        <v>-1</v>
      </c>
      <c r="L59" s="1" t="str">
        <f t="shared" si="24"/>
        <v/>
      </c>
      <c r="M59" s="1">
        <f t="shared" si="25"/>
        <v>4.5</v>
      </c>
      <c r="N59" s="1">
        <f t="shared" si="26"/>
        <v>1</v>
      </c>
      <c r="O59" s="1">
        <f t="shared" si="27"/>
        <v>1</v>
      </c>
      <c r="P59" s="1" t="str">
        <f t="shared" si="28"/>
        <v/>
      </c>
      <c r="Y59" s="1">
        <v>1</v>
      </c>
      <c r="Z59" s="1">
        <v>1</v>
      </c>
      <c r="AA59" s="10">
        <v>2</v>
      </c>
      <c r="AF59" s="1">
        <v>1</v>
      </c>
      <c r="AJ59" s="10"/>
      <c r="AK59" s="49"/>
      <c r="AL59" s="49"/>
    </row>
    <row r="60" spans="1:40" x14ac:dyDescent="0.3">
      <c r="A60" s="53">
        <v>42</v>
      </c>
      <c r="B60">
        <v>1995</v>
      </c>
      <c r="C60">
        <v>25</v>
      </c>
      <c r="D60">
        <v>5</v>
      </c>
      <c r="E60" t="s">
        <v>229</v>
      </c>
      <c r="F60" s="18">
        <v>1</v>
      </c>
      <c r="G60" s="18">
        <v>1</v>
      </c>
      <c r="H60" s="18">
        <v>0</v>
      </c>
      <c r="I60" s="18">
        <f t="shared" si="29"/>
        <v>1</v>
      </c>
      <c r="J60" s="1">
        <v>-1</v>
      </c>
      <c r="K60" s="1">
        <f t="shared" si="23"/>
        <v>-1</v>
      </c>
      <c r="L60" s="1" t="str">
        <f t="shared" si="24"/>
        <v/>
      </c>
      <c r="M60" s="1">
        <f t="shared" si="25"/>
        <v>2</v>
      </c>
      <c r="N60" s="1">
        <f t="shared" si="26"/>
        <v>1</v>
      </c>
      <c r="O60" s="1">
        <f t="shared" si="27"/>
        <v>2</v>
      </c>
      <c r="P60" s="1">
        <f t="shared" si="28"/>
        <v>3</v>
      </c>
      <c r="W60" s="1">
        <v>2</v>
      </c>
      <c r="AA60" s="10">
        <v>2</v>
      </c>
      <c r="AG60" s="1">
        <v>1</v>
      </c>
      <c r="AJ60" s="10"/>
      <c r="AK60" s="49"/>
      <c r="AL60" s="49">
        <v>1</v>
      </c>
      <c r="AN60" s="38" t="s">
        <v>46</v>
      </c>
    </row>
    <row r="61" spans="1:40" x14ac:dyDescent="0.3">
      <c r="A61" s="53">
        <v>42</v>
      </c>
      <c r="B61">
        <v>1995</v>
      </c>
      <c r="C61">
        <v>25</v>
      </c>
      <c r="D61">
        <v>5</v>
      </c>
      <c r="E61" t="s">
        <v>223</v>
      </c>
      <c r="F61" s="18">
        <v>1</v>
      </c>
      <c r="G61" s="18">
        <v>0</v>
      </c>
      <c r="H61" s="18">
        <v>0</v>
      </c>
      <c r="I61" s="18">
        <f t="shared" si="29"/>
        <v>0</v>
      </c>
      <c r="J61" s="1">
        <v>1</v>
      </c>
      <c r="K61" s="1">
        <f t="shared" si="23"/>
        <v>1</v>
      </c>
      <c r="L61" s="1" t="str">
        <f t="shared" si="24"/>
        <v/>
      </c>
      <c r="M61" s="1">
        <f t="shared" si="25"/>
        <v>1.5</v>
      </c>
      <c r="N61" s="1">
        <f t="shared" si="26"/>
        <v>1.5</v>
      </c>
      <c r="O61" s="1">
        <f t="shared" si="27"/>
        <v>1</v>
      </c>
      <c r="P61" s="1">
        <f t="shared" si="28"/>
        <v>3</v>
      </c>
      <c r="V61" s="1">
        <v>1</v>
      </c>
      <c r="W61" s="1">
        <v>1</v>
      </c>
      <c r="AA61" s="10">
        <v>1</v>
      </c>
      <c r="AB61" s="1">
        <v>1</v>
      </c>
      <c r="AF61" s="1">
        <v>1</v>
      </c>
      <c r="AJ61" s="10"/>
      <c r="AL61" s="1">
        <v>1</v>
      </c>
      <c r="AN61" s="19" t="s">
        <v>45</v>
      </c>
    </row>
    <row r="62" spans="1:40" x14ac:dyDescent="0.3">
      <c r="A62" s="53">
        <v>42</v>
      </c>
      <c r="B62">
        <v>1995</v>
      </c>
      <c r="C62">
        <v>25</v>
      </c>
      <c r="D62">
        <v>5</v>
      </c>
      <c r="E62" t="s">
        <v>222</v>
      </c>
      <c r="F62" s="18">
        <v>1</v>
      </c>
      <c r="G62" s="18">
        <v>0</v>
      </c>
      <c r="H62" s="18">
        <v>0</v>
      </c>
      <c r="I62" s="18">
        <f t="shared" si="29"/>
        <v>0</v>
      </c>
      <c r="J62" s="1">
        <v>1</v>
      </c>
      <c r="K62" s="1">
        <f t="shared" si="23"/>
        <v>1</v>
      </c>
      <c r="L62" s="1" t="str">
        <f t="shared" si="24"/>
        <v/>
      </c>
      <c r="M62" s="1" t="str">
        <f t="shared" si="25"/>
        <v/>
      </c>
      <c r="N62" s="1">
        <f t="shared" si="26"/>
        <v>1.5</v>
      </c>
      <c r="O62" s="1">
        <f t="shared" si="27"/>
        <v>1</v>
      </c>
      <c r="P62" s="1">
        <f t="shared" si="28"/>
        <v>1</v>
      </c>
      <c r="AA62" s="10">
        <v>1</v>
      </c>
      <c r="AB62" s="1">
        <v>1</v>
      </c>
      <c r="AF62" s="1">
        <v>1</v>
      </c>
      <c r="AJ62" s="10">
        <v>1</v>
      </c>
      <c r="AN62" s="58"/>
    </row>
    <row r="63" spans="1:40" x14ac:dyDescent="0.3">
      <c r="A63" s="53">
        <v>42</v>
      </c>
      <c r="B63">
        <v>1995</v>
      </c>
      <c r="C63">
        <v>1</v>
      </c>
      <c r="D63">
        <v>6</v>
      </c>
      <c r="E63" t="s">
        <v>235</v>
      </c>
      <c r="F63" s="18">
        <v>2</v>
      </c>
      <c r="G63" s="18">
        <v>0</v>
      </c>
      <c r="H63" s="18">
        <v>1</v>
      </c>
      <c r="I63" s="18">
        <f t="shared" si="29"/>
        <v>1</v>
      </c>
      <c r="J63" s="1">
        <v>-1</v>
      </c>
      <c r="K63" s="1">
        <f t="shared" si="23"/>
        <v>-1</v>
      </c>
      <c r="L63" s="1" t="str">
        <f t="shared" si="24"/>
        <v/>
      </c>
      <c r="M63" s="1" t="str">
        <f t="shared" si="25"/>
        <v/>
      </c>
      <c r="N63" s="1">
        <f t="shared" si="26"/>
        <v>5</v>
      </c>
      <c r="O63" s="1">
        <f t="shared" si="27"/>
        <v>1</v>
      </c>
      <c r="P63" s="1">
        <f t="shared" si="28"/>
        <v>3</v>
      </c>
      <c r="AE63" s="9">
        <v>2</v>
      </c>
      <c r="AF63" s="1">
        <v>1</v>
      </c>
      <c r="AJ63" s="10"/>
      <c r="AL63" s="1">
        <v>1</v>
      </c>
      <c r="AN63" s="19" t="s">
        <v>45</v>
      </c>
    </row>
    <row r="64" spans="1:40" x14ac:dyDescent="0.3">
      <c r="A64" s="53">
        <v>42</v>
      </c>
      <c r="B64">
        <v>1995</v>
      </c>
      <c r="C64">
        <v>8</v>
      </c>
      <c r="D64">
        <v>6</v>
      </c>
      <c r="E64" t="s">
        <v>232</v>
      </c>
      <c r="F64" s="18">
        <v>1</v>
      </c>
      <c r="G64" s="18">
        <v>0</v>
      </c>
      <c r="H64" s="18">
        <v>0</v>
      </c>
      <c r="I64" s="18">
        <f t="shared" si="29"/>
        <v>0</v>
      </c>
      <c r="J64" s="1">
        <v>1</v>
      </c>
      <c r="K64" s="1">
        <f t="shared" si="23"/>
        <v>1</v>
      </c>
      <c r="L64" s="1" t="str">
        <f t="shared" si="24"/>
        <v/>
      </c>
      <c r="M64" s="1" t="str">
        <f t="shared" si="25"/>
        <v/>
      </c>
      <c r="N64" s="1">
        <f t="shared" si="26"/>
        <v>1.5</v>
      </c>
      <c r="O64" s="1">
        <f t="shared" si="27"/>
        <v>1</v>
      </c>
      <c r="P64" s="1" t="str">
        <f t="shared" si="28"/>
        <v/>
      </c>
      <c r="AA64" s="10">
        <v>1</v>
      </c>
      <c r="AB64" s="1">
        <v>1</v>
      </c>
      <c r="AF64" s="1">
        <v>1</v>
      </c>
      <c r="AJ64" s="10"/>
    </row>
    <row r="65" spans="1:40" x14ac:dyDescent="0.3">
      <c r="A65" s="53">
        <v>42</v>
      </c>
      <c r="B65">
        <v>1995</v>
      </c>
      <c r="C65">
        <v>8</v>
      </c>
      <c r="D65">
        <v>6</v>
      </c>
      <c r="E65" t="s">
        <v>231</v>
      </c>
      <c r="F65" s="18">
        <v>1</v>
      </c>
      <c r="G65" s="18">
        <v>0</v>
      </c>
      <c r="H65" s="18">
        <v>0</v>
      </c>
      <c r="I65" s="18">
        <f t="shared" si="29"/>
        <v>0</v>
      </c>
      <c r="J65" s="1">
        <v>1</v>
      </c>
      <c r="K65" s="1">
        <f t="shared" si="23"/>
        <v>1</v>
      </c>
      <c r="L65" s="1" t="str">
        <f t="shared" si="24"/>
        <v/>
      </c>
      <c r="M65" s="1" t="str">
        <f t="shared" si="25"/>
        <v/>
      </c>
      <c r="N65" s="1">
        <f t="shared" si="26"/>
        <v>2.8</v>
      </c>
      <c r="O65" s="1">
        <f t="shared" si="27"/>
        <v>1</v>
      </c>
      <c r="P65" s="1" t="str">
        <f t="shared" si="28"/>
        <v/>
      </c>
      <c r="AB65" s="1">
        <v>1</v>
      </c>
      <c r="AC65" s="1">
        <v>1</v>
      </c>
      <c r="AD65" s="1">
        <v>0.5</v>
      </c>
      <c r="AF65" s="1">
        <v>1</v>
      </c>
      <c r="AJ65" s="10"/>
    </row>
    <row r="66" spans="1:40" x14ac:dyDescent="0.3">
      <c r="A66" s="183">
        <v>42</v>
      </c>
      <c r="B66">
        <v>1995</v>
      </c>
      <c r="C66" s="184">
        <v>6</v>
      </c>
      <c r="D66" s="184">
        <v>7</v>
      </c>
      <c r="E66" t="s">
        <v>293</v>
      </c>
      <c r="F66" s="18">
        <v>3</v>
      </c>
      <c r="G66" s="18">
        <v>0</v>
      </c>
      <c r="H66" s="18">
        <v>0</v>
      </c>
      <c r="I66" s="18">
        <f t="shared" si="29"/>
        <v>0</v>
      </c>
      <c r="J66" s="1">
        <v>-1</v>
      </c>
      <c r="K66" s="1">
        <f t="shared" si="23"/>
        <v>-1</v>
      </c>
      <c r="L66" s="1" t="str">
        <f t="shared" si="24"/>
        <v/>
      </c>
      <c r="M66" s="1" t="str">
        <f t="shared" si="25"/>
        <v/>
      </c>
      <c r="N66" s="1">
        <f t="shared" si="26"/>
        <v>4.666666666666667</v>
      </c>
      <c r="O66" s="1">
        <f t="shared" si="27"/>
        <v>2</v>
      </c>
      <c r="P66" s="1">
        <f t="shared" si="28"/>
        <v>4</v>
      </c>
      <c r="AD66" s="1">
        <v>0.5</v>
      </c>
      <c r="AE66" s="9">
        <v>1</v>
      </c>
      <c r="AG66" s="1">
        <v>1</v>
      </c>
      <c r="AJ66" s="10"/>
      <c r="AM66" s="9">
        <v>1</v>
      </c>
      <c r="AN66" s="19" t="s">
        <v>45</v>
      </c>
    </row>
    <row r="67" spans="1:40" x14ac:dyDescent="0.3">
      <c r="A67" s="183">
        <v>42</v>
      </c>
      <c r="B67">
        <v>1995</v>
      </c>
      <c r="C67" s="184">
        <v>6</v>
      </c>
      <c r="D67" s="184">
        <v>7</v>
      </c>
      <c r="E67" t="s">
        <v>270</v>
      </c>
      <c r="F67" s="18">
        <v>1</v>
      </c>
      <c r="G67" s="1">
        <v>0</v>
      </c>
      <c r="H67" s="1">
        <v>0</v>
      </c>
      <c r="I67" s="18">
        <f t="shared" si="29"/>
        <v>0</v>
      </c>
      <c r="J67" s="1">
        <v>-1</v>
      </c>
      <c r="K67" s="1">
        <f t="shared" si="23"/>
        <v>1</v>
      </c>
      <c r="L67" s="1">
        <f t="shared" si="24"/>
        <v>1.5</v>
      </c>
      <c r="M67" s="1" t="str">
        <f t="shared" si="25"/>
        <v/>
      </c>
      <c r="N67" s="1">
        <f t="shared" si="26"/>
        <v>3.8</v>
      </c>
      <c r="O67" s="1">
        <f t="shared" si="27"/>
        <v>4</v>
      </c>
      <c r="P67" s="1">
        <f t="shared" si="28"/>
        <v>4</v>
      </c>
      <c r="Q67" s="10">
        <v>1</v>
      </c>
      <c r="R67" s="1">
        <v>1</v>
      </c>
      <c r="AC67" s="1">
        <v>1</v>
      </c>
      <c r="AD67" s="1">
        <v>1</v>
      </c>
      <c r="AE67" s="9">
        <v>0.5</v>
      </c>
      <c r="AI67" s="1">
        <v>1</v>
      </c>
      <c r="AJ67" s="10"/>
      <c r="AM67" s="9">
        <v>1</v>
      </c>
      <c r="AN67" s="19" t="s">
        <v>45</v>
      </c>
    </row>
    <row r="68" spans="1:40" x14ac:dyDescent="0.3">
      <c r="A68" s="53">
        <v>42</v>
      </c>
      <c r="B68">
        <v>1995</v>
      </c>
      <c r="C68">
        <v>6</v>
      </c>
      <c r="D68">
        <v>7</v>
      </c>
      <c r="E68" t="s">
        <v>227</v>
      </c>
      <c r="F68" s="18">
        <v>1</v>
      </c>
      <c r="G68" s="18">
        <v>0</v>
      </c>
      <c r="H68" s="18">
        <v>0</v>
      </c>
      <c r="I68" s="18">
        <f t="shared" si="29"/>
        <v>0</v>
      </c>
      <c r="J68" s="1">
        <v>-1</v>
      </c>
      <c r="K68" s="1">
        <f t="shared" si="23"/>
        <v>1</v>
      </c>
      <c r="L68" s="1" t="str">
        <f t="shared" si="24"/>
        <v/>
      </c>
      <c r="M68" s="1">
        <f t="shared" si="25"/>
        <v>2.8</v>
      </c>
      <c r="N68" s="1">
        <f t="shared" si="26"/>
        <v>2</v>
      </c>
      <c r="O68" s="1">
        <f t="shared" si="27"/>
        <v>1</v>
      </c>
      <c r="P68" s="1" t="str">
        <f t="shared" si="28"/>
        <v/>
      </c>
      <c r="W68" s="1">
        <v>1</v>
      </c>
      <c r="X68" s="1">
        <v>1</v>
      </c>
      <c r="Y68" s="1">
        <v>0.5</v>
      </c>
      <c r="AA68" s="10">
        <v>1</v>
      </c>
      <c r="AB68" s="1">
        <v>1</v>
      </c>
      <c r="AC68" s="1">
        <v>1</v>
      </c>
      <c r="AF68" s="1">
        <v>1</v>
      </c>
      <c r="AJ68" s="10"/>
    </row>
    <row r="69" spans="1:40" x14ac:dyDescent="0.3">
      <c r="A69" s="53">
        <v>42</v>
      </c>
      <c r="B69">
        <v>1995</v>
      </c>
      <c r="C69">
        <v>7</v>
      </c>
      <c r="D69">
        <v>7</v>
      </c>
      <c r="E69" t="s">
        <v>230</v>
      </c>
      <c r="F69" s="18">
        <v>1</v>
      </c>
      <c r="G69" s="18">
        <v>0</v>
      </c>
      <c r="H69" s="18">
        <v>0</v>
      </c>
      <c r="I69" s="18">
        <f t="shared" si="29"/>
        <v>0</v>
      </c>
      <c r="J69" s="1">
        <v>1</v>
      </c>
      <c r="K69" s="1">
        <f t="shared" si="23"/>
        <v>1</v>
      </c>
      <c r="L69" s="1" t="str">
        <f t="shared" si="24"/>
        <v/>
      </c>
      <c r="M69" s="1" t="str">
        <f t="shared" si="25"/>
        <v/>
      </c>
      <c r="N69" s="1">
        <f t="shared" si="26"/>
        <v>1.5</v>
      </c>
      <c r="O69" s="1">
        <f t="shared" si="27"/>
        <v>2</v>
      </c>
      <c r="P69" s="1" t="str">
        <f t="shared" si="28"/>
        <v/>
      </c>
      <c r="AA69" s="10">
        <v>1</v>
      </c>
      <c r="AB69" s="1">
        <v>1</v>
      </c>
      <c r="AG69" s="1">
        <v>1</v>
      </c>
      <c r="AJ69" s="10"/>
    </row>
    <row r="70" spans="1:40" x14ac:dyDescent="0.3">
      <c r="A70" s="53">
        <v>42</v>
      </c>
      <c r="B70">
        <v>1995</v>
      </c>
      <c r="C70">
        <v>6</v>
      </c>
      <c r="D70">
        <v>10</v>
      </c>
      <c r="E70" t="s">
        <v>228</v>
      </c>
      <c r="F70" s="18">
        <v>1</v>
      </c>
      <c r="G70" s="18">
        <v>0</v>
      </c>
      <c r="H70" s="18">
        <v>0</v>
      </c>
      <c r="I70" s="18">
        <f t="shared" si="29"/>
        <v>0</v>
      </c>
      <c r="J70" s="1">
        <v>-1</v>
      </c>
      <c r="K70" s="1">
        <f t="shared" si="23"/>
        <v>1</v>
      </c>
      <c r="L70" s="1" t="str">
        <f t="shared" si="24"/>
        <v/>
      </c>
      <c r="M70" s="1" t="str">
        <f t="shared" si="25"/>
        <v/>
      </c>
      <c r="N70" s="1">
        <f t="shared" si="26"/>
        <v>1.5</v>
      </c>
      <c r="O70" s="1">
        <f t="shared" si="27"/>
        <v>4</v>
      </c>
      <c r="P70" s="1" t="str">
        <f t="shared" si="28"/>
        <v/>
      </c>
      <c r="AA70" s="10">
        <v>1</v>
      </c>
      <c r="AB70" s="1">
        <v>1</v>
      </c>
      <c r="AI70" s="1">
        <v>1</v>
      </c>
      <c r="AJ70" s="10"/>
    </row>
    <row r="71" spans="1:40" x14ac:dyDescent="0.3">
      <c r="A71" s="53">
        <v>42</v>
      </c>
      <c r="B71">
        <v>1995</v>
      </c>
      <c r="C71">
        <v>18</v>
      </c>
      <c r="D71">
        <v>10</v>
      </c>
      <c r="E71" t="s">
        <v>234</v>
      </c>
      <c r="F71" s="18">
        <v>3</v>
      </c>
      <c r="G71" s="18">
        <v>0</v>
      </c>
      <c r="H71" s="18">
        <v>0</v>
      </c>
      <c r="I71" s="18">
        <f t="shared" si="29"/>
        <v>0</v>
      </c>
      <c r="J71" s="1">
        <v>-1</v>
      </c>
      <c r="K71" s="1">
        <f t="shared" si="23"/>
        <v>-1</v>
      </c>
      <c r="L71" s="1">
        <f t="shared" si="24"/>
        <v>3.5</v>
      </c>
      <c r="M71" s="1" t="str">
        <f t="shared" si="25"/>
        <v/>
      </c>
      <c r="N71" s="1">
        <f t="shared" si="26"/>
        <v>1.5</v>
      </c>
      <c r="O71" s="1" t="str">
        <f t="shared" si="27"/>
        <v/>
      </c>
      <c r="P71" s="1" t="str">
        <f t="shared" si="28"/>
        <v/>
      </c>
      <c r="S71" s="1">
        <v>1</v>
      </c>
      <c r="T71" s="1">
        <v>1</v>
      </c>
      <c r="AA71" s="10">
        <v>1</v>
      </c>
      <c r="AB71" s="1">
        <v>1</v>
      </c>
      <c r="AJ71" s="10"/>
    </row>
    <row r="72" spans="1:40" x14ac:dyDescent="0.3">
      <c r="A72" s="53">
        <v>42</v>
      </c>
      <c r="B72">
        <v>1995</v>
      </c>
      <c r="C72">
        <v>3</v>
      </c>
      <c r="D72">
        <v>11</v>
      </c>
      <c r="E72" t="s">
        <v>225</v>
      </c>
      <c r="F72" s="18">
        <v>2</v>
      </c>
      <c r="G72" s="18">
        <v>0</v>
      </c>
      <c r="H72" s="18">
        <v>1</v>
      </c>
      <c r="I72" s="18">
        <f t="shared" si="29"/>
        <v>1</v>
      </c>
      <c r="J72" s="1">
        <v>-1</v>
      </c>
      <c r="K72" s="1">
        <f t="shared" si="23"/>
        <v>-1</v>
      </c>
      <c r="L72" s="1" t="str">
        <f t="shared" si="24"/>
        <v/>
      </c>
      <c r="M72" s="1" t="str">
        <f t="shared" si="25"/>
        <v/>
      </c>
      <c r="N72" s="1">
        <f t="shared" si="26"/>
        <v>1</v>
      </c>
      <c r="O72" s="1">
        <f t="shared" si="27"/>
        <v>1</v>
      </c>
      <c r="P72" s="1" t="str">
        <f t="shared" si="28"/>
        <v/>
      </c>
      <c r="AA72" s="10">
        <v>2</v>
      </c>
      <c r="AF72" s="1">
        <v>1</v>
      </c>
      <c r="AJ72" s="10"/>
    </row>
    <row r="73" spans="1:40" x14ac:dyDescent="0.3">
      <c r="A73" s="53">
        <v>42</v>
      </c>
      <c r="B73">
        <v>1995</v>
      </c>
      <c r="C73">
        <v>9</v>
      </c>
      <c r="D73">
        <v>11</v>
      </c>
      <c r="E73" t="s">
        <v>221</v>
      </c>
      <c r="F73" s="18">
        <v>1</v>
      </c>
      <c r="G73" s="18">
        <v>0</v>
      </c>
      <c r="H73" s="18">
        <v>0</v>
      </c>
      <c r="I73" s="18">
        <f t="shared" si="29"/>
        <v>0</v>
      </c>
      <c r="J73" s="1">
        <v>-1</v>
      </c>
      <c r="K73" s="1">
        <f t="shared" si="23"/>
        <v>1</v>
      </c>
      <c r="L73" s="1" t="str">
        <f t="shared" si="24"/>
        <v/>
      </c>
      <c r="M73" s="1" t="str">
        <f t="shared" si="25"/>
        <v/>
      </c>
      <c r="N73" s="1">
        <f t="shared" si="26"/>
        <v>1.5</v>
      </c>
      <c r="O73" s="1">
        <f t="shared" si="27"/>
        <v>2</v>
      </c>
      <c r="P73" s="1">
        <f t="shared" si="28"/>
        <v>1</v>
      </c>
      <c r="AA73" s="10">
        <v>1</v>
      </c>
      <c r="AB73" s="1">
        <v>1</v>
      </c>
      <c r="AG73" s="1">
        <v>1</v>
      </c>
      <c r="AJ73" s="10">
        <v>1</v>
      </c>
      <c r="AN73" s="19" t="s">
        <v>45</v>
      </c>
    </row>
    <row r="74" spans="1:40" x14ac:dyDescent="0.3">
      <c r="A74" s="53">
        <v>42</v>
      </c>
      <c r="B74">
        <v>1995</v>
      </c>
      <c r="C74">
        <v>20</v>
      </c>
      <c r="D74">
        <v>11</v>
      </c>
      <c r="E74" t="s">
        <v>224</v>
      </c>
      <c r="F74" s="18">
        <v>1</v>
      </c>
      <c r="G74" s="18">
        <v>1</v>
      </c>
      <c r="H74" s="18">
        <v>0</v>
      </c>
      <c r="I74" s="18">
        <f t="shared" si="29"/>
        <v>1</v>
      </c>
      <c r="J74" s="1">
        <v>-1</v>
      </c>
      <c r="K74" s="1">
        <f t="shared" si="23"/>
        <v>-1</v>
      </c>
      <c r="L74" s="1" t="str">
        <f t="shared" si="24"/>
        <v/>
      </c>
      <c r="M74" s="1">
        <f t="shared" si="25"/>
        <v>1</v>
      </c>
      <c r="N74" s="1">
        <f t="shared" si="26"/>
        <v>3</v>
      </c>
      <c r="O74" s="1">
        <f t="shared" si="27"/>
        <v>1</v>
      </c>
      <c r="P74" s="1">
        <f t="shared" si="28"/>
        <v>4</v>
      </c>
      <c r="V74" s="1">
        <v>2</v>
      </c>
      <c r="AB74" s="1">
        <v>0.5</v>
      </c>
      <c r="AC74" s="1">
        <v>1</v>
      </c>
      <c r="AD74" s="1">
        <v>0.5</v>
      </c>
      <c r="AF74" s="1">
        <v>1</v>
      </c>
      <c r="AJ74" s="10"/>
      <c r="AM74" s="9">
        <v>1</v>
      </c>
      <c r="AN74" s="19" t="s">
        <v>45</v>
      </c>
    </row>
    <row r="75" spans="1:40" x14ac:dyDescent="0.3">
      <c r="A75" s="53">
        <v>42</v>
      </c>
      <c r="B75">
        <v>1996</v>
      </c>
      <c r="C75">
        <v>25</v>
      </c>
      <c r="D75">
        <v>1</v>
      </c>
      <c r="E75" t="s">
        <v>244</v>
      </c>
      <c r="F75" s="18">
        <v>1</v>
      </c>
      <c r="G75" s="18">
        <v>0</v>
      </c>
      <c r="H75" s="18">
        <v>0</v>
      </c>
      <c r="I75" s="18">
        <f t="shared" si="29"/>
        <v>0</v>
      </c>
      <c r="J75" s="1">
        <v>-1</v>
      </c>
      <c r="K75" s="1">
        <f t="shared" si="23"/>
        <v>1</v>
      </c>
      <c r="L75" s="1" t="str">
        <f t="shared" si="24"/>
        <v/>
      </c>
      <c r="M75" s="1" t="str">
        <f t="shared" si="25"/>
        <v/>
      </c>
      <c r="N75" s="1">
        <f t="shared" si="26"/>
        <v>4.2</v>
      </c>
      <c r="O75" s="1">
        <f t="shared" si="27"/>
        <v>1</v>
      </c>
      <c r="P75" s="1">
        <f t="shared" si="28"/>
        <v>3</v>
      </c>
      <c r="AC75" s="1">
        <v>0.5</v>
      </c>
      <c r="AD75" s="1">
        <v>1</v>
      </c>
      <c r="AE75" s="9">
        <v>1</v>
      </c>
      <c r="AF75" s="1">
        <v>1</v>
      </c>
      <c r="AJ75" s="10"/>
      <c r="AL75" s="1">
        <v>1</v>
      </c>
      <c r="AN75" s="19" t="s">
        <v>45</v>
      </c>
    </row>
    <row r="76" spans="1:40" x14ac:dyDescent="0.3">
      <c r="A76" s="53">
        <v>42</v>
      </c>
      <c r="B76">
        <v>1996</v>
      </c>
      <c r="C76" s="184">
        <v>14</v>
      </c>
      <c r="D76" s="184">
        <v>3</v>
      </c>
      <c r="E76" t="s">
        <v>251</v>
      </c>
      <c r="F76" s="18">
        <v>2</v>
      </c>
      <c r="G76" s="18">
        <v>0</v>
      </c>
      <c r="H76" s="18">
        <v>1</v>
      </c>
      <c r="I76" s="18">
        <f t="shared" si="29"/>
        <v>1</v>
      </c>
      <c r="J76" s="1">
        <v>-1</v>
      </c>
      <c r="K76" s="1">
        <f t="shared" si="23"/>
        <v>-1</v>
      </c>
      <c r="L76" s="1" t="str">
        <f t="shared" si="24"/>
        <v/>
      </c>
      <c r="M76" s="1" t="str">
        <f t="shared" si="25"/>
        <v/>
      </c>
      <c r="N76" s="1">
        <f t="shared" si="26"/>
        <v>5</v>
      </c>
      <c r="O76" s="1">
        <f t="shared" si="27"/>
        <v>1</v>
      </c>
      <c r="P76" s="1" t="str">
        <f t="shared" si="28"/>
        <v/>
      </c>
      <c r="AE76" s="9">
        <v>2</v>
      </c>
      <c r="AF76" s="1">
        <v>1</v>
      </c>
      <c r="AJ76" s="10"/>
    </row>
    <row r="77" spans="1:40" x14ac:dyDescent="0.3">
      <c r="A77" s="53">
        <v>42</v>
      </c>
      <c r="B77">
        <v>1996</v>
      </c>
      <c r="C77">
        <v>21</v>
      </c>
      <c r="D77">
        <v>3</v>
      </c>
      <c r="E77" t="s">
        <v>239</v>
      </c>
      <c r="F77" s="18">
        <v>0</v>
      </c>
      <c r="G77" s="18">
        <v>0</v>
      </c>
      <c r="H77" s="18">
        <v>0</v>
      </c>
      <c r="I77" s="18">
        <f t="shared" si="29"/>
        <v>0</v>
      </c>
      <c r="J77" s="1">
        <v>-1</v>
      </c>
      <c r="K77" s="1">
        <f t="shared" si="23"/>
        <v>1</v>
      </c>
      <c r="L77" s="1" t="str">
        <f t="shared" si="24"/>
        <v/>
      </c>
      <c r="M77" s="1" t="str">
        <f t="shared" si="25"/>
        <v/>
      </c>
      <c r="N77" s="1" t="str">
        <f t="shared" si="26"/>
        <v/>
      </c>
      <c r="O77" s="1" t="str">
        <f t="shared" si="27"/>
        <v/>
      </c>
      <c r="P77" s="1" t="str">
        <f t="shared" si="28"/>
        <v/>
      </c>
      <c r="AJ77" s="10"/>
    </row>
    <row r="78" spans="1:40" x14ac:dyDescent="0.3">
      <c r="A78" s="53">
        <v>42</v>
      </c>
      <c r="B78">
        <v>1996</v>
      </c>
      <c r="C78">
        <v>21</v>
      </c>
      <c r="D78">
        <v>3</v>
      </c>
      <c r="E78" t="s">
        <v>236</v>
      </c>
      <c r="F78" s="18">
        <v>1</v>
      </c>
      <c r="G78" s="18">
        <v>0</v>
      </c>
      <c r="H78" s="18">
        <v>0</v>
      </c>
      <c r="I78" s="18">
        <f t="shared" si="29"/>
        <v>0</v>
      </c>
      <c r="J78" s="1">
        <v>-1</v>
      </c>
      <c r="K78" s="1">
        <f t="shared" si="23"/>
        <v>1</v>
      </c>
      <c r="L78" s="1" t="str">
        <f t="shared" si="24"/>
        <v/>
      </c>
      <c r="M78" s="1" t="str">
        <f t="shared" si="25"/>
        <v/>
      </c>
      <c r="N78" s="1">
        <f t="shared" si="26"/>
        <v>2.2000000000000002</v>
      </c>
      <c r="O78" s="1">
        <f t="shared" si="27"/>
        <v>3</v>
      </c>
      <c r="P78" s="1" t="str">
        <f t="shared" si="28"/>
        <v/>
      </c>
      <c r="AA78" s="10">
        <v>0.5</v>
      </c>
      <c r="AB78" s="1">
        <v>1</v>
      </c>
      <c r="AC78" s="1">
        <v>1</v>
      </c>
      <c r="AH78" s="1">
        <v>1</v>
      </c>
      <c r="AJ78" s="10"/>
    </row>
    <row r="79" spans="1:40" x14ac:dyDescent="0.3">
      <c r="A79" s="53">
        <v>42</v>
      </c>
      <c r="B79">
        <v>1996</v>
      </c>
      <c r="C79">
        <v>11</v>
      </c>
      <c r="D79">
        <v>4</v>
      </c>
      <c r="E79" t="s">
        <v>241</v>
      </c>
      <c r="F79" s="18">
        <v>1</v>
      </c>
      <c r="G79" s="18">
        <v>1</v>
      </c>
      <c r="H79" s="18">
        <v>0</v>
      </c>
      <c r="I79" s="18">
        <f t="shared" si="29"/>
        <v>1</v>
      </c>
      <c r="J79" s="1">
        <v>-1</v>
      </c>
      <c r="K79" s="1">
        <f t="shared" si="23"/>
        <v>-1</v>
      </c>
      <c r="L79" s="1" t="str">
        <f t="shared" si="24"/>
        <v/>
      </c>
      <c r="M79" s="1" t="str">
        <f t="shared" si="25"/>
        <v/>
      </c>
      <c r="N79" s="1">
        <f t="shared" si="26"/>
        <v>1</v>
      </c>
      <c r="O79" s="1">
        <f t="shared" si="27"/>
        <v>1</v>
      </c>
      <c r="P79" s="1">
        <f t="shared" si="28"/>
        <v>1</v>
      </c>
      <c r="AA79" s="10">
        <v>2</v>
      </c>
      <c r="AF79" s="1">
        <v>1</v>
      </c>
      <c r="AJ79" s="10">
        <v>1</v>
      </c>
      <c r="AN79" s="19" t="s">
        <v>45</v>
      </c>
    </row>
    <row r="80" spans="1:40" x14ac:dyDescent="0.3">
      <c r="A80" s="53">
        <v>42</v>
      </c>
      <c r="B80">
        <v>1996</v>
      </c>
      <c r="C80" s="184">
        <v>11</v>
      </c>
      <c r="D80" s="184">
        <v>4</v>
      </c>
      <c r="E80" t="s">
        <v>252</v>
      </c>
      <c r="F80" s="18">
        <v>2</v>
      </c>
      <c r="G80" s="18">
        <v>0</v>
      </c>
      <c r="H80" s="18">
        <v>1</v>
      </c>
      <c r="I80" s="18">
        <f t="shared" si="29"/>
        <v>1</v>
      </c>
      <c r="J80" s="1">
        <v>-1</v>
      </c>
      <c r="K80" s="1">
        <f t="shared" si="23"/>
        <v>-1</v>
      </c>
      <c r="L80" s="1" t="str">
        <f t="shared" si="24"/>
        <v/>
      </c>
      <c r="M80" s="1" t="str">
        <f t="shared" si="25"/>
        <v/>
      </c>
      <c r="N80" s="1">
        <f t="shared" si="26"/>
        <v>1</v>
      </c>
      <c r="O80" s="1">
        <f t="shared" si="27"/>
        <v>1</v>
      </c>
      <c r="P80" s="1">
        <f t="shared" si="28"/>
        <v>1</v>
      </c>
      <c r="AA80" s="10">
        <v>2</v>
      </c>
      <c r="AF80" s="1">
        <v>1</v>
      </c>
      <c r="AJ80" s="10">
        <v>1</v>
      </c>
      <c r="AN80" s="19" t="s">
        <v>45</v>
      </c>
    </row>
    <row r="81" spans="1:40" x14ac:dyDescent="0.3">
      <c r="A81" s="53">
        <v>42</v>
      </c>
      <c r="B81">
        <v>1996</v>
      </c>
      <c r="C81">
        <v>15</v>
      </c>
      <c r="D81">
        <v>5</v>
      </c>
      <c r="E81" t="s">
        <v>240</v>
      </c>
      <c r="F81" s="18">
        <v>1</v>
      </c>
      <c r="G81" s="18">
        <v>0</v>
      </c>
      <c r="H81" s="18">
        <v>0</v>
      </c>
      <c r="I81" s="18">
        <f t="shared" si="29"/>
        <v>0</v>
      </c>
      <c r="J81" s="1">
        <v>-1</v>
      </c>
      <c r="K81" s="1">
        <f t="shared" si="23"/>
        <v>1</v>
      </c>
      <c r="L81" s="1" t="str">
        <f t="shared" si="24"/>
        <v/>
      </c>
      <c r="M81" s="1">
        <f t="shared" si="25"/>
        <v>3.2</v>
      </c>
      <c r="N81" s="1">
        <f t="shared" si="26"/>
        <v>4.666666666666667</v>
      </c>
      <c r="O81" s="1">
        <f t="shared" si="27"/>
        <v>1</v>
      </c>
      <c r="P81" s="1">
        <f t="shared" si="28"/>
        <v>4</v>
      </c>
      <c r="W81" s="1">
        <v>0.5</v>
      </c>
      <c r="X81" s="1">
        <v>1</v>
      </c>
      <c r="Y81" s="1">
        <v>1</v>
      </c>
      <c r="AD81" s="1">
        <v>0.5</v>
      </c>
      <c r="AE81" s="9">
        <v>1</v>
      </c>
      <c r="AF81" s="1">
        <v>1</v>
      </c>
      <c r="AJ81" s="10"/>
      <c r="AM81" s="9">
        <v>1</v>
      </c>
      <c r="AN81" s="19" t="s">
        <v>44</v>
      </c>
    </row>
    <row r="82" spans="1:40" x14ac:dyDescent="0.3">
      <c r="A82" s="53">
        <v>42</v>
      </c>
      <c r="B82">
        <v>1996</v>
      </c>
      <c r="C82">
        <v>14</v>
      </c>
      <c r="D82">
        <v>6</v>
      </c>
      <c r="E82" t="s">
        <v>238</v>
      </c>
      <c r="F82" s="18">
        <v>1</v>
      </c>
      <c r="G82" s="18">
        <v>0</v>
      </c>
      <c r="H82" s="18">
        <v>0</v>
      </c>
      <c r="I82" s="18">
        <f t="shared" si="29"/>
        <v>0</v>
      </c>
      <c r="J82" s="1">
        <v>-1</v>
      </c>
      <c r="K82" s="1">
        <f t="shared" ref="K82:K114" si="30">IF(F82=2,-1,IF(F82=3,-1,IF((F82+G82)=2,-1,IF((F82+H82)=2,-1,1))))</f>
        <v>1</v>
      </c>
      <c r="L82" s="1" t="str">
        <f t="shared" ref="L82:L114" si="31">IF(SUM(Q82:U82)=0,"",(Q82*1+R82*2+S82*3+T82*4+U82*5)/SUM(Q82:U82))</f>
        <v/>
      </c>
      <c r="M82" s="1">
        <f t="shared" ref="M82:M114" si="32">IF(SUM(V82:Z82)=0,"",(V82*1+W82*2+X82*3+Y82*4+Z82*5)/SUM(V82:Z82))</f>
        <v>2.8</v>
      </c>
      <c r="N82" s="1">
        <f t="shared" ref="N82:N114" si="33">IF(SUM(AA82:AE82)=0,"",(AA82*1+AB82*2+AC82*3+AD82*4+AE82*5)/SUM(AA82:AE82))</f>
        <v>2.8</v>
      </c>
      <c r="O82" s="1">
        <f t="shared" ref="O82:O114" si="34">IF(AF82=1,1,(IF(AG82=1,2,(IF(AH82=1,3,(IF(AI82=1,4,"")))))))</f>
        <v>1</v>
      </c>
      <c r="P82" s="1">
        <f t="shared" ref="P82:P114" si="35">IF(AJ82=1,1,(IF(AK82=1,2,(IF(AL82=1,3,(IF(AM82=1,4,"")))))))</f>
        <v>2</v>
      </c>
      <c r="W82" s="1">
        <v>1</v>
      </c>
      <c r="X82" s="1">
        <v>1</v>
      </c>
      <c r="Y82" s="1">
        <v>0.5</v>
      </c>
      <c r="AB82" s="1">
        <v>1</v>
      </c>
      <c r="AC82" s="1">
        <v>1</v>
      </c>
      <c r="AD82" s="1">
        <v>0.5</v>
      </c>
      <c r="AF82" s="1">
        <v>1</v>
      </c>
      <c r="AJ82" s="10"/>
      <c r="AK82" s="1">
        <v>1</v>
      </c>
      <c r="AN82" s="58" t="s">
        <v>45</v>
      </c>
    </row>
    <row r="83" spans="1:40" ht="14.4" customHeight="1" x14ac:dyDescent="0.3">
      <c r="A83" s="53">
        <v>42</v>
      </c>
      <c r="B83">
        <v>1996</v>
      </c>
      <c r="C83" s="184">
        <v>11</v>
      </c>
      <c r="D83" s="184">
        <v>7</v>
      </c>
      <c r="E83" t="s">
        <v>253</v>
      </c>
      <c r="F83" s="18">
        <v>1</v>
      </c>
      <c r="G83" s="18">
        <v>0</v>
      </c>
      <c r="H83" s="18">
        <v>0</v>
      </c>
      <c r="I83" s="18">
        <f t="shared" ref="I83:I114" si="36">IF(G83=1,1,IF(H83=1,1,0))</f>
        <v>0</v>
      </c>
      <c r="J83" s="1">
        <v>1</v>
      </c>
      <c r="K83" s="1">
        <f t="shared" si="30"/>
        <v>1</v>
      </c>
      <c r="L83" s="1" t="str">
        <f t="shared" si="31"/>
        <v/>
      </c>
      <c r="M83" s="1" t="str">
        <f t="shared" si="32"/>
        <v/>
      </c>
      <c r="N83" s="1">
        <f t="shared" si="33"/>
        <v>1.5</v>
      </c>
      <c r="O83" s="1">
        <f t="shared" si="34"/>
        <v>1</v>
      </c>
      <c r="P83" s="1" t="str">
        <f t="shared" si="35"/>
        <v/>
      </c>
      <c r="AA83" s="10">
        <v>1</v>
      </c>
      <c r="AB83" s="1">
        <v>1</v>
      </c>
      <c r="AF83" s="1">
        <v>1</v>
      </c>
      <c r="AJ83" s="10"/>
    </row>
    <row r="84" spans="1:40" x14ac:dyDescent="0.3">
      <c r="A84" s="183">
        <v>42</v>
      </c>
      <c r="B84">
        <v>1996</v>
      </c>
      <c r="C84" s="184">
        <v>11</v>
      </c>
      <c r="D84" s="184">
        <v>7</v>
      </c>
      <c r="E84" t="s">
        <v>272</v>
      </c>
      <c r="F84" s="18">
        <v>1</v>
      </c>
      <c r="G84" s="18">
        <v>0</v>
      </c>
      <c r="H84" s="18">
        <v>0</v>
      </c>
      <c r="I84" s="18">
        <f t="shared" si="36"/>
        <v>0</v>
      </c>
      <c r="J84" s="1">
        <v>-1</v>
      </c>
      <c r="K84" s="1">
        <f t="shared" si="30"/>
        <v>1</v>
      </c>
      <c r="L84" s="1" t="str">
        <f t="shared" si="31"/>
        <v/>
      </c>
      <c r="M84" s="1" t="str">
        <f t="shared" si="32"/>
        <v/>
      </c>
      <c r="N84" s="1">
        <f t="shared" si="33"/>
        <v>3</v>
      </c>
      <c r="O84" s="1">
        <f t="shared" si="34"/>
        <v>1</v>
      </c>
      <c r="P84" s="1" t="str">
        <f t="shared" si="35"/>
        <v/>
      </c>
      <c r="AB84" s="1">
        <v>0.5</v>
      </c>
      <c r="AC84" s="1">
        <v>1</v>
      </c>
      <c r="AD84" s="1">
        <v>0.5</v>
      </c>
      <c r="AF84" s="1">
        <v>1</v>
      </c>
      <c r="AJ84" s="10"/>
    </row>
    <row r="85" spans="1:40" x14ac:dyDescent="0.3">
      <c r="A85" s="53">
        <v>42</v>
      </c>
      <c r="B85">
        <v>1996</v>
      </c>
      <c r="C85">
        <v>11</v>
      </c>
      <c r="D85">
        <v>7</v>
      </c>
      <c r="E85" t="s">
        <v>237</v>
      </c>
      <c r="F85" s="18">
        <v>1</v>
      </c>
      <c r="G85" s="18">
        <v>0</v>
      </c>
      <c r="H85" s="18">
        <v>0</v>
      </c>
      <c r="I85" s="18">
        <f t="shared" si="36"/>
        <v>0</v>
      </c>
      <c r="J85" s="1">
        <v>-1</v>
      </c>
      <c r="K85" s="1">
        <f t="shared" si="30"/>
        <v>1</v>
      </c>
      <c r="L85" s="1" t="str">
        <f t="shared" si="31"/>
        <v/>
      </c>
      <c r="M85" s="1" t="str">
        <f t="shared" si="32"/>
        <v/>
      </c>
      <c r="N85" s="1">
        <f t="shared" si="33"/>
        <v>2.2000000000000002</v>
      </c>
      <c r="O85" s="1">
        <f t="shared" si="34"/>
        <v>1</v>
      </c>
      <c r="P85" s="1" t="str">
        <f t="shared" si="35"/>
        <v/>
      </c>
      <c r="AA85" s="10">
        <v>0.5</v>
      </c>
      <c r="AB85" s="1">
        <v>1</v>
      </c>
      <c r="AC85" s="1">
        <v>1</v>
      </c>
      <c r="AF85" s="1">
        <v>1</v>
      </c>
      <c r="AJ85" s="10"/>
      <c r="AN85" s="58"/>
    </row>
    <row r="86" spans="1:40" x14ac:dyDescent="0.3">
      <c r="A86" s="53">
        <v>42</v>
      </c>
      <c r="B86">
        <v>1996</v>
      </c>
      <c r="C86">
        <v>31</v>
      </c>
      <c r="D86">
        <v>7</v>
      </c>
      <c r="E86" t="s">
        <v>249</v>
      </c>
      <c r="F86" s="18">
        <v>1</v>
      </c>
      <c r="G86" s="18">
        <v>0</v>
      </c>
      <c r="H86" s="18">
        <v>0</v>
      </c>
      <c r="I86" s="18">
        <f t="shared" si="36"/>
        <v>0</v>
      </c>
      <c r="J86" s="1">
        <v>-1</v>
      </c>
      <c r="K86" s="1">
        <f t="shared" si="30"/>
        <v>1</v>
      </c>
      <c r="L86" s="1" t="str">
        <f t="shared" si="31"/>
        <v/>
      </c>
      <c r="M86" s="1">
        <f t="shared" si="32"/>
        <v>3.8</v>
      </c>
      <c r="N86" s="1">
        <f t="shared" si="33"/>
        <v>2</v>
      </c>
      <c r="O86" s="1">
        <f t="shared" si="34"/>
        <v>2</v>
      </c>
      <c r="P86" s="1" t="str">
        <f t="shared" si="35"/>
        <v/>
      </c>
      <c r="X86" s="1">
        <v>1</v>
      </c>
      <c r="Y86" s="1">
        <v>1</v>
      </c>
      <c r="Z86" s="1">
        <v>0.5</v>
      </c>
      <c r="AA86" s="10">
        <v>1</v>
      </c>
      <c r="AB86" s="1">
        <v>1</v>
      </c>
      <c r="AC86" s="1">
        <v>1</v>
      </c>
      <c r="AG86" s="1">
        <v>1</v>
      </c>
      <c r="AJ86" s="10"/>
    </row>
    <row r="87" spans="1:40" x14ac:dyDescent="0.3">
      <c r="A87" s="53">
        <v>42</v>
      </c>
      <c r="B87">
        <v>1996</v>
      </c>
      <c r="C87">
        <v>31</v>
      </c>
      <c r="D87">
        <v>7</v>
      </c>
      <c r="E87" t="s">
        <v>247</v>
      </c>
      <c r="F87" s="18">
        <v>3</v>
      </c>
      <c r="G87" s="18">
        <v>0</v>
      </c>
      <c r="H87" s="18">
        <v>0</v>
      </c>
      <c r="I87" s="18">
        <f t="shared" si="36"/>
        <v>0</v>
      </c>
      <c r="J87" s="1">
        <v>-1</v>
      </c>
      <c r="K87" s="1">
        <f t="shared" si="30"/>
        <v>-1</v>
      </c>
      <c r="L87" s="1" t="str">
        <f t="shared" si="31"/>
        <v/>
      </c>
      <c r="M87" s="1" t="str">
        <f t="shared" si="32"/>
        <v/>
      </c>
      <c r="N87" s="1">
        <f t="shared" si="33"/>
        <v>1</v>
      </c>
      <c r="O87" s="1" t="str">
        <f t="shared" si="34"/>
        <v/>
      </c>
      <c r="P87" s="1" t="str">
        <f t="shared" si="35"/>
        <v/>
      </c>
      <c r="AA87" s="10">
        <v>1</v>
      </c>
      <c r="AJ87" s="10"/>
    </row>
    <row r="88" spans="1:40" x14ac:dyDescent="0.3">
      <c r="A88" s="53">
        <v>42</v>
      </c>
      <c r="B88">
        <v>1996</v>
      </c>
      <c r="C88">
        <v>10</v>
      </c>
      <c r="D88">
        <v>9</v>
      </c>
      <c r="E88" t="s">
        <v>246</v>
      </c>
      <c r="F88" s="18">
        <v>1</v>
      </c>
      <c r="G88" s="18">
        <v>0</v>
      </c>
      <c r="H88" s="18">
        <v>0</v>
      </c>
      <c r="I88" s="18">
        <f t="shared" si="36"/>
        <v>0</v>
      </c>
      <c r="J88" s="1">
        <v>-1</v>
      </c>
      <c r="K88" s="1">
        <f t="shared" si="30"/>
        <v>1</v>
      </c>
      <c r="L88" s="1" t="str">
        <f t="shared" si="31"/>
        <v/>
      </c>
      <c r="M88" s="1" t="str">
        <f t="shared" si="32"/>
        <v/>
      </c>
      <c r="N88" s="1">
        <f t="shared" si="33"/>
        <v>2</v>
      </c>
      <c r="O88" s="1">
        <f t="shared" si="34"/>
        <v>1</v>
      </c>
      <c r="P88" s="1">
        <f t="shared" si="35"/>
        <v>1</v>
      </c>
      <c r="AA88" s="10">
        <v>0.5</v>
      </c>
      <c r="AB88" s="1">
        <v>1</v>
      </c>
      <c r="AC88" s="1">
        <v>0.5</v>
      </c>
      <c r="AF88" s="1">
        <v>1</v>
      </c>
      <c r="AJ88" s="10">
        <v>1</v>
      </c>
      <c r="AN88" s="19" t="s">
        <v>45</v>
      </c>
    </row>
    <row r="89" spans="1:40" x14ac:dyDescent="0.3">
      <c r="A89" s="53">
        <v>42</v>
      </c>
      <c r="B89">
        <v>1996</v>
      </c>
      <c r="C89">
        <v>24</v>
      </c>
      <c r="D89">
        <v>10</v>
      </c>
      <c r="E89" t="s">
        <v>242</v>
      </c>
      <c r="F89" s="18">
        <v>1</v>
      </c>
      <c r="G89" s="18">
        <v>0</v>
      </c>
      <c r="H89" s="18">
        <v>0</v>
      </c>
      <c r="I89" s="18">
        <f t="shared" si="36"/>
        <v>0</v>
      </c>
      <c r="J89" s="1">
        <v>1</v>
      </c>
      <c r="K89" s="1">
        <f t="shared" si="30"/>
        <v>1</v>
      </c>
      <c r="L89" s="1" t="str">
        <f t="shared" si="31"/>
        <v/>
      </c>
      <c r="M89" s="1" t="str">
        <f t="shared" si="32"/>
        <v/>
      </c>
      <c r="N89" s="1">
        <f t="shared" si="33"/>
        <v>4.5</v>
      </c>
      <c r="O89" s="1">
        <f t="shared" si="34"/>
        <v>4</v>
      </c>
      <c r="P89" s="1" t="str">
        <f t="shared" si="35"/>
        <v/>
      </c>
      <c r="AD89" s="1">
        <v>1</v>
      </c>
      <c r="AE89" s="9">
        <v>1</v>
      </c>
      <c r="AI89" s="1">
        <v>1</v>
      </c>
      <c r="AJ89" s="10"/>
    </row>
    <row r="90" spans="1:40" x14ac:dyDescent="0.3">
      <c r="A90" s="53">
        <v>42</v>
      </c>
      <c r="B90">
        <v>1996</v>
      </c>
      <c r="C90" s="184">
        <v>7</v>
      </c>
      <c r="D90" s="184">
        <v>11</v>
      </c>
      <c r="E90" t="s">
        <v>250</v>
      </c>
      <c r="F90" s="18">
        <v>1</v>
      </c>
      <c r="G90" s="18">
        <v>0</v>
      </c>
      <c r="H90" s="18">
        <v>0</v>
      </c>
      <c r="I90" s="18">
        <f t="shared" si="36"/>
        <v>0</v>
      </c>
      <c r="J90" s="1">
        <v>-1</v>
      </c>
      <c r="K90" s="1">
        <f t="shared" si="30"/>
        <v>1</v>
      </c>
      <c r="L90" s="1" t="str">
        <f t="shared" si="31"/>
        <v/>
      </c>
      <c r="M90" s="1" t="str">
        <f t="shared" si="32"/>
        <v/>
      </c>
      <c r="N90" s="1">
        <f t="shared" si="33"/>
        <v>2.2000000000000002</v>
      </c>
      <c r="O90" s="1">
        <f t="shared" si="34"/>
        <v>1</v>
      </c>
      <c r="P90" s="1">
        <f t="shared" si="35"/>
        <v>1</v>
      </c>
      <c r="AA90" s="10">
        <v>0.5</v>
      </c>
      <c r="AB90" s="1">
        <v>1</v>
      </c>
      <c r="AC90" s="1">
        <v>1</v>
      </c>
      <c r="AF90" s="1">
        <v>1</v>
      </c>
      <c r="AJ90" s="10">
        <v>1</v>
      </c>
      <c r="AN90" s="19" t="s">
        <v>45</v>
      </c>
    </row>
    <row r="91" spans="1:40" x14ac:dyDescent="0.3">
      <c r="A91" s="53">
        <v>42</v>
      </c>
      <c r="B91">
        <v>1996</v>
      </c>
      <c r="C91">
        <v>14</v>
      </c>
      <c r="D91">
        <v>11</v>
      </c>
      <c r="E91" t="s">
        <v>245</v>
      </c>
      <c r="F91" s="18">
        <v>0</v>
      </c>
      <c r="G91" s="18">
        <v>0</v>
      </c>
      <c r="H91" s="18">
        <v>0</v>
      </c>
      <c r="I91" s="18">
        <f t="shared" si="36"/>
        <v>0</v>
      </c>
      <c r="J91" s="1">
        <v>-1</v>
      </c>
      <c r="K91" s="1">
        <f t="shared" si="30"/>
        <v>1</v>
      </c>
      <c r="L91" s="1" t="str">
        <f t="shared" si="31"/>
        <v/>
      </c>
      <c r="M91" s="1" t="str">
        <f t="shared" si="32"/>
        <v/>
      </c>
      <c r="N91" s="1" t="str">
        <f t="shared" si="33"/>
        <v/>
      </c>
      <c r="O91" s="1" t="str">
        <f t="shared" si="34"/>
        <v/>
      </c>
      <c r="P91" s="1" t="str">
        <f t="shared" si="35"/>
        <v/>
      </c>
      <c r="AJ91" s="10"/>
    </row>
    <row r="92" spans="1:40" x14ac:dyDescent="0.3">
      <c r="A92" s="53">
        <v>42</v>
      </c>
      <c r="B92">
        <v>1996</v>
      </c>
      <c r="C92" s="184">
        <v>5</v>
      </c>
      <c r="D92" s="184">
        <v>12</v>
      </c>
      <c r="E92" t="s">
        <v>254</v>
      </c>
      <c r="F92" s="18">
        <v>1</v>
      </c>
      <c r="G92" s="18">
        <v>1</v>
      </c>
      <c r="H92" s="18">
        <v>0</v>
      </c>
      <c r="I92" s="18">
        <f t="shared" si="36"/>
        <v>1</v>
      </c>
      <c r="J92" s="1">
        <v>-1</v>
      </c>
      <c r="K92" s="1">
        <f t="shared" si="30"/>
        <v>-1</v>
      </c>
      <c r="L92" s="1">
        <f t="shared" si="31"/>
        <v>3</v>
      </c>
      <c r="M92" s="1">
        <f t="shared" si="32"/>
        <v>4</v>
      </c>
      <c r="N92" s="1">
        <f t="shared" si="33"/>
        <v>5</v>
      </c>
      <c r="O92" s="1">
        <f t="shared" si="34"/>
        <v>1</v>
      </c>
      <c r="P92" s="1">
        <f t="shared" si="35"/>
        <v>2</v>
      </c>
      <c r="S92" s="1">
        <v>2</v>
      </c>
      <c r="Y92" s="1">
        <v>2</v>
      </c>
      <c r="AE92" s="9">
        <v>2</v>
      </c>
      <c r="AF92" s="1">
        <v>1</v>
      </c>
      <c r="AJ92" s="10"/>
      <c r="AK92" s="1">
        <v>1</v>
      </c>
      <c r="AN92" s="19" t="s">
        <v>45</v>
      </c>
    </row>
    <row r="93" spans="1:40" x14ac:dyDescent="0.3">
      <c r="A93" s="53">
        <v>42</v>
      </c>
      <c r="B93">
        <v>1996</v>
      </c>
      <c r="C93">
        <v>12</v>
      </c>
      <c r="D93">
        <v>12</v>
      </c>
      <c r="E93" t="s">
        <v>243</v>
      </c>
      <c r="F93" s="18">
        <v>1</v>
      </c>
      <c r="G93" s="18">
        <v>0</v>
      </c>
      <c r="H93" s="18">
        <v>0</v>
      </c>
      <c r="I93" s="18">
        <f t="shared" si="36"/>
        <v>0</v>
      </c>
      <c r="J93" s="1">
        <v>-1</v>
      </c>
      <c r="K93" s="1">
        <f t="shared" si="30"/>
        <v>1</v>
      </c>
      <c r="L93" s="1" t="str">
        <f t="shared" si="31"/>
        <v/>
      </c>
      <c r="M93" s="1">
        <f t="shared" si="32"/>
        <v>4.2</v>
      </c>
      <c r="N93" s="1">
        <f t="shared" si="33"/>
        <v>4.2</v>
      </c>
      <c r="O93" s="1">
        <f t="shared" si="34"/>
        <v>1</v>
      </c>
      <c r="P93" s="1">
        <f t="shared" si="35"/>
        <v>2</v>
      </c>
      <c r="X93" s="1">
        <v>0.5</v>
      </c>
      <c r="Y93" s="1">
        <v>1</v>
      </c>
      <c r="Z93" s="1">
        <v>1</v>
      </c>
      <c r="AC93" s="1">
        <v>0.5</v>
      </c>
      <c r="AD93" s="1">
        <v>1</v>
      </c>
      <c r="AE93" s="9">
        <v>1</v>
      </c>
      <c r="AF93" s="1">
        <v>1</v>
      </c>
      <c r="AJ93" s="10"/>
      <c r="AK93" s="1">
        <v>1</v>
      </c>
      <c r="AN93" s="19" t="s">
        <v>45</v>
      </c>
    </row>
    <row r="94" spans="1:40" x14ac:dyDescent="0.3">
      <c r="A94" s="183">
        <v>42</v>
      </c>
      <c r="B94">
        <v>1997</v>
      </c>
      <c r="C94" s="184">
        <v>27</v>
      </c>
      <c r="D94" s="184">
        <v>2</v>
      </c>
      <c r="E94" t="s">
        <v>278</v>
      </c>
      <c r="F94" s="18">
        <v>1</v>
      </c>
      <c r="G94" s="18">
        <v>0</v>
      </c>
      <c r="H94" s="18">
        <v>0</v>
      </c>
      <c r="I94" s="18">
        <f t="shared" si="36"/>
        <v>0</v>
      </c>
      <c r="J94" s="1">
        <v>1</v>
      </c>
      <c r="K94" s="1">
        <f t="shared" si="30"/>
        <v>1</v>
      </c>
      <c r="L94" s="1">
        <f t="shared" si="31"/>
        <v>1.8</v>
      </c>
      <c r="M94" s="1">
        <f t="shared" si="32"/>
        <v>4</v>
      </c>
      <c r="N94" s="1">
        <f t="shared" si="33"/>
        <v>4.5</v>
      </c>
      <c r="O94" s="1">
        <f t="shared" si="34"/>
        <v>3</v>
      </c>
      <c r="P94" s="1" t="str">
        <f t="shared" si="35"/>
        <v/>
      </c>
      <c r="Q94" s="10">
        <v>1</v>
      </c>
      <c r="R94" s="1">
        <v>1</v>
      </c>
      <c r="S94" s="1">
        <v>0.5</v>
      </c>
      <c r="X94" s="1">
        <v>1</v>
      </c>
      <c r="Y94" s="1">
        <v>1</v>
      </c>
      <c r="Z94" s="1">
        <v>1</v>
      </c>
      <c r="AD94" s="1">
        <v>1</v>
      </c>
      <c r="AE94" s="9">
        <v>1</v>
      </c>
      <c r="AH94" s="1">
        <v>1</v>
      </c>
      <c r="AJ94" s="10"/>
    </row>
    <row r="95" spans="1:40" x14ac:dyDescent="0.3">
      <c r="A95" s="183">
        <v>42</v>
      </c>
      <c r="B95">
        <v>1997</v>
      </c>
      <c r="C95" s="184">
        <v>20</v>
      </c>
      <c r="D95" s="184">
        <v>3</v>
      </c>
      <c r="E95" t="s">
        <v>274</v>
      </c>
      <c r="F95" s="18">
        <v>1</v>
      </c>
      <c r="G95" s="18">
        <v>0</v>
      </c>
      <c r="H95" s="18">
        <v>0</v>
      </c>
      <c r="I95" s="18">
        <f t="shared" si="36"/>
        <v>0</v>
      </c>
      <c r="J95" s="1">
        <v>1</v>
      </c>
      <c r="K95" s="1">
        <f t="shared" si="30"/>
        <v>1</v>
      </c>
      <c r="L95" s="1">
        <f t="shared" si="31"/>
        <v>1.8</v>
      </c>
      <c r="M95" s="1">
        <f t="shared" si="32"/>
        <v>4</v>
      </c>
      <c r="N95" s="1">
        <f t="shared" si="33"/>
        <v>4</v>
      </c>
      <c r="O95" s="1">
        <f t="shared" si="34"/>
        <v>3</v>
      </c>
      <c r="P95" s="1">
        <f t="shared" si="35"/>
        <v>2</v>
      </c>
      <c r="Q95" s="10">
        <v>1</v>
      </c>
      <c r="R95" s="1">
        <v>1</v>
      </c>
      <c r="S95" s="1">
        <v>0.5</v>
      </c>
      <c r="X95" s="1">
        <v>1</v>
      </c>
      <c r="Y95" s="1">
        <v>1</v>
      </c>
      <c r="Z95" s="1">
        <v>1</v>
      </c>
      <c r="AC95" s="1">
        <v>1</v>
      </c>
      <c r="AD95" s="1">
        <v>1</v>
      </c>
      <c r="AE95" s="9">
        <v>1</v>
      </c>
      <c r="AH95" s="1">
        <v>1</v>
      </c>
      <c r="AJ95" s="10"/>
      <c r="AK95" s="1">
        <v>1</v>
      </c>
      <c r="AN95" s="19" t="s">
        <v>296</v>
      </c>
    </row>
    <row r="96" spans="1:40" x14ac:dyDescent="0.3">
      <c r="A96" s="183">
        <v>42</v>
      </c>
      <c r="B96">
        <v>1997</v>
      </c>
      <c r="C96" s="184">
        <v>20</v>
      </c>
      <c r="D96" s="184">
        <v>3</v>
      </c>
      <c r="E96" t="s">
        <v>273</v>
      </c>
      <c r="F96" s="18">
        <v>1</v>
      </c>
      <c r="G96" s="18">
        <v>0</v>
      </c>
      <c r="H96" s="18">
        <v>0</v>
      </c>
      <c r="I96" s="18">
        <f t="shared" si="36"/>
        <v>0</v>
      </c>
      <c r="J96" s="1">
        <v>1</v>
      </c>
      <c r="K96" s="1">
        <f t="shared" si="30"/>
        <v>1</v>
      </c>
      <c r="L96" s="1">
        <f t="shared" si="31"/>
        <v>4.5</v>
      </c>
      <c r="M96" s="1">
        <f t="shared" si="32"/>
        <v>1.5</v>
      </c>
      <c r="N96" s="1">
        <f t="shared" si="33"/>
        <v>1.5</v>
      </c>
      <c r="O96" s="1">
        <f t="shared" si="34"/>
        <v>1</v>
      </c>
      <c r="P96" s="1">
        <f t="shared" si="35"/>
        <v>1</v>
      </c>
      <c r="T96" s="1">
        <v>1</v>
      </c>
      <c r="U96" s="9">
        <v>1</v>
      </c>
      <c r="V96" s="1">
        <v>1</v>
      </c>
      <c r="W96" s="1">
        <v>1</v>
      </c>
      <c r="AA96" s="10">
        <v>1</v>
      </c>
      <c r="AB96" s="1">
        <v>1</v>
      </c>
      <c r="AF96" s="1">
        <v>1</v>
      </c>
      <c r="AJ96" s="10">
        <v>1</v>
      </c>
      <c r="AN96" s="19" t="s">
        <v>45</v>
      </c>
    </row>
    <row r="97" spans="1:40" x14ac:dyDescent="0.3">
      <c r="A97" s="183">
        <v>42</v>
      </c>
      <c r="B97">
        <v>1997</v>
      </c>
      <c r="C97" s="184">
        <v>3</v>
      </c>
      <c r="D97" s="184">
        <v>4</v>
      </c>
      <c r="E97" t="s">
        <v>275</v>
      </c>
      <c r="F97" s="18">
        <v>1</v>
      </c>
      <c r="G97" s="18">
        <v>0</v>
      </c>
      <c r="H97" s="18">
        <v>0</v>
      </c>
      <c r="I97" s="18">
        <f t="shared" si="36"/>
        <v>0</v>
      </c>
      <c r="J97" s="1">
        <v>1</v>
      </c>
      <c r="K97" s="1">
        <f t="shared" si="30"/>
        <v>1</v>
      </c>
      <c r="L97" s="1" t="str">
        <f t="shared" si="31"/>
        <v/>
      </c>
      <c r="M97" s="1" t="str">
        <f t="shared" si="32"/>
        <v/>
      </c>
      <c r="N97" s="1">
        <f t="shared" si="33"/>
        <v>2.8</v>
      </c>
      <c r="O97" s="1">
        <f t="shared" si="34"/>
        <v>1</v>
      </c>
      <c r="P97" s="1">
        <f t="shared" si="35"/>
        <v>1</v>
      </c>
      <c r="AB97" s="1">
        <v>1</v>
      </c>
      <c r="AC97" s="1">
        <v>1</v>
      </c>
      <c r="AD97" s="1">
        <v>0.5</v>
      </c>
      <c r="AF97" s="1">
        <v>1</v>
      </c>
      <c r="AJ97" s="10">
        <v>1</v>
      </c>
      <c r="AN97" s="19" t="s">
        <v>47</v>
      </c>
    </row>
    <row r="98" spans="1:40" x14ac:dyDescent="0.3">
      <c r="A98" s="183">
        <v>42</v>
      </c>
      <c r="B98">
        <v>1997</v>
      </c>
      <c r="C98" s="184">
        <v>3</v>
      </c>
      <c r="D98" s="184">
        <v>4</v>
      </c>
      <c r="E98" t="s">
        <v>279</v>
      </c>
      <c r="F98" s="18">
        <v>2</v>
      </c>
      <c r="G98" s="18">
        <v>0</v>
      </c>
      <c r="H98" s="18">
        <v>0</v>
      </c>
      <c r="I98" s="18">
        <f t="shared" si="36"/>
        <v>0</v>
      </c>
      <c r="J98" s="1">
        <v>-1</v>
      </c>
      <c r="K98" s="1">
        <f t="shared" si="30"/>
        <v>-1</v>
      </c>
      <c r="L98" s="1" t="str">
        <f t="shared" si="31"/>
        <v/>
      </c>
      <c r="M98" s="1" t="str">
        <f t="shared" si="32"/>
        <v/>
      </c>
      <c r="N98" s="1">
        <f t="shared" si="33"/>
        <v>1.3333333333333333</v>
      </c>
      <c r="O98" s="1" t="str">
        <f t="shared" si="34"/>
        <v/>
      </c>
      <c r="P98" s="1" t="str">
        <f t="shared" si="35"/>
        <v/>
      </c>
      <c r="AA98" s="10">
        <v>1</v>
      </c>
      <c r="AB98" s="1">
        <v>0.5</v>
      </c>
      <c r="AJ98" s="10"/>
    </row>
    <row r="99" spans="1:40" x14ac:dyDescent="0.3">
      <c r="A99" s="183">
        <v>42</v>
      </c>
      <c r="B99">
        <v>1997</v>
      </c>
      <c r="C99" s="184">
        <v>17</v>
      </c>
      <c r="D99" s="184">
        <v>4</v>
      </c>
      <c r="E99" t="s">
        <v>280</v>
      </c>
      <c r="F99" s="18">
        <v>1</v>
      </c>
      <c r="G99" s="18">
        <v>0</v>
      </c>
      <c r="H99" s="18">
        <v>0</v>
      </c>
      <c r="I99" s="18">
        <f t="shared" si="36"/>
        <v>0</v>
      </c>
      <c r="J99" s="1">
        <v>1</v>
      </c>
      <c r="K99" s="1">
        <f t="shared" si="30"/>
        <v>1</v>
      </c>
      <c r="L99" s="1" t="str">
        <f t="shared" si="31"/>
        <v/>
      </c>
      <c r="M99" s="1" t="str">
        <f t="shared" si="32"/>
        <v/>
      </c>
      <c r="N99" s="1">
        <f t="shared" si="33"/>
        <v>2</v>
      </c>
      <c r="O99" s="1">
        <f t="shared" si="34"/>
        <v>4</v>
      </c>
      <c r="P99" s="1" t="str">
        <f t="shared" si="35"/>
        <v/>
      </c>
      <c r="AA99" s="10">
        <v>1</v>
      </c>
      <c r="AB99" s="1">
        <v>1</v>
      </c>
      <c r="AC99" s="1">
        <v>1</v>
      </c>
      <c r="AI99" s="1">
        <v>1</v>
      </c>
      <c r="AJ99" s="10"/>
    </row>
    <row r="100" spans="1:40" ht="15.75" customHeight="1" x14ac:dyDescent="0.3">
      <c r="A100" s="183">
        <v>42</v>
      </c>
      <c r="B100">
        <v>1997</v>
      </c>
      <c r="C100" s="184">
        <v>17</v>
      </c>
      <c r="D100" s="184">
        <v>4</v>
      </c>
      <c r="E100" t="s">
        <v>281</v>
      </c>
      <c r="F100" s="18">
        <v>2</v>
      </c>
      <c r="G100" s="18">
        <v>0</v>
      </c>
      <c r="H100" s="18">
        <v>1</v>
      </c>
      <c r="I100" s="18">
        <f t="shared" si="36"/>
        <v>1</v>
      </c>
      <c r="J100" s="1">
        <v>-1</v>
      </c>
      <c r="K100" s="1">
        <f t="shared" si="30"/>
        <v>-1</v>
      </c>
      <c r="L100" s="1">
        <f t="shared" si="31"/>
        <v>4</v>
      </c>
      <c r="M100" s="1" t="str">
        <f t="shared" si="32"/>
        <v/>
      </c>
      <c r="N100" s="1">
        <f t="shared" si="33"/>
        <v>2</v>
      </c>
      <c r="O100" s="1">
        <f t="shared" si="34"/>
        <v>1</v>
      </c>
      <c r="P100" s="1">
        <f t="shared" si="35"/>
        <v>1</v>
      </c>
      <c r="T100" s="1">
        <v>2</v>
      </c>
      <c r="AB100" s="1">
        <v>2</v>
      </c>
      <c r="AF100" s="1">
        <v>1</v>
      </c>
      <c r="AJ100" s="10">
        <v>1</v>
      </c>
      <c r="AN100" s="19" t="s">
        <v>45</v>
      </c>
    </row>
    <row r="101" spans="1:40" x14ac:dyDescent="0.3">
      <c r="A101" s="183">
        <v>43</v>
      </c>
      <c r="B101">
        <v>1997</v>
      </c>
      <c r="C101" s="184">
        <v>8</v>
      </c>
      <c r="D101" s="184">
        <v>5</v>
      </c>
      <c r="E101" t="s">
        <v>282</v>
      </c>
      <c r="F101" s="18">
        <v>0</v>
      </c>
      <c r="G101" s="18">
        <v>0</v>
      </c>
      <c r="H101" s="18">
        <v>0</v>
      </c>
      <c r="I101" s="18">
        <f t="shared" si="36"/>
        <v>0</v>
      </c>
      <c r="J101" s="1">
        <v>-1</v>
      </c>
      <c r="K101" s="1">
        <f t="shared" si="30"/>
        <v>1</v>
      </c>
      <c r="L101" s="1" t="str">
        <f t="shared" si="31"/>
        <v/>
      </c>
      <c r="M101" s="1" t="str">
        <f t="shared" si="32"/>
        <v/>
      </c>
      <c r="N101" s="1" t="str">
        <f t="shared" si="33"/>
        <v/>
      </c>
      <c r="O101" s="1" t="str">
        <f t="shared" si="34"/>
        <v/>
      </c>
      <c r="P101" s="1" t="str">
        <f t="shared" si="35"/>
        <v/>
      </c>
      <c r="AJ101" s="10"/>
    </row>
    <row r="102" spans="1:40" x14ac:dyDescent="0.3">
      <c r="A102" s="183">
        <v>43</v>
      </c>
      <c r="B102">
        <v>1997</v>
      </c>
      <c r="C102" s="184">
        <v>8</v>
      </c>
      <c r="D102" s="184">
        <v>5</v>
      </c>
      <c r="E102" t="s">
        <v>276</v>
      </c>
      <c r="F102" s="18">
        <v>0</v>
      </c>
      <c r="G102" s="1">
        <v>0</v>
      </c>
      <c r="H102" s="1">
        <v>0</v>
      </c>
      <c r="I102" s="18">
        <f t="shared" si="36"/>
        <v>0</v>
      </c>
      <c r="J102" s="1">
        <v>-1</v>
      </c>
      <c r="K102" s="1">
        <f t="shared" si="30"/>
        <v>1</v>
      </c>
      <c r="L102" s="1" t="str">
        <f t="shared" si="31"/>
        <v/>
      </c>
      <c r="M102" s="1" t="str">
        <f t="shared" si="32"/>
        <v/>
      </c>
      <c r="N102" s="1" t="str">
        <f t="shared" si="33"/>
        <v/>
      </c>
      <c r="O102" s="1" t="str">
        <f t="shared" si="34"/>
        <v/>
      </c>
      <c r="P102" s="1" t="str">
        <f t="shared" si="35"/>
        <v/>
      </c>
      <c r="AJ102" s="10"/>
    </row>
    <row r="103" spans="1:40" x14ac:dyDescent="0.3">
      <c r="A103" s="183">
        <v>43</v>
      </c>
      <c r="B103">
        <v>1997</v>
      </c>
      <c r="C103" s="184">
        <v>22</v>
      </c>
      <c r="D103" s="184">
        <v>5</v>
      </c>
      <c r="E103" t="s">
        <v>277</v>
      </c>
      <c r="F103" s="1">
        <v>1</v>
      </c>
      <c r="G103" s="1">
        <v>0</v>
      </c>
      <c r="H103" s="1">
        <v>0</v>
      </c>
      <c r="I103" s="18">
        <f t="shared" si="36"/>
        <v>0</v>
      </c>
      <c r="J103" s="1">
        <v>-1</v>
      </c>
      <c r="K103" s="1">
        <f t="shared" si="30"/>
        <v>1</v>
      </c>
      <c r="L103" s="1" t="str">
        <f t="shared" si="31"/>
        <v/>
      </c>
      <c r="M103" s="1" t="str">
        <f t="shared" si="32"/>
        <v/>
      </c>
      <c r="N103" s="1">
        <f t="shared" si="33"/>
        <v>2.8</v>
      </c>
      <c r="O103" s="1">
        <f t="shared" si="34"/>
        <v>1</v>
      </c>
      <c r="P103" s="1">
        <f t="shared" si="35"/>
        <v>4</v>
      </c>
      <c r="AB103" s="1">
        <v>1</v>
      </c>
      <c r="AC103" s="1">
        <v>1</v>
      </c>
      <c r="AD103" s="1">
        <v>0.5</v>
      </c>
      <c r="AF103" s="1">
        <v>1</v>
      </c>
      <c r="AJ103" s="10"/>
      <c r="AM103" s="9">
        <v>1</v>
      </c>
      <c r="AN103" s="19" t="s">
        <v>44</v>
      </c>
    </row>
    <row r="104" spans="1:40" x14ac:dyDescent="0.3">
      <c r="A104" s="183">
        <v>43</v>
      </c>
      <c r="B104">
        <v>1997</v>
      </c>
      <c r="C104" s="184">
        <v>23</v>
      </c>
      <c r="D104" s="184">
        <v>5</v>
      </c>
      <c r="E104" t="s">
        <v>292</v>
      </c>
      <c r="F104" s="18">
        <v>2</v>
      </c>
      <c r="G104" s="18">
        <v>0</v>
      </c>
      <c r="H104" s="18">
        <v>1</v>
      </c>
      <c r="I104" s="18">
        <f t="shared" si="36"/>
        <v>1</v>
      </c>
      <c r="J104" s="1">
        <v>-1</v>
      </c>
      <c r="K104" s="1">
        <f t="shared" si="30"/>
        <v>-1</v>
      </c>
      <c r="L104" s="1">
        <f t="shared" si="31"/>
        <v>2</v>
      </c>
      <c r="M104" s="1">
        <f t="shared" si="32"/>
        <v>4.666666666666667</v>
      </c>
      <c r="N104" s="1">
        <f t="shared" si="33"/>
        <v>4.666666666666667</v>
      </c>
      <c r="O104" s="1">
        <f t="shared" si="34"/>
        <v>1</v>
      </c>
      <c r="P104" s="1" t="str">
        <f t="shared" si="35"/>
        <v/>
      </c>
      <c r="Q104" s="10">
        <v>0.5</v>
      </c>
      <c r="R104" s="1">
        <v>1</v>
      </c>
      <c r="S104" s="1">
        <v>0.5</v>
      </c>
      <c r="Y104" s="1">
        <v>0.5</v>
      </c>
      <c r="Z104" s="1">
        <v>1</v>
      </c>
      <c r="AD104" s="1">
        <v>0.5</v>
      </c>
      <c r="AE104" s="9">
        <v>1</v>
      </c>
      <c r="AF104" s="1">
        <v>1</v>
      </c>
      <c r="AJ104" s="10"/>
    </row>
    <row r="105" spans="1:40" x14ac:dyDescent="0.3">
      <c r="A105" s="183">
        <v>43</v>
      </c>
      <c r="B105">
        <v>1997</v>
      </c>
      <c r="C105" s="184">
        <v>11</v>
      </c>
      <c r="D105" s="184">
        <v>6</v>
      </c>
      <c r="E105" t="s">
        <v>283</v>
      </c>
      <c r="F105" s="18">
        <v>1</v>
      </c>
      <c r="G105" s="18">
        <v>0</v>
      </c>
      <c r="H105" s="18">
        <v>0</v>
      </c>
      <c r="I105" s="18">
        <f t="shared" si="36"/>
        <v>0</v>
      </c>
      <c r="J105" s="1">
        <v>-1</v>
      </c>
      <c r="K105" s="1">
        <f t="shared" si="30"/>
        <v>1</v>
      </c>
      <c r="L105" s="1">
        <f t="shared" si="31"/>
        <v>2</v>
      </c>
      <c r="M105" s="1" t="str">
        <f t="shared" si="32"/>
        <v/>
      </c>
      <c r="N105" s="1">
        <f t="shared" si="33"/>
        <v>4.5</v>
      </c>
      <c r="O105" s="1">
        <f t="shared" si="34"/>
        <v>1</v>
      </c>
      <c r="P105" s="1">
        <f t="shared" si="35"/>
        <v>4</v>
      </c>
      <c r="Q105" s="10">
        <v>1</v>
      </c>
      <c r="R105" s="1">
        <v>1</v>
      </c>
      <c r="S105" s="1">
        <v>1</v>
      </c>
      <c r="AD105" s="1">
        <v>1</v>
      </c>
      <c r="AE105" s="9">
        <v>1</v>
      </c>
      <c r="AF105" s="1">
        <v>1</v>
      </c>
      <c r="AJ105" s="10"/>
      <c r="AM105" s="9">
        <v>1</v>
      </c>
      <c r="AN105" s="19" t="s">
        <v>45</v>
      </c>
    </row>
    <row r="106" spans="1:40" x14ac:dyDescent="0.3">
      <c r="A106" s="183">
        <v>43</v>
      </c>
      <c r="B106">
        <v>1997</v>
      </c>
      <c r="C106" s="184">
        <v>19</v>
      </c>
      <c r="D106" s="184">
        <v>6</v>
      </c>
      <c r="E106" t="s">
        <v>290</v>
      </c>
      <c r="F106" s="18">
        <v>1</v>
      </c>
      <c r="G106" s="18">
        <v>0</v>
      </c>
      <c r="H106" s="18">
        <v>0</v>
      </c>
      <c r="I106" s="18">
        <f t="shared" si="36"/>
        <v>0</v>
      </c>
      <c r="J106" s="1">
        <v>1</v>
      </c>
      <c r="K106" s="1">
        <f t="shared" si="30"/>
        <v>1</v>
      </c>
      <c r="L106" s="1" t="str">
        <f t="shared" si="31"/>
        <v/>
      </c>
      <c r="M106" s="1">
        <f t="shared" si="32"/>
        <v>3.2</v>
      </c>
      <c r="N106" s="1">
        <f t="shared" si="33"/>
        <v>4.5</v>
      </c>
      <c r="O106" s="1">
        <f t="shared" si="34"/>
        <v>1</v>
      </c>
      <c r="P106" s="1">
        <f t="shared" si="35"/>
        <v>4</v>
      </c>
      <c r="W106" s="1">
        <v>0.5</v>
      </c>
      <c r="X106" s="1">
        <v>1</v>
      </c>
      <c r="Y106" s="1">
        <v>1</v>
      </c>
      <c r="AD106" s="1">
        <v>1</v>
      </c>
      <c r="AE106" s="9">
        <v>1</v>
      </c>
      <c r="AF106" s="1">
        <v>1</v>
      </c>
      <c r="AJ106" s="10"/>
      <c r="AM106" s="9">
        <v>1</v>
      </c>
      <c r="AN106" s="19" t="s">
        <v>44</v>
      </c>
    </row>
    <row r="107" spans="1:40" ht="15.75" customHeight="1" x14ac:dyDescent="0.3">
      <c r="A107" s="183">
        <v>43</v>
      </c>
      <c r="B107">
        <v>1997</v>
      </c>
      <c r="C107" s="184">
        <v>19</v>
      </c>
      <c r="D107" s="184">
        <v>6</v>
      </c>
      <c r="E107" t="s">
        <v>291</v>
      </c>
      <c r="F107" s="18">
        <v>1</v>
      </c>
      <c r="G107" s="18">
        <v>0</v>
      </c>
      <c r="H107" s="18">
        <v>0</v>
      </c>
      <c r="I107" s="18">
        <f t="shared" si="36"/>
        <v>0</v>
      </c>
      <c r="J107" s="1">
        <v>-1</v>
      </c>
      <c r="K107" s="1">
        <f t="shared" si="30"/>
        <v>1</v>
      </c>
      <c r="L107" s="1" t="str">
        <f t="shared" si="31"/>
        <v/>
      </c>
      <c r="M107" s="1">
        <f t="shared" si="32"/>
        <v>4.5</v>
      </c>
      <c r="N107" s="1">
        <f t="shared" si="33"/>
        <v>4.5</v>
      </c>
      <c r="O107" s="1">
        <f t="shared" si="34"/>
        <v>2</v>
      </c>
      <c r="P107" s="1" t="str">
        <f t="shared" si="35"/>
        <v/>
      </c>
      <c r="Y107" s="1">
        <v>1</v>
      </c>
      <c r="Z107" s="1">
        <v>1</v>
      </c>
      <c r="AD107" s="1">
        <v>1</v>
      </c>
      <c r="AE107" s="9">
        <v>1</v>
      </c>
      <c r="AG107" s="1">
        <v>1</v>
      </c>
      <c r="AJ107" s="10"/>
    </row>
    <row r="108" spans="1:40" x14ac:dyDescent="0.3">
      <c r="A108" s="53">
        <v>43</v>
      </c>
      <c r="B108">
        <v>1997</v>
      </c>
      <c r="C108">
        <v>10</v>
      </c>
      <c r="D108">
        <v>7</v>
      </c>
      <c r="E108" t="s">
        <v>248</v>
      </c>
      <c r="F108" s="18">
        <v>1</v>
      </c>
      <c r="G108" s="18">
        <v>0</v>
      </c>
      <c r="H108" s="18">
        <v>0</v>
      </c>
      <c r="I108" s="18">
        <f t="shared" si="36"/>
        <v>0</v>
      </c>
      <c r="J108" s="1">
        <v>-1</v>
      </c>
      <c r="K108" s="1">
        <f t="shared" si="30"/>
        <v>1</v>
      </c>
      <c r="L108" s="1" t="str">
        <f t="shared" si="31"/>
        <v/>
      </c>
      <c r="M108" s="1" t="str">
        <f t="shared" si="32"/>
        <v/>
      </c>
      <c r="N108" s="1">
        <f t="shared" si="33"/>
        <v>1.5</v>
      </c>
      <c r="O108" s="1">
        <f t="shared" si="34"/>
        <v>1</v>
      </c>
      <c r="P108" s="1" t="str">
        <f t="shared" si="35"/>
        <v/>
      </c>
      <c r="AA108" s="10">
        <v>1</v>
      </c>
      <c r="AB108" s="1">
        <v>1</v>
      </c>
      <c r="AF108" s="1">
        <v>1</v>
      </c>
      <c r="AJ108" s="10"/>
    </row>
    <row r="109" spans="1:40" x14ac:dyDescent="0.3">
      <c r="A109" s="183">
        <v>43</v>
      </c>
      <c r="B109">
        <v>1997</v>
      </c>
      <c r="C109" s="184">
        <v>9</v>
      </c>
      <c r="D109" s="184">
        <v>10</v>
      </c>
      <c r="E109" t="s">
        <v>284</v>
      </c>
      <c r="F109" s="18">
        <v>1</v>
      </c>
      <c r="G109" s="18">
        <v>0</v>
      </c>
      <c r="H109" s="18">
        <v>0</v>
      </c>
      <c r="I109" s="18">
        <f t="shared" si="36"/>
        <v>0</v>
      </c>
      <c r="J109" s="1">
        <v>-1</v>
      </c>
      <c r="K109" s="1">
        <f t="shared" si="30"/>
        <v>1</v>
      </c>
      <c r="L109" s="1" t="str">
        <f t="shared" si="31"/>
        <v/>
      </c>
      <c r="M109" s="1">
        <f t="shared" si="32"/>
        <v>3</v>
      </c>
      <c r="N109" s="1">
        <f t="shared" si="33"/>
        <v>2</v>
      </c>
      <c r="O109" s="1">
        <f t="shared" si="34"/>
        <v>1</v>
      </c>
      <c r="P109" s="1">
        <f t="shared" si="35"/>
        <v>3</v>
      </c>
      <c r="W109" s="1">
        <v>0.5</v>
      </c>
      <c r="X109" s="1">
        <v>1</v>
      </c>
      <c r="Y109" s="1">
        <v>0.5</v>
      </c>
      <c r="AA109" s="10">
        <v>1</v>
      </c>
      <c r="AB109" s="1">
        <v>1</v>
      </c>
      <c r="AC109" s="1">
        <v>1</v>
      </c>
      <c r="AF109" s="1">
        <v>1</v>
      </c>
      <c r="AJ109" s="10"/>
      <c r="AL109" s="1">
        <v>1</v>
      </c>
      <c r="AN109" s="19" t="s">
        <v>45</v>
      </c>
    </row>
    <row r="110" spans="1:40" x14ac:dyDescent="0.3">
      <c r="A110" s="183">
        <v>43</v>
      </c>
      <c r="B110">
        <v>1997</v>
      </c>
      <c r="C110" s="184">
        <v>13</v>
      </c>
      <c r="D110" s="184">
        <v>11</v>
      </c>
      <c r="E110" t="s">
        <v>285</v>
      </c>
      <c r="F110" s="18">
        <v>0</v>
      </c>
      <c r="G110" s="18">
        <v>0</v>
      </c>
      <c r="H110" s="18">
        <v>0</v>
      </c>
      <c r="I110" s="18">
        <f t="shared" si="36"/>
        <v>0</v>
      </c>
      <c r="J110" s="1">
        <v>1</v>
      </c>
      <c r="K110" s="1">
        <f t="shared" si="30"/>
        <v>1</v>
      </c>
      <c r="L110" s="1" t="str">
        <f t="shared" si="31"/>
        <v/>
      </c>
      <c r="M110" s="1" t="str">
        <f t="shared" si="32"/>
        <v/>
      </c>
      <c r="N110" s="1" t="str">
        <f t="shared" si="33"/>
        <v/>
      </c>
      <c r="O110" s="1" t="str">
        <f t="shared" si="34"/>
        <v/>
      </c>
      <c r="P110" s="1" t="str">
        <f t="shared" si="35"/>
        <v/>
      </c>
      <c r="AJ110" s="10"/>
    </row>
    <row r="111" spans="1:40" x14ac:dyDescent="0.3">
      <c r="A111" s="183">
        <v>43</v>
      </c>
      <c r="B111">
        <v>1997</v>
      </c>
      <c r="C111" s="184">
        <v>27</v>
      </c>
      <c r="D111" s="184">
        <v>11</v>
      </c>
      <c r="E111" t="s">
        <v>287</v>
      </c>
      <c r="F111" s="18">
        <v>1</v>
      </c>
      <c r="G111" s="18">
        <v>1</v>
      </c>
      <c r="H111" s="18">
        <v>0</v>
      </c>
      <c r="I111" s="18">
        <f t="shared" si="36"/>
        <v>1</v>
      </c>
      <c r="J111" s="1">
        <v>-1</v>
      </c>
      <c r="K111" s="1">
        <f t="shared" si="30"/>
        <v>-1</v>
      </c>
      <c r="L111" s="1" t="str">
        <f t="shared" si="31"/>
        <v/>
      </c>
      <c r="M111" s="1" t="str">
        <f t="shared" si="32"/>
        <v/>
      </c>
      <c r="N111" s="1">
        <f t="shared" si="33"/>
        <v>2</v>
      </c>
      <c r="O111" s="1">
        <f t="shared" si="34"/>
        <v>2</v>
      </c>
      <c r="P111" s="1">
        <f t="shared" si="35"/>
        <v>2</v>
      </c>
      <c r="AB111" s="1">
        <v>2</v>
      </c>
      <c r="AG111" s="1">
        <v>1</v>
      </c>
      <c r="AJ111" s="10"/>
      <c r="AK111" s="1">
        <v>1</v>
      </c>
      <c r="AN111" s="19" t="s">
        <v>44</v>
      </c>
    </row>
    <row r="112" spans="1:40" x14ac:dyDescent="0.3">
      <c r="A112" s="183">
        <v>43</v>
      </c>
      <c r="B112">
        <v>1997</v>
      </c>
      <c r="C112" s="184">
        <v>27</v>
      </c>
      <c r="D112" s="184">
        <v>11</v>
      </c>
      <c r="E112" t="s">
        <v>286</v>
      </c>
      <c r="F112" s="18">
        <v>1</v>
      </c>
      <c r="G112" s="18">
        <v>0</v>
      </c>
      <c r="H112" s="18">
        <v>0</v>
      </c>
      <c r="I112" s="18">
        <f t="shared" si="36"/>
        <v>0</v>
      </c>
      <c r="J112" s="1">
        <v>1</v>
      </c>
      <c r="K112" s="1">
        <f t="shared" si="30"/>
        <v>1</v>
      </c>
      <c r="L112" s="1">
        <f t="shared" si="31"/>
        <v>3.2</v>
      </c>
      <c r="M112" s="1">
        <f t="shared" si="32"/>
        <v>1.5</v>
      </c>
      <c r="N112" s="1">
        <f t="shared" si="33"/>
        <v>1.5</v>
      </c>
      <c r="O112" s="1">
        <f t="shared" si="34"/>
        <v>1</v>
      </c>
      <c r="P112" s="1">
        <f t="shared" si="35"/>
        <v>2</v>
      </c>
      <c r="R112" s="1">
        <v>0.5</v>
      </c>
      <c r="S112" s="1">
        <v>1</v>
      </c>
      <c r="T112" s="1">
        <v>1</v>
      </c>
      <c r="V112" s="1">
        <v>1</v>
      </c>
      <c r="W112" s="1">
        <v>1</v>
      </c>
      <c r="AA112" s="10">
        <v>1</v>
      </c>
      <c r="AB112" s="1">
        <v>1</v>
      </c>
      <c r="AF112" s="1">
        <v>1</v>
      </c>
      <c r="AJ112" s="10"/>
      <c r="AK112" s="1">
        <v>1</v>
      </c>
    </row>
    <row r="113" spans="1:40" x14ac:dyDescent="0.3">
      <c r="A113" s="183">
        <v>43</v>
      </c>
      <c r="B113">
        <v>1997</v>
      </c>
      <c r="C113" s="184">
        <v>4</v>
      </c>
      <c r="D113" s="184">
        <v>12</v>
      </c>
      <c r="E113" t="s">
        <v>289</v>
      </c>
      <c r="F113" s="18">
        <v>2</v>
      </c>
      <c r="G113" s="18">
        <v>0</v>
      </c>
      <c r="H113" s="18">
        <v>1</v>
      </c>
      <c r="I113" s="18">
        <f t="shared" si="36"/>
        <v>1</v>
      </c>
      <c r="J113" s="1">
        <v>-1</v>
      </c>
      <c r="K113" s="1">
        <f t="shared" si="30"/>
        <v>-1</v>
      </c>
      <c r="L113" s="1" t="str">
        <f t="shared" si="31"/>
        <v/>
      </c>
      <c r="M113" s="1" t="str">
        <f t="shared" si="32"/>
        <v/>
      </c>
      <c r="N113" s="1">
        <f t="shared" si="33"/>
        <v>1</v>
      </c>
      <c r="O113" s="1">
        <f t="shared" si="34"/>
        <v>1</v>
      </c>
      <c r="P113" s="1">
        <f t="shared" si="35"/>
        <v>1</v>
      </c>
      <c r="AA113" s="10">
        <v>2</v>
      </c>
      <c r="AF113" s="1">
        <v>1</v>
      </c>
      <c r="AJ113" s="10">
        <v>1</v>
      </c>
      <c r="AN113" s="19" t="s">
        <v>45</v>
      </c>
    </row>
    <row r="114" spans="1:40" x14ac:dyDescent="0.3">
      <c r="A114" s="183">
        <v>43</v>
      </c>
      <c r="B114">
        <v>1997</v>
      </c>
      <c r="C114" s="184">
        <v>4</v>
      </c>
      <c r="D114" s="184">
        <v>12</v>
      </c>
      <c r="E114" t="s">
        <v>288</v>
      </c>
      <c r="F114" s="18">
        <v>1</v>
      </c>
      <c r="G114" s="18">
        <v>0</v>
      </c>
      <c r="H114" s="18">
        <v>0</v>
      </c>
      <c r="I114" s="18">
        <f t="shared" si="36"/>
        <v>0</v>
      </c>
      <c r="J114" s="1">
        <v>-1</v>
      </c>
      <c r="K114" s="1">
        <f t="shared" si="30"/>
        <v>1</v>
      </c>
      <c r="L114" s="1">
        <f t="shared" si="31"/>
        <v>1.5</v>
      </c>
      <c r="M114" s="1" t="str">
        <f t="shared" si="32"/>
        <v/>
      </c>
      <c r="N114" s="1">
        <f t="shared" si="33"/>
        <v>4.5</v>
      </c>
      <c r="O114" s="1">
        <f t="shared" si="34"/>
        <v>1</v>
      </c>
      <c r="P114" s="1" t="str">
        <f t="shared" si="35"/>
        <v/>
      </c>
      <c r="Q114" s="10">
        <v>1</v>
      </c>
      <c r="R114" s="1">
        <v>1</v>
      </c>
      <c r="AD114" s="1">
        <v>1</v>
      </c>
      <c r="AE114" s="9">
        <v>1</v>
      </c>
      <c r="AF114" s="1">
        <v>1</v>
      </c>
      <c r="AJ114" s="10"/>
    </row>
    <row r="115" spans="1:40" x14ac:dyDescent="0.3">
      <c r="L115" s="1"/>
      <c r="M115" s="1"/>
      <c r="N115" s="1"/>
      <c r="O115" s="1"/>
      <c r="P115" s="1"/>
      <c r="AJ115" s="10"/>
    </row>
    <row r="116" spans="1:40" x14ac:dyDescent="0.3">
      <c r="L116" s="1"/>
      <c r="M116" s="1"/>
      <c r="N116" s="1"/>
      <c r="O116" s="1"/>
      <c r="P116" s="1"/>
      <c r="AJ116" s="10"/>
    </row>
    <row r="117" spans="1:40" x14ac:dyDescent="0.3">
      <c r="L117" s="1"/>
      <c r="M117" s="1"/>
      <c r="N117" s="1"/>
      <c r="O117" s="1"/>
      <c r="P117" s="1"/>
      <c r="AJ117" s="10"/>
    </row>
    <row r="118" spans="1:40" x14ac:dyDescent="0.3">
      <c r="L118" s="1"/>
      <c r="M118" s="1"/>
      <c r="N118" s="1"/>
      <c r="O118" s="1"/>
      <c r="P118" s="1"/>
      <c r="AJ118" s="10"/>
    </row>
    <row r="119" spans="1:40" x14ac:dyDescent="0.3">
      <c r="L119" s="1"/>
      <c r="M119" s="1"/>
      <c r="N119" s="1"/>
      <c r="O119" s="1"/>
      <c r="P119" s="1"/>
      <c r="AJ119" s="10"/>
    </row>
    <row r="120" spans="1:40" x14ac:dyDescent="0.3">
      <c r="L120" s="1"/>
      <c r="M120" s="1"/>
      <c r="N120" s="1"/>
      <c r="O120" s="1"/>
      <c r="P120" s="1"/>
      <c r="AJ120" s="10"/>
    </row>
    <row r="121" spans="1:40" x14ac:dyDescent="0.3">
      <c r="L121" s="1"/>
      <c r="M121" s="1"/>
      <c r="N121" s="1"/>
      <c r="O121" s="1"/>
      <c r="P121" s="1"/>
      <c r="AJ121" s="10"/>
    </row>
    <row r="122" spans="1:40" x14ac:dyDescent="0.3">
      <c r="L122" s="1"/>
      <c r="M122" s="1"/>
      <c r="N122" s="1"/>
      <c r="O122" s="1"/>
      <c r="P122" s="1"/>
      <c r="AJ122" s="10"/>
    </row>
    <row r="123" spans="1:40" x14ac:dyDescent="0.3">
      <c r="L123" s="1"/>
      <c r="M123" s="1"/>
      <c r="N123" s="1"/>
      <c r="O123" s="1"/>
      <c r="P123" s="1"/>
      <c r="AJ123" s="10"/>
    </row>
    <row r="124" spans="1:40" x14ac:dyDescent="0.3">
      <c r="L124" s="1"/>
      <c r="M124" s="1"/>
      <c r="N124" s="1"/>
      <c r="O124" s="1"/>
      <c r="P124" s="1"/>
      <c r="AJ124" s="10"/>
    </row>
    <row r="125" spans="1:40" x14ac:dyDescent="0.3">
      <c r="L125" s="1"/>
      <c r="M125" s="1"/>
      <c r="N125" s="1"/>
      <c r="O125" s="1"/>
      <c r="P125" s="1"/>
      <c r="AJ125" s="10"/>
    </row>
    <row r="126" spans="1:40" x14ac:dyDescent="0.3">
      <c r="L126" s="1"/>
      <c r="M126" s="1"/>
      <c r="N126" s="1"/>
      <c r="O126" s="1"/>
      <c r="P126" s="1"/>
      <c r="AJ126" s="10"/>
    </row>
    <row r="127" spans="1:40" x14ac:dyDescent="0.3">
      <c r="AJ127" s="10"/>
    </row>
    <row r="128" spans="1:40" x14ac:dyDescent="0.3">
      <c r="AJ128" s="10"/>
    </row>
    <row r="129" spans="1:40" x14ac:dyDescent="0.3">
      <c r="AJ129" s="10"/>
    </row>
    <row r="130" spans="1:40" ht="15" thickBot="1" x14ac:dyDescent="0.35">
      <c r="A130" s="25"/>
      <c r="B130" s="25"/>
      <c r="C130" s="25"/>
      <c r="D130" s="25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9"/>
      <c r="Q130" s="26"/>
      <c r="R130" s="26"/>
      <c r="S130" s="26"/>
      <c r="T130" s="26"/>
      <c r="U130" s="39"/>
      <c r="V130" s="26"/>
      <c r="W130" s="26"/>
      <c r="X130" s="26"/>
      <c r="Y130" s="26"/>
      <c r="Z130" s="39"/>
      <c r="AA130" s="26"/>
      <c r="AB130" s="26"/>
      <c r="AC130" s="26"/>
      <c r="AD130" s="26"/>
      <c r="AE130" s="39"/>
      <c r="AF130" s="26"/>
      <c r="AG130" s="26"/>
      <c r="AH130" s="26"/>
      <c r="AI130" s="39"/>
      <c r="AJ130" s="40"/>
      <c r="AK130" s="26"/>
      <c r="AL130" s="26"/>
      <c r="AM130" s="39"/>
      <c r="AN130" s="26"/>
    </row>
    <row r="131" spans="1:40" x14ac:dyDescent="0.3">
      <c r="B131" t="s">
        <v>60</v>
      </c>
      <c r="D131" s="85">
        <f>COUNT($F$18:$F$130)</f>
        <v>97</v>
      </c>
      <c r="E131" s="27" t="s">
        <v>117</v>
      </c>
      <c r="F131" s="85">
        <f>COUNTIF(F$18:F$130,1)+COUNTIF(F$18:F$130,2)+COUNTIF(F$18:F$130,3)</f>
        <v>84</v>
      </c>
      <c r="G131" s="1">
        <f>COUNTIF(G$18:G$130,1)</f>
        <v>6</v>
      </c>
      <c r="H131" s="1">
        <f>COUNTIF(H$18:H$130,1)</f>
        <v>10</v>
      </c>
      <c r="I131" s="1"/>
      <c r="J131" s="1"/>
      <c r="K131" s="85">
        <f>COUNTIF(K$18:K$130,-1)</f>
        <v>20</v>
      </c>
      <c r="L131" s="1">
        <f>COUNTIF(L$18:L$130,"&gt;0")</f>
        <v>24</v>
      </c>
      <c r="M131" s="1">
        <f>COUNTIF(M$18:M$130,"&gt;0")</f>
        <v>34</v>
      </c>
      <c r="N131" s="1">
        <f>COUNTIF(N$18:N$130,"&gt;0")</f>
        <v>84</v>
      </c>
      <c r="O131" s="1">
        <f>COUNTIF(O$18:O$130,"&gt;0")</f>
        <v>81</v>
      </c>
      <c r="P131" s="1">
        <f>COUNTIF(P$18:P$130,"&gt;0")</f>
        <v>52</v>
      </c>
      <c r="Q131" s="29">
        <f t="shared" ref="Q131:AM131" si="37">SUM(Q$18:Q$130)</f>
        <v>9.5</v>
      </c>
      <c r="R131" s="30">
        <f t="shared" si="37"/>
        <v>12.5</v>
      </c>
      <c r="S131" s="30">
        <f t="shared" si="37"/>
        <v>14.5</v>
      </c>
      <c r="T131" s="30">
        <f t="shared" si="37"/>
        <v>11.5</v>
      </c>
      <c r="U131" s="31">
        <f t="shared" si="37"/>
        <v>6</v>
      </c>
      <c r="V131" s="29">
        <f t="shared" si="37"/>
        <v>16</v>
      </c>
      <c r="W131" s="30">
        <f t="shared" si="37"/>
        <v>20.5</v>
      </c>
      <c r="X131" s="30">
        <f t="shared" si="37"/>
        <v>16</v>
      </c>
      <c r="Y131" s="30">
        <f t="shared" si="37"/>
        <v>16</v>
      </c>
      <c r="Z131" s="31">
        <f t="shared" si="37"/>
        <v>8.5</v>
      </c>
      <c r="AA131" s="29">
        <f t="shared" si="37"/>
        <v>50.5</v>
      </c>
      <c r="AB131" s="30">
        <f t="shared" si="37"/>
        <v>48</v>
      </c>
      <c r="AC131" s="30">
        <f t="shared" si="37"/>
        <v>33.5</v>
      </c>
      <c r="AD131" s="30">
        <f t="shared" si="37"/>
        <v>25.5</v>
      </c>
      <c r="AE131" s="31">
        <f t="shared" si="37"/>
        <v>26.5</v>
      </c>
      <c r="AF131" s="29">
        <f t="shared" si="37"/>
        <v>62</v>
      </c>
      <c r="AG131" s="30">
        <f t="shared" si="37"/>
        <v>10</v>
      </c>
      <c r="AH131" s="30">
        <f t="shared" si="37"/>
        <v>4</v>
      </c>
      <c r="AI131" s="30">
        <f t="shared" si="37"/>
        <v>5</v>
      </c>
      <c r="AJ131" s="29">
        <f t="shared" si="37"/>
        <v>24</v>
      </c>
      <c r="AK131" s="30">
        <f t="shared" si="37"/>
        <v>8</v>
      </c>
      <c r="AL131" s="30">
        <f t="shared" si="37"/>
        <v>6</v>
      </c>
      <c r="AM131" s="31">
        <f t="shared" si="37"/>
        <v>14</v>
      </c>
      <c r="AN131" s="19" t="s">
        <v>33</v>
      </c>
    </row>
    <row r="132" spans="1:40" x14ac:dyDescent="0.3">
      <c r="E132" s="27" t="s">
        <v>118</v>
      </c>
      <c r="F132" s="28"/>
      <c r="G132" s="28">
        <f>G131/$F$131*100</f>
        <v>7.1428571428571423</v>
      </c>
      <c r="H132" s="28">
        <f>H131/$F$131*100</f>
        <v>11.904761904761903</v>
      </c>
      <c r="I132" s="28"/>
      <c r="J132" s="28"/>
      <c r="K132" s="61">
        <f>K131/$F$131*100</f>
        <v>23.809523809523807</v>
      </c>
      <c r="L132" s="28">
        <f>+L131/$F131*100</f>
        <v>28.571428571428569</v>
      </c>
      <c r="M132" s="28">
        <f>+M131/$F131*100</f>
        <v>40.476190476190474</v>
      </c>
      <c r="N132" s="28">
        <f>+N131/$F131*100</f>
        <v>100</v>
      </c>
      <c r="O132" s="28">
        <f>+O131/$F131*100</f>
        <v>96.428571428571431</v>
      </c>
      <c r="P132" s="28">
        <f>+P131/$F131*100</f>
        <v>61.904761904761905</v>
      </c>
      <c r="Q132" s="11">
        <f>+Q131/SUM($Q131:$U131)*100</f>
        <v>17.592592592592592</v>
      </c>
      <c r="R132" s="12">
        <f t="shared" ref="R132:U132" si="38">+R131/SUM($Q131:$U131)*100</f>
        <v>23.148148148148149</v>
      </c>
      <c r="S132" s="12">
        <f t="shared" si="38"/>
        <v>26.851851851851855</v>
      </c>
      <c r="T132" s="12">
        <f t="shared" si="38"/>
        <v>21.296296296296298</v>
      </c>
      <c r="U132" s="13">
        <f t="shared" si="38"/>
        <v>11.111111111111111</v>
      </c>
      <c r="V132" s="11">
        <f>+V131/SUM($V131:$Z131)*100</f>
        <v>20.779220779220779</v>
      </c>
      <c r="W132" s="12">
        <f t="shared" ref="W132:Z132" si="39">+W131/SUM($V131:$Z131)*100</f>
        <v>26.623376623376622</v>
      </c>
      <c r="X132" s="12">
        <f t="shared" si="39"/>
        <v>20.779220779220779</v>
      </c>
      <c r="Y132" s="12">
        <f t="shared" si="39"/>
        <v>20.779220779220779</v>
      </c>
      <c r="Z132" s="13">
        <f t="shared" si="39"/>
        <v>11.038961038961039</v>
      </c>
      <c r="AA132" s="11">
        <f>+AA131/SUM($AA131:$AE131)*100</f>
        <v>27.445652173913043</v>
      </c>
      <c r="AB132" s="12">
        <f t="shared" ref="AB132:AE132" si="40">+AB131/SUM($AA131:$AE131)*100</f>
        <v>26.086956521739129</v>
      </c>
      <c r="AC132" s="12">
        <f t="shared" si="40"/>
        <v>18.206521739130434</v>
      </c>
      <c r="AD132" s="12">
        <f t="shared" si="40"/>
        <v>13.858695652173914</v>
      </c>
      <c r="AE132" s="13">
        <f t="shared" si="40"/>
        <v>14.402173913043478</v>
      </c>
      <c r="AF132" s="12">
        <f>+AF131/SUM($AF131:$AI131)*100</f>
        <v>76.543209876543202</v>
      </c>
      <c r="AG132" s="12">
        <f t="shared" ref="AG132:AI132" si="41">+AG131/SUM($AF131:$AI131)*100</f>
        <v>12.345679012345679</v>
      </c>
      <c r="AH132" s="12">
        <f t="shared" si="41"/>
        <v>4.9382716049382713</v>
      </c>
      <c r="AI132" s="13">
        <f t="shared" si="41"/>
        <v>6.1728395061728394</v>
      </c>
      <c r="AJ132" s="11">
        <f>+AJ131/SUM($AJ131:$AM131)*100</f>
        <v>46.153846153846153</v>
      </c>
      <c r="AK132" s="12">
        <f t="shared" ref="AK132:AM132" si="42">+AK131/SUM($AJ131:$AM131)*100</f>
        <v>15.384615384615385</v>
      </c>
      <c r="AL132" s="12">
        <f t="shared" si="42"/>
        <v>11.538461538461538</v>
      </c>
      <c r="AM132" s="13">
        <f t="shared" si="42"/>
        <v>26.923076923076923</v>
      </c>
      <c r="AN132" s="19" t="s">
        <v>34</v>
      </c>
    </row>
    <row r="133" spans="1:40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1"/>
      <c r="L133" s="28"/>
      <c r="M133" s="28"/>
      <c r="N133" s="28"/>
      <c r="O133" s="28"/>
      <c r="P133" s="34"/>
      <c r="Q133" s="41"/>
      <c r="R133" s="28"/>
      <c r="S133" s="50">
        <f>(Q131*1+R131*2+S131*3+T131*4+U131*5)/(SUM(Q131:U131))</f>
        <v>2.8518518518518516</v>
      </c>
      <c r="T133" s="50"/>
      <c r="U133" s="51"/>
      <c r="V133" s="50"/>
      <c r="W133" s="50"/>
      <c r="X133" s="50">
        <f>(V131*1+W131*2+X131*3+Y131*4+Z131*5)/(SUM(V131:Z131))</f>
        <v>2.7467532467532467</v>
      </c>
      <c r="Y133" s="50"/>
      <c r="Z133" s="51"/>
      <c r="AA133" s="52"/>
      <c r="AB133" s="50"/>
      <c r="AC133" s="50">
        <f>(AA131*1+AB131*2+AC131*3+AD131*4+AE131*5)/(SUM(AA131:AE131))</f>
        <v>2.6168478260869565</v>
      </c>
      <c r="AE133" s="13"/>
      <c r="AI133" s="12"/>
      <c r="AJ133" s="10"/>
      <c r="AM133" s="13"/>
      <c r="AN133" s="19" t="s">
        <v>25</v>
      </c>
    </row>
    <row r="134" spans="1:40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1"/>
      <c r="L134" s="28"/>
      <c r="M134" s="28"/>
      <c r="N134" s="28"/>
      <c r="O134" s="28"/>
      <c r="S134" s="1">
        <v>5</v>
      </c>
      <c r="X134" s="1">
        <v>5</v>
      </c>
      <c r="AC134" s="1">
        <v>5</v>
      </c>
      <c r="AJ134" s="10"/>
      <c r="AN134" s="19" t="s">
        <v>35</v>
      </c>
    </row>
    <row r="135" spans="1:40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1"/>
      <c r="L135" s="28"/>
      <c r="M135" s="28"/>
      <c r="N135" s="28"/>
      <c r="O135" s="28"/>
      <c r="AJ135" s="10"/>
    </row>
    <row r="136" spans="1:40" x14ac:dyDescent="0.3"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104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7"/>
      <c r="F143" s="1"/>
      <c r="AJ143" s="10"/>
    </row>
    <row r="144" spans="1:40" x14ac:dyDescent="0.3">
      <c r="E144" s="27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9" t="s">
        <v>108</v>
      </c>
      <c r="J147" s="18">
        <f>COUNTIFS($J$18:$J$130,1,$F$18:$F$130,1)+COUNTIFS($J$18:$J$130,1,$F$18:$F$130,2)+COUNTIFS($J$18:$J$130,1,$F$18:$F$130,3)</f>
        <v>24</v>
      </c>
      <c r="L147" s="18">
        <f>COUNTIFS($J$18:$J$130,1,L18:L130,"&gt;0")</f>
        <v>8</v>
      </c>
      <c r="M147" s="18">
        <f>COUNTIFS($J$18:$J$130,1,M18:M130,"&gt;0")</f>
        <v>11</v>
      </c>
      <c r="N147" s="18">
        <f>COUNTIFS($J$18:$J$130,1,N18:N130,"&gt;0")</f>
        <v>24</v>
      </c>
      <c r="O147" s="18">
        <f>COUNTIFS($J$18:$J$130,1,O18:O130,"&gt;0")</f>
        <v>24</v>
      </c>
      <c r="P147" s="18">
        <f>COUNTIFS($J$18:$J$130,1,P18:P130,"&gt;0")</f>
        <v>15</v>
      </c>
      <c r="Q147" s="10">
        <f t="shared" ref="Q147:AM147" si="43">SUMIF($J$18:$J$130,1,Q18:Q130)</f>
        <v>2</v>
      </c>
      <c r="R147" s="1">
        <f t="shared" si="43"/>
        <v>4</v>
      </c>
      <c r="S147" s="1">
        <f t="shared" si="43"/>
        <v>5</v>
      </c>
      <c r="T147" s="1">
        <f t="shared" si="43"/>
        <v>5</v>
      </c>
      <c r="U147" s="9">
        <f t="shared" si="43"/>
        <v>3</v>
      </c>
      <c r="V147" s="10">
        <f t="shared" si="43"/>
        <v>8</v>
      </c>
      <c r="W147" s="1">
        <f t="shared" si="43"/>
        <v>8.5</v>
      </c>
      <c r="X147" s="1">
        <f t="shared" si="43"/>
        <v>4</v>
      </c>
      <c r="Y147" s="1">
        <f t="shared" si="43"/>
        <v>3</v>
      </c>
      <c r="Z147" s="9">
        <f t="shared" si="43"/>
        <v>2</v>
      </c>
      <c r="AA147" s="10">
        <f t="shared" si="43"/>
        <v>13</v>
      </c>
      <c r="AB147" s="1">
        <f t="shared" si="43"/>
        <v>17.5</v>
      </c>
      <c r="AC147" s="1">
        <f t="shared" si="43"/>
        <v>9</v>
      </c>
      <c r="AD147" s="1">
        <f t="shared" si="43"/>
        <v>8.5</v>
      </c>
      <c r="AE147" s="9">
        <f t="shared" si="43"/>
        <v>6</v>
      </c>
      <c r="AF147" s="10">
        <f t="shared" si="43"/>
        <v>19</v>
      </c>
      <c r="AG147" s="1">
        <f t="shared" si="43"/>
        <v>1</v>
      </c>
      <c r="AH147" s="1">
        <f t="shared" si="43"/>
        <v>2</v>
      </c>
      <c r="AI147" s="1">
        <f t="shared" si="43"/>
        <v>2</v>
      </c>
      <c r="AJ147" s="10">
        <f t="shared" si="43"/>
        <v>9</v>
      </c>
      <c r="AK147" s="1">
        <f t="shared" si="43"/>
        <v>2</v>
      </c>
      <c r="AL147" s="1">
        <f t="shared" si="43"/>
        <v>1</v>
      </c>
      <c r="AM147" s="9">
        <f t="shared" si="43"/>
        <v>3</v>
      </c>
    </row>
    <row r="148" spans="5:39" x14ac:dyDescent="0.3">
      <c r="L148" s="28"/>
      <c r="M148" s="28"/>
      <c r="N148" s="28"/>
      <c r="O148" s="28"/>
      <c r="P148" s="28"/>
      <c r="Q148" s="11">
        <f>+Q147/SUM($Q147:$U147)*100</f>
        <v>10.526315789473683</v>
      </c>
      <c r="R148" s="12">
        <f t="shared" ref="R148:U148" si="44">+R147/SUM($Q147:$U147)*100</f>
        <v>21.052631578947366</v>
      </c>
      <c r="S148" s="12">
        <f t="shared" si="44"/>
        <v>26.315789473684209</v>
      </c>
      <c r="T148" s="12">
        <f t="shared" si="44"/>
        <v>26.315789473684209</v>
      </c>
      <c r="U148" s="13">
        <f t="shared" si="44"/>
        <v>15.789473684210526</v>
      </c>
      <c r="V148" s="11">
        <f>+V147/SUM($V147:$Z147)*100</f>
        <v>31.372549019607842</v>
      </c>
      <c r="W148" s="12">
        <f t="shared" ref="W148:Z148" si="45">+W147/SUM($V147:$Z147)*100</f>
        <v>33.333333333333329</v>
      </c>
      <c r="X148" s="12">
        <f t="shared" si="45"/>
        <v>15.686274509803921</v>
      </c>
      <c r="Y148" s="12">
        <f t="shared" si="45"/>
        <v>11.76470588235294</v>
      </c>
      <c r="Z148" s="13">
        <f t="shared" si="45"/>
        <v>7.8431372549019605</v>
      </c>
      <c r="AA148" s="11">
        <f>+AA147/SUM($AA147:$AE147)*100</f>
        <v>24.074074074074073</v>
      </c>
      <c r="AB148" s="12">
        <f t="shared" ref="AB148:AE148" si="46">+AB147/SUM($AA147:$AE147)*100</f>
        <v>32.407407407407405</v>
      </c>
      <c r="AC148" s="12">
        <f t="shared" si="46"/>
        <v>16.666666666666664</v>
      </c>
      <c r="AD148" s="12">
        <f t="shared" si="46"/>
        <v>15.74074074074074</v>
      </c>
      <c r="AE148" s="13">
        <f t="shared" si="46"/>
        <v>11.111111111111111</v>
      </c>
      <c r="AF148" s="12">
        <f>+AF147/SUM($AF147:$AI147)*100</f>
        <v>79.166666666666657</v>
      </c>
      <c r="AG148" s="12">
        <f t="shared" ref="AG148:AI148" si="47">+AG147/SUM($AF147:$AI147)*100</f>
        <v>4.1666666666666661</v>
      </c>
      <c r="AH148" s="12">
        <f t="shared" si="47"/>
        <v>8.3333333333333321</v>
      </c>
      <c r="AI148" s="13">
        <f t="shared" si="47"/>
        <v>8.3333333333333321</v>
      </c>
      <c r="AJ148" s="11">
        <f>+AJ147/SUM($AJ147:$AM147)*100</f>
        <v>60</v>
      </c>
      <c r="AK148" s="12">
        <f t="shared" ref="AK148:AM148" si="48">+AK147/SUM($AJ147:$AM147)*100</f>
        <v>13.333333333333334</v>
      </c>
      <c r="AL148" s="12">
        <f t="shared" si="48"/>
        <v>6.666666666666667</v>
      </c>
      <c r="AM148" s="13">
        <f t="shared" si="48"/>
        <v>20</v>
      </c>
    </row>
    <row r="149" spans="5:39" x14ac:dyDescent="0.3">
      <c r="L149" s="28"/>
      <c r="M149" s="28"/>
      <c r="N149" s="28"/>
      <c r="Q149" s="41"/>
      <c r="R149" s="28"/>
      <c r="S149" s="50">
        <f>(Q147*1+R147*2+S147*3+T147*4+U147*5)/(SUM(Q147:U147))</f>
        <v>3.1578947368421053</v>
      </c>
      <c r="T149" s="50"/>
      <c r="U149" s="51"/>
      <c r="V149" s="50"/>
      <c r="W149" s="50"/>
      <c r="X149" s="50">
        <f>(V147*1+W147*2+X147*3+Y147*4+Z147*5)/(SUM(V147:Z147))</f>
        <v>2.3137254901960786</v>
      </c>
      <c r="Y149" s="50"/>
      <c r="Z149" s="51"/>
      <c r="AA149" s="52"/>
      <c r="AB149" s="50"/>
      <c r="AC149" s="50">
        <f>(AA147*1+AB147*2+AC147*3+AD147*4+AE147*5)/(SUM(AA147:AE147))</f>
        <v>2.574074074074074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9" t="s">
        <v>105</v>
      </c>
      <c r="J151" s="18">
        <f>COUNTIFS($J$17:$J$129,-1,$F$17:$F$129,1)+COUNTIFS($J$17:$J$129,-1,$F$17:$F$129,2)+COUNTIFS($J$17:$J$129,-1,$F$17:$F$129,3)</f>
        <v>60</v>
      </c>
      <c r="L151" s="18">
        <f>COUNTIFS($J$17:$J$129,-1,L$17:L$129,"&gt;0")</f>
        <v>16</v>
      </c>
      <c r="M151" s="18">
        <f>COUNTIFS($J$17:$J$129,-1,M$17:M$129,"&gt;0")</f>
        <v>23</v>
      </c>
      <c r="N151" s="18">
        <f>COUNTIFS($J$17:$J$129,-1,N$17:N$129,"&gt;0")</f>
        <v>60</v>
      </c>
      <c r="O151" s="18">
        <f>COUNTIFS($J$17:$J$129,-1,O$17:O$129,"&gt;0")</f>
        <v>57</v>
      </c>
      <c r="P151" s="18">
        <f>COUNTIFS($J$17:$J$129,-1,P$17:P$129,"&gt;0")</f>
        <v>37</v>
      </c>
      <c r="Q151" s="10">
        <f t="shared" ref="Q151:AM151" si="49">SUMIF($J$18:$J$130,-1,Q18:Q130)</f>
        <v>7.5</v>
      </c>
      <c r="R151" s="1">
        <f t="shared" si="49"/>
        <v>8.5</v>
      </c>
      <c r="S151" s="1">
        <f t="shared" si="49"/>
        <v>9.5</v>
      </c>
      <c r="T151" s="1">
        <f t="shared" si="49"/>
        <v>6.5</v>
      </c>
      <c r="U151" s="9">
        <f t="shared" si="49"/>
        <v>3</v>
      </c>
      <c r="V151" s="10">
        <f t="shared" si="49"/>
        <v>8</v>
      </c>
      <c r="W151" s="1">
        <f t="shared" si="49"/>
        <v>12</v>
      </c>
      <c r="X151" s="1">
        <f t="shared" si="49"/>
        <v>12</v>
      </c>
      <c r="Y151" s="1">
        <f t="shared" si="49"/>
        <v>13</v>
      </c>
      <c r="Z151" s="9">
        <f t="shared" si="49"/>
        <v>6.5</v>
      </c>
      <c r="AA151" s="10">
        <f t="shared" si="49"/>
        <v>37.5</v>
      </c>
      <c r="AB151" s="1">
        <f t="shared" si="49"/>
        <v>30.5</v>
      </c>
      <c r="AC151" s="1">
        <f t="shared" si="49"/>
        <v>24.5</v>
      </c>
      <c r="AD151" s="1">
        <f t="shared" si="49"/>
        <v>17</v>
      </c>
      <c r="AE151" s="9">
        <f t="shared" si="49"/>
        <v>20.5</v>
      </c>
      <c r="AF151" s="10">
        <f t="shared" si="49"/>
        <v>43</v>
      </c>
      <c r="AG151" s="1">
        <f t="shared" si="49"/>
        <v>9</v>
      </c>
      <c r="AH151" s="1">
        <f t="shared" si="49"/>
        <v>2</v>
      </c>
      <c r="AI151" s="1">
        <f t="shared" si="49"/>
        <v>3</v>
      </c>
      <c r="AJ151" s="10">
        <f t="shared" si="49"/>
        <v>15</v>
      </c>
      <c r="AK151" s="1">
        <f t="shared" si="49"/>
        <v>6</v>
      </c>
      <c r="AL151" s="1">
        <f t="shared" si="49"/>
        <v>5</v>
      </c>
      <c r="AM151" s="9">
        <f t="shared" si="49"/>
        <v>11</v>
      </c>
    </row>
    <row r="152" spans="5:39" x14ac:dyDescent="0.3">
      <c r="E152" s="19" t="s">
        <v>106</v>
      </c>
      <c r="L152" s="12"/>
      <c r="M152" s="12"/>
      <c r="N152" s="12"/>
      <c r="O152" s="12"/>
      <c r="P152" s="12"/>
      <c r="Q152" s="11">
        <f>+Q151/SUM($Q151:$U151)*100</f>
        <v>21.428571428571427</v>
      </c>
      <c r="R152" s="12">
        <f t="shared" ref="R152:U152" si="50">+R151/SUM($Q151:$U151)*100</f>
        <v>24.285714285714285</v>
      </c>
      <c r="S152" s="12">
        <f t="shared" si="50"/>
        <v>27.142857142857142</v>
      </c>
      <c r="T152" s="12">
        <f t="shared" si="50"/>
        <v>18.571428571428573</v>
      </c>
      <c r="U152" s="13">
        <f t="shared" si="50"/>
        <v>8.5714285714285712</v>
      </c>
      <c r="V152" s="11">
        <f>+V151/SUM($V151:$Z151)*100</f>
        <v>15.53398058252427</v>
      </c>
      <c r="W152" s="12">
        <f t="shared" ref="W152:Z152" si="51">+W151/SUM($V151:$Z151)*100</f>
        <v>23.300970873786408</v>
      </c>
      <c r="X152" s="12">
        <f t="shared" si="51"/>
        <v>23.300970873786408</v>
      </c>
      <c r="Y152" s="12">
        <f t="shared" si="51"/>
        <v>25.242718446601941</v>
      </c>
      <c r="Z152" s="13">
        <f t="shared" si="51"/>
        <v>12.621359223300971</v>
      </c>
      <c r="AA152" s="11">
        <f>+AA151/SUM($AA151:$AE151)*100</f>
        <v>28.846153846153843</v>
      </c>
      <c r="AB152" s="12">
        <f t="shared" ref="AB152:AE152" si="52">+AB151/SUM($AA151:$AE151)*100</f>
        <v>23.46153846153846</v>
      </c>
      <c r="AC152" s="12">
        <f t="shared" si="52"/>
        <v>18.846153846153847</v>
      </c>
      <c r="AD152" s="12">
        <f t="shared" si="52"/>
        <v>13.076923076923078</v>
      </c>
      <c r="AE152" s="13">
        <f t="shared" si="52"/>
        <v>15.769230769230768</v>
      </c>
      <c r="AF152" s="12">
        <f>+AF151/SUM($AF151:$AI151)*100</f>
        <v>75.438596491228068</v>
      </c>
      <c r="AG152" s="12">
        <f t="shared" ref="AG152:AI152" si="53">+AG151/SUM($AF151:$AI151)*100</f>
        <v>15.789473684210526</v>
      </c>
      <c r="AH152" s="12">
        <f t="shared" si="53"/>
        <v>3.5087719298245612</v>
      </c>
      <c r="AI152" s="13">
        <f t="shared" si="53"/>
        <v>5.2631578947368416</v>
      </c>
      <c r="AJ152" s="11">
        <f>+AJ151/SUM($AJ151:$AM151)*100</f>
        <v>40.54054054054054</v>
      </c>
      <c r="AK152" s="12">
        <f t="shared" ref="AK152:AM152" si="54">+AK151/SUM($AJ151:$AM151)*100</f>
        <v>16.216216216216218</v>
      </c>
      <c r="AL152" s="12">
        <f t="shared" si="54"/>
        <v>13.513513513513514</v>
      </c>
      <c r="AM152" s="13">
        <f t="shared" si="54"/>
        <v>29.72972972972973</v>
      </c>
    </row>
    <row r="153" spans="5:39" x14ac:dyDescent="0.3">
      <c r="E153" s="19" t="s">
        <v>107</v>
      </c>
      <c r="L153" s="28"/>
      <c r="M153" s="28"/>
      <c r="N153" s="28"/>
      <c r="Q153" s="41"/>
      <c r="R153" s="28"/>
      <c r="S153" s="50">
        <f>(Q151*1+R151*2+S151*3+T151*4+U151*5)/(SUM(Q151:U151))</f>
        <v>2.6857142857142855</v>
      </c>
      <c r="T153" s="50"/>
      <c r="U153" s="51"/>
      <c r="V153" s="50"/>
      <c r="W153" s="50"/>
      <c r="X153" s="50">
        <f>(V151*1+W151*2+X151*3+Y151*4+Z151*5)/(SUM(V151:Z151))</f>
        <v>2.9611650485436893</v>
      </c>
      <c r="Y153" s="50"/>
      <c r="Z153" s="51"/>
      <c r="AA153" s="52"/>
      <c r="AB153" s="50"/>
      <c r="AC153" s="50">
        <f>(AA151*1+AB151*2+AC151*3+AD151*4+AE151*5)/(SUM(AA151:AE151))</f>
        <v>2.6346153846153846</v>
      </c>
      <c r="AE153" s="13"/>
      <c r="AJ153" s="10"/>
    </row>
    <row r="154" spans="5:39" x14ac:dyDescent="0.3">
      <c r="L154" s="28"/>
      <c r="M154" s="28"/>
      <c r="N154" s="28"/>
      <c r="Q154" s="41"/>
      <c r="R154" s="28"/>
      <c r="S154" s="50"/>
      <c r="T154" s="50"/>
      <c r="U154" s="51"/>
      <c r="V154" s="50"/>
      <c r="W154" s="50"/>
      <c r="X154" s="50"/>
      <c r="Y154" s="50"/>
      <c r="Z154" s="50"/>
      <c r="AA154" s="52"/>
      <c r="AB154" s="50"/>
      <c r="AC154" s="50"/>
      <c r="AE154" s="13"/>
      <c r="AJ154" s="10"/>
    </row>
    <row r="155" spans="5:39" x14ac:dyDescent="0.3">
      <c r="E155" s="19" t="s">
        <v>119</v>
      </c>
      <c r="K155" s="18">
        <f>K131</f>
        <v>20</v>
      </c>
      <c r="L155" s="18">
        <f>COUNTIFS($K$18:$K$130,-1,L$18:L$130,"&gt;0")</f>
        <v>5</v>
      </c>
      <c r="M155" s="18">
        <f>COUNTIFS($K$18:$K$130,-1,M$18:M$130,"&gt;0")</f>
        <v>6</v>
      </c>
      <c r="N155" s="18">
        <f>COUNTIFS($K$18:$K$130,-1,N$18:N$130,"&gt;0")</f>
        <v>20</v>
      </c>
      <c r="O155" s="18">
        <f>COUNTIFS($K$18:$K$130,-1,O$18:O$130,"&gt;0")</f>
        <v>17</v>
      </c>
      <c r="P155" s="18">
        <f>COUNTIFS($K$18:$K$130,-1,P$18:P$130,"&gt;0")</f>
        <v>11</v>
      </c>
      <c r="Q155" s="10">
        <f t="shared" ref="Q155:AM155" si="55">SUMIF($K$18:$K$130,-1,Q18:Q130)</f>
        <v>0.5</v>
      </c>
      <c r="R155" s="1">
        <f t="shared" si="55"/>
        <v>1</v>
      </c>
      <c r="S155" s="1">
        <f t="shared" si="55"/>
        <v>5.5</v>
      </c>
      <c r="T155" s="1">
        <f t="shared" si="55"/>
        <v>3</v>
      </c>
      <c r="U155" s="9">
        <f t="shared" si="55"/>
        <v>0</v>
      </c>
      <c r="V155" s="1">
        <f t="shared" si="55"/>
        <v>4</v>
      </c>
      <c r="W155" s="1">
        <f t="shared" si="55"/>
        <v>2</v>
      </c>
      <c r="X155" s="1">
        <f t="shared" si="55"/>
        <v>0</v>
      </c>
      <c r="Y155" s="1">
        <f t="shared" si="55"/>
        <v>3.5</v>
      </c>
      <c r="Z155" s="1">
        <f t="shared" si="55"/>
        <v>2</v>
      </c>
      <c r="AA155" s="10">
        <f t="shared" si="55"/>
        <v>19</v>
      </c>
      <c r="AB155" s="1">
        <f t="shared" si="55"/>
        <v>6</v>
      </c>
      <c r="AC155" s="1">
        <f t="shared" si="55"/>
        <v>3</v>
      </c>
      <c r="AD155" s="1">
        <f t="shared" si="55"/>
        <v>1.5</v>
      </c>
      <c r="AE155" s="9">
        <f t="shared" si="55"/>
        <v>8</v>
      </c>
      <c r="AF155" s="1">
        <f t="shared" si="55"/>
        <v>13</v>
      </c>
      <c r="AG155" s="1">
        <f t="shared" si="55"/>
        <v>3</v>
      </c>
      <c r="AH155" s="1">
        <f t="shared" si="55"/>
        <v>0</v>
      </c>
      <c r="AI155" s="1">
        <f t="shared" si="55"/>
        <v>1</v>
      </c>
      <c r="AJ155" s="10">
        <f t="shared" si="55"/>
        <v>4</v>
      </c>
      <c r="AK155" s="1">
        <f t="shared" si="55"/>
        <v>2</v>
      </c>
      <c r="AL155" s="1">
        <f t="shared" si="55"/>
        <v>3</v>
      </c>
      <c r="AM155" s="9">
        <f t="shared" si="55"/>
        <v>2</v>
      </c>
    </row>
    <row r="156" spans="5:39" x14ac:dyDescent="0.3">
      <c r="E156" s="19" t="s">
        <v>120</v>
      </c>
      <c r="Q156" s="11">
        <f>+Q155/SUM($Q155:$U155)*100</f>
        <v>5</v>
      </c>
      <c r="R156" s="12">
        <f t="shared" ref="R156:U156" si="56">+R155/SUM($Q155:$U155)*100</f>
        <v>10</v>
      </c>
      <c r="S156" s="12">
        <f t="shared" si="56"/>
        <v>55.000000000000007</v>
      </c>
      <c r="T156" s="12">
        <f t="shared" si="56"/>
        <v>30</v>
      </c>
      <c r="U156" s="13">
        <f t="shared" si="56"/>
        <v>0</v>
      </c>
      <c r="V156" s="11">
        <f>+V155/SUM($V155:$Z155)*100</f>
        <v>34.782608695652172</v>
      </c>
      <c r="W156" s="12">
        <f t="shared" ref="W156:Z156" si="57">+W155/SUM($V155:$Z155)*100</f>
        <v>17.391304347826086</v>
      </c>
      <c r="X156" s="12">
        <f t="shared" si="57"/>
        <v>0</v>
      </c>
      <c r="Y156" s="12">
        <f t="shared" si="57"/>
        <v>30.434782608695656</v>
      </c>
      <c r="Z156" s="13">
        <f t="shared" si="57"/>
        <v>17.391304347826086</v>
      </c>
      <c r="AA156" s="11">
        <f>+AA155/SUM($AA155:$AE155)*100</f>
        <v>50.666666666666671</v>
      </c>
      <c r="AB156" s="12">
        <f t="shared" ref="AB156:AE156" si="58">+AB155/SUM($AA155:$AE155)*100</f>
        <v>16</v>
      </c>
      <c r="AC156" s="12">
        <f t="shared" si="58"/>
        <v>8</v>
      </c>
      <c r="AD156" s="12">
        <f t="shared" si="58"/>
        <v>4</v>
      </c>
      <c r="AE156" s="13">
        <f t="shared" si="58"/>
        <v>21.333333333333336</v>
      </c>
      <c r="AF156" s="12">
        <f>+AF155/SUM($AF155:$AI155)*100</f>
        <v>76.470588235294116</v>
      </c>
      <c r="AG156" s="12">
        <f t="shared" ref="AG156:AI156" si="59">+AG155/SUM($AF155:$AI155)*100</f>
        <v>17.647058823529413</v>
      </c>
      <c r="AH156" s="12">
        <f t="shared" si="59"/>
        <v>0</v>
      </c>
      <c r="AI156" s="13">
        <f t="shared" si="59"/>
        <v>5.8823529411764701</v>
      </c>
      <c r="AJ156" s="11">
        <f>+AJ155/SUM($AJ155:$AM155)*100</f>
        <v>36.363636363636367</v>
      </c>
      <c r="AK156" s="12">
        <f t="shared" ref="AK156:AM156" si="60">+AK155/SUM($AJ155:$AM155)*100</f>
        <v>18.181818181818183</v>
      </c>
      <c r="AL156" s="12">
        <f t="shared" si="60"/>
        <v>27.27272727272727</v>
      </c>
      <c r="AM156" s="13">
        <f t="shared" si="60"/>
        <v>18.181818181818183</v>
      </c>
    </row>
    <row r="157" spans="5:39" x14ac:dyDescent="0.3">
      <c r="L157" s="28"/>
      <c r="M157" s="28"/>
      <c r="N157" s="28"/>
      <c r="Q157" s="41"/>
      <c r="R157" s="28"/>
      <c r="S157" s="50">
        <f>(Q155*1+R155*2+S155*3+T155*4+U155*5)/(SUM(Q155:U155))</f>
        <v>3.1</v>
      </c>
      <c r="T157" s="50"/>
      <c r="U157" s="51"/>
      <c r="V157" s="50"/>
      <c r="W157" s="50"/>
      <c r="X157" s="50">
        <f>(V155*1+W155*2+X155*3+Y155*4+Z155*5)/(SUM(V155:Z155))</f>
        <v>2.7826086956521738</v>
      </c>
      <c r="Y157" s="50"/>
      <c r="Z157" s="51"/>
      <c r="AA157" s="52"/>
      <c r="AB157" s="50"/>
      <c r="AC157" s="50">
        <f>(AA155*1+AB155*2+AC155*3+AD155*4+AE155*5)/(SUM(AA155:AE155))</f>
        <v>2.2933333333333334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2"/>
      <c r="N160" s="32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9" t="s">
        <v>121</v>
      </c>
      <c r="H170" s="18">
        <f>COUNTIF(H18:H130,1)</f>
        <v>10</v>
      </c>
      <c r="L170" s="18">
        <f>COUNTIFS($H$18:$H$130,1,L18:L130,"&gt;0")</f>
        <v>3</v>
      </c>
      <c r="M170" s="18">
        <f>COUNTIFS($H$18:$H$130,1,M18:M130,"&gt;0")</f>
        <v>3</v>
      </c>
      <c r="N170" s="18">
        <f>COUNTIFS($H$18:$H$130,1,N18:N130,"&gt;0")</f>
        <v>10</v>
      </c>
      <c r="O170" s="18">
        <f>COUNTIFS($H$18:$H$130,1,O18:O130,"&gt;0")</f>
        <v>10</v>
      </c>
      <c r="P170" s="18">
        <f>COUNTIFS($H$18:$H$130,1,P18:P130,"&gt;0")</f>
        <v>4</v>
      </c>
      <c r="Q170" s="10">
        <f t="shared" ref="Q170:AM170" si="61">SUMIF($H$18:$H$130,1,Q18:Q130)</f>
        <v>0.5</v>
      </c>
      <c r="R170" s="1">
        <f t="shared" si="61"/>
        <v>1</v>
      </c>
      <c r="S170" s="1">
        <f t="shared" si="61"/>
        <v>2.5</v>
      </c>
      <c r="T170" s="1">
        <f t="shared" si="61"/>
        <v>2</v>
      </c>
      <c r="U170" s="9">
        <f t="shared" si="61"/>
        <v>0</v>
      </c>
      <c r="V170" s="1">
        <f t="shared" si="61"/>
        <v>2</v>
      </c>
      <c r="W170" s="1">
        <f t="shared" si="61"/>
        <v>0</v>
      </c>
      <c r="X170" s="1">
        <f t="shared" si="61"/>
        <v>0</v>
      </c>
      <c r="Y170" s="1">
        <f t="shared" si="61"/>
        <v>1.5</v>
      </c>
      <c r="Z170" s="1">
        <f t="shared" si="61"/>
        <v>2</v>
      </c>
      <c r="AA170" s="10">
        <f t="shared" si="61"/>
        <v>12</v>
      </c>
      <c r="AB170" s="1">
        <f t="shared" si="61"/>
        <v>2</v>
      </c>
      <c r="AC170" s="1">
        <f t="shared" si="61"/>
        <v>0</v>
      </c>
      <c r="AD170" s="1">
        <f t="shared" si="61"/>
        <v>0.5</v>
      </c>
      <c r="AE170" s="9">
        <f t="shared" si="61"/>
        <v>5</v>
      </c>
      <c r="AF170" s="1">
        <f t="shared" si="61"/>
        <v>9</v>
      </c>
      <c r="AG170" s="1">
        <f t="shared" si="61"/>
        <v>0</v>
      </c>
      <c r="AH170" s="1">
        <f t="shared" si="61"/>
        <v>0</v>
      </c>
      <c r="AI170" s="1">
        <f t="shared" si="61"/>
        <v>1</v>
      </c>
      <c r="AJ170" s="10">
        <f t="shared" si="61"/>
        <v>3</v>
      </c>
      <c r="AK170" s="1">
        <f t="shared" si="61"/>
        <v>0</v>
      </c>
      <c r="AL170" s="1">
        <f t="shared" si="61"/>
        <v>1</v>
      </c>
      <c r="AM170" s="9">
        <f t="shared" si="61"/>
        <v>0</v>
      </c>
    </row>
    <row r="171" spans="5:39" x14ac:dyDescent="0.3">
      <c r="Q171" s="11">
        <f>+Q170/SUM($Q170:$U170)*100</f>
        <v>8.3333333333333321</v>
      </c>
      <c r="R171" s="12">
        <f t="shared" ref="R171:U171" si="62">+R170/SUM($Q170:$U170)*100</f>
        <v>16.666666666666664</v>
      </c>
      <c r="S171" s="12">
        <f t="shared" si="62"/>
        <v>41.666666666666671</v>
      </c>
      <c r="T171" s="12">
        <f t="shared" si="62"/>
        <v>33.333333333333329</v>
      </c>
      <c r="U171" s="13">
        <f t="shared" si="62"/>
        <v>0</v>
      </c>
      <c r="V171" s="11">
        <f>+V170/SUM($V170:$Z170)*100</f>
        <v>36.363636363636367</v>
      </c>
      <c r="W171" s="12">
        <f t="shared" ref="W171:Z171" si="63">+W170/SUM($V170:$Z170)*100</f>
        <v>0</v>
      </c>
      <c r="X171" s="12">
        <f t="shared" si="63"/>
        <v>0</v>
      </c>
      <c r="Y171" s="12">
        <f t="shared" si="63"/>
        <v>27.27272727272727</v>
      </c>
      <c r="Z171" s="13">
        <f t="shared" si="63"/>
        <v>36.363636363636367</v>
      </c>
      <c r="AA171" s="11">
        <f>+AA170/SUM($AA170:$AE170)*100</f>
        <v>61.53846153846154</v>
      </c>
      <c r="AB171" s="12">
        <f t="shared" ref="AB171:AE171" si="64">+AB170/SUM($AA170:$AE170)*100</f>
        <v>10.256410256410255</v>
      </c>
      <c r="AC171" s="12">
        <f t="shared" si="64"/>
        <v>0</v>
      </c>
      <c r="AD171" s="12">
        <f t="shared" si="64"/>
        <v>2.5641025641025639</v>
      </c>
      <c r="AE171" s="13">
        <f t="shared" si="64"/>
        <v>25.641025641025639</v>
      </c>
      <c r="AF171" s="12">
        <f>+AF170/SUM($AF170:$AI170)*100</f>
        <v>90</v>
      </c>
      <c r="AG171" s="12">
        <f t="shared" ref="AG171:AI171" si="65">+AG170/SUM($AF170:$AI170)*100</f>
        <v>0</v>
      </c>
      <c r="AH171" s="12">
        <f t="shared" si="65"/>
        <v>0</v>
      </c>
      <c r="AI171" s="13">
        <f t="shared" si="65"/>
        <v>10</v>
      </c>
      <c r="AJ171" s="11">
        <f>+AJ170/SUM($AJ170:$AM170)*100</f>
        <v>75</v>
      </c>
      <c r="AK171" s="12">
        <f t="shared" ref="AK171:AM171" si="66">+AK170/SUM($AJ170:$AM170)*100</f>
        <v>0</v>
      </c>
      <c r="AL171" s="12">
        <f t="shared" si="66"/>
        <v>25</v>
      </c>
      <c r="AM171" s="13">
        <f t="shared" si="66"/>
        <v>0</v>
      </c>
    </row>
    <row r="172" spans="5:39" x14ac:dyDescent="0.3">
      <c r="L172" s="28"/>
      <c r="M172" s="28"/>
      <c r="N172" s="28"/>
      <c r="S172" s="1">
        <f>(Q170*1+R170*2+S170*3+T170*4+U170*5)/SUM(Q170:U170)</f>
        <v>3</v>
      </c>
      <c r="U172" s="13"/>
      <c r="X172" s="28">
        <f>(V170*1+W170*2+X170*3+Y170*4+Z170*5)/SUM(V170:Z170)</f>
        <v>3.2727272727272729</v>
      </c>
      <c r="Z172" s="13"/>
      <c r="AC172" s="1">
        <f>(AA170*1+AB170*2+AC170*3+AD170*4+AE170*5)/SUM(AA170:AE170)</f>
        <v>2.2051282051282053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2"/>
      <c r="N175" s="32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F184"/>
      <c r="G184"/>
      <c r="H184"/>
      <c r="I184"/>
      <c r="J184"/>
      <c r="K184"/>
      <c r="L184"/>
      <c r="M184"/>
      <c r="N184"/>
      <c r="O184"/>
      <c r="AJ184" s="10"/>
    </row>
    <row r="185" spans="5:36" x14ac:dyDescent="0.3">
      <c r="E185" s="71" t="s">
        <v>166</v>
      </c>
      <c r="F185" s="170"/>
      <c r="G185" s="170"/>
      <c r="H185" s="171"/>
      <c r="I185" s="170"/>
      <c r="J185" s="170"/>
      <c r="K185" s="170"/>
      <c r="L185" s="171"/>
      <c r="M185" s="170"/>
      <c r="N185" s="170"/>
      <c r="O185" s="170"/>
      <c r="AJ185" s="10"/>
    </row>
    <row r="186" spans="5:36" x14ac:dyDescent="0.3">
      <c r="E186" s="71"/>
      <c r="F186" s="171" t="s">
        <v>167</v>
      </c>
      <c r="G186" s="170"/>
      <c r="H186" s="171"/>
      <c r="I186" s="170"/>
      <c r="J186" s="170"/>
      <c r="K186" s="170"/>
      <c r="L186" s="171"/>
      <c r="M186" s="170"/>
      <c r="N186" s="170"/>
      <c r="O186" s="170"/>
      <c r="Q186" s="10">
        <f t="shared" ref="Q186:AE186" si="67">SUMIFS(Q$18:Q$130,$O$18:$O$130,"&gt;2",$K$18:$K$130,1)</f>
        <v>3</v>
      </c>
      <c r="R186" s="1">
        <f t="shared" si="67"/>
        <v>3</v>
      </c>
      <c r="S186" s="1">
        <f t="shared" si="67"/>
        <v>1</v>
      </c>
      <c r="T186" s="1">
        <f t="shared" si="67"/>
        <v>0</v>
      </c>
      <c r="U186" s="9">
        <f t="shared" si="67"/>
        <v>0</v>
      </c>
      <c r="V186" s="1">
        <f t="shared" si="67"/>
        <v>0</v>
      </c>
      <c r="W186" s="1">
        <f t="shared" si="67"/>
        <v>0</v>
      </c>
      <c r="X186" s="1">
        <f t="shared" si="67"/>
        <v>2</v>
      </c>
      <c r="Y186" s="1">
        <f t="shared" si="67"/>
        <v>2</v>
      </c>
      <c r="Z186" s="1">
        <f t="shared" si="67"/>
        <v>2</v>
      </c>
      <c r="AA186" s="10">
        <f t="shared" si="67"/>
        <v>3</v>
      </c>
      <c r="AB186" s="1">
        <f t="shared" si="67"/>
        <v>4</v>
      </c>
      <c r="AC186" s="1">
        <f t="shared" si="67"/>
        <v>4.5</v>
      </c>
      <c r="AD186" s="1">
        <f t="shared" si="67"/>
        <v>4</v>
      </c>
      <c r="AE186" s="9">
        <f t="shared" si="67"/>
        <v>3.5</v>
      </c>
      <c r="AJ186" s="10"/>
    </row>
    <row r="187" spans="5:36" x14ac:dyDescent="0.3">
      <c r="E187" s="71"/>
      <c r="F187" s="171" t="s">
        <v>25</v>
      </c>
      <c r="G187" s="170"/>
      <c r="H187" s="171" t="s">
        <v>168</v>
      </c>
      <c r="I187" s="170"/>
      <c r="J187" s="170"/>
      <c r="K187" s="170"/>
      <c r="L187" s="171"/>
      <c r="M187" s="170"/>
      <c r="N187" s="170"/>
      <c r="O187" s="170"/>
      <c r="Q187" s="153"/>
      <c r="R187" s="33"/>
      <c r="S187" s="33">
        <f>(Q186*1+R186*2+S186*3+T186*4+U186*5)/SUM(Q186:U186)</f>
        <v>1.7142857142857142</v>
      </c>
      <c r="T187" s="33"/>
      <c r="U187" s="155">
        <f>(U186*1.5+T186-R186-Q186*1.5)/SUM(Q186:U186)</f>
        <v>-1.0714285714285714</v>
      </c>
      <c r="V187" s="33"/>
      <c r="W187" s="33"/>
      <c r="X187" s="33">
        <f>(V186*1+W186*2+X186*3+Y186*4+Z186*5)/SUM(V186:Z186)</f>
        <v>4</v>
      </c>
      <c r="Y187" s="33"/>
      <c r="Z187" s="155">
        <f>(Z186*1.5+Y186-W186-V186*1.5)/SUM(V186:Z186)</f>
        <v>0.83333333333333337</v>
      </c>
      <c r="AA187" s="153"/>
      <c r="AB187" s="33"/>
      <c r="AC187" s="33">
        <f>(AA186*1+AB186*2+AC186*3+AD186*4+AE186*5)/SUM(AA186:AE186)</f>
        <v>3.0526315789473686</v>
      </c>
      <c r="AD187" s="33"/>
      <c r="AE187" s="155">
        <f>(AE186*1.5+AD186-AB186-AA186*1.5)/SUM(AA186:AE186)</f>
        <v>3.9473684210526314E-2</v>
      </c>
      <c r="AJ187" s="10"/>
    </row>
    <row r="188" spans="5:36" x14ac:dyDescent="0.3">
      <c r="E188" s="71"/>
      <c r="F188" s="171" t="s">
        <v>170</v>
      </c>
      <c r="G188" s="170"/>
      <c r="H188" s="171"/>
      <c r="I188" s="170"/>
      <c r="J188" s="170"/>
      <c r="K188" s="170"/>
      <c r="L188" s="171"/>
      <c r="M188" s="170"/>
      <c r="N188" s="170"/>
      <c r="O188" s="170"/>
      <c r="Q188" s="10">
        <f t="shared" ref="Q188:AE188" si="68">SUMIFS(Q$18:Q$130,$O$18:$O$130,1,$K$18:$K$130,1)</f>
        <v>6</v>
      </c>
      <c r="R188" s="1">
        <f t="shared" si="68"/>
        <v>8.5</v>
      </c>
      <c r="S188" s="1">
        <f t="shared" si="68"/>
        <v>8</v>
      </c>
      <c r="T188" s="1">
        <f t="shared" si="68"/>
        <v>7.5</v>
      </c>
      <c r="U188" s="9">
        <f t="shared" si="68"/>
        <v>5</v>
      </c>
      <c r="V188" s="1">
        <f t="shared" si="68"/>
        <v>11</v>
      </c>
      <c r="W188" s="1">
        <f t="shared" si="68"/>
        <v>17.5</v>
      </c>
      <c r="X188" s="1">
        <f t="shared" si="68"/>
        <v>13</v>
      </c>
      <c r="Y188" s="1">
        <f t="shared" si="68"/>
        <v>8.5</v>
      </c>
      <c r="Z188" s="1">
        <f t="shared" si="68"/>
        <v>3</v>
      </c>
      <c r="AA188" s="10">
        <f t="shared" si="68"/>
        <v>23</v>
      </c>
      <c r="AB188" s="1">
        <f t="shared" si="68"/>
        <v>32.5</v>
      </c>
      <c r="AC188" s="1">
        <f t="shared" si="68"/>
        <v>23</v>
      </c>
      <c r="AD188" s="1">
        <f t="shared" si="68"/>
        <v>19</v>
      </c>
      <c r="AE188" s="9">
        <f t="shared" si="68"/>
        <v>14</v>
      </c>
      <c r="AJ188" s="10"/>
    </row>
    <row r="189" spans="5:36" x14ac:dyDescent="0.3">
      <c r="E189" s="71"/>
      <c r="F189" s="124" t="s">
        <v>25</v>
      </c>
      <c r="G189" s="125"/>
      <c r="H189" s="124" t="s">
        <v>168</v>
      </c>
      <c r="I189" s="125"/>
      <c r="J189" s="125"/>
      <c r="K189" s="125"/>
      <c r="L189" s="124"/>
      <c r="M189" s="125"/>
      <c r="N189" s="125"/>
      <c r="O189" s="125"/>
      <c r="P189" s="115"/>
      <c r="Q189" s="154"/>
      <c r="R189" s="151"/>
      <c r="S189" s="151">
        <f>(Q188*1+R188*2+S188*3+T188*4+U188*5)/SUM(Q188:U188)</f>
        <v>2.9142857142857141</v>
      </c>
      <c r="T189" s="151"/>
      <c r="U189" s="156">
        <f>(U188*1.5+T188-R188-Q188*1.5)/SUM(Q188:U188)</f>
        <v>-7.1428571428571425E-2</v>
      </c>
      <c r="V189" s="151"/>
      <c r="W189" s="151"/>
      <c r="X189" s="151">
        <f>(V188*1+W188*2+X188*3+Y188*4+Z188*5)/SUM(V188:Z188)</f>
        <v>2.5283018867924527</v>
      </c>
      <c r="Y189" s="151"/>
      <c r="Z189" s="156">
        <f>(Z188*1.5+Y188-W188-V188*1.5)/SUM(V188:Z188)</f>
        <v>-0.39622641509433965</v>
      </c>
      <c r="AA189" s="154"/>
      <c r="AB189" s="151"/>
      <c r="AC189" s="151">
        <f>(AA188*1+AB188*2+AC188*3+AD188*4+AE188*5)/SUM(AA188:AE188)</f>
        <v>2.717488789237668</v>
      </c>
      <c r="AD189" s="151"/>
      <c r="AE189" s="156">
        <f>(AE188*1.5+AD188-AB188-AA188*1.5)/SUM(AA188:AE188)</f>
        <v>-0.24215246636771301</v>
      </c>
      <c r="AJ189" s="10"/>
    </row>
    <row r="190" spans="5:36" x14ac:dyDescent="0.3">
      <c r="E190" s="71"/>
      <c r="F190" s="171" t="s">
        <v>169</v>
      </c>
      <c r="G190" s="170"/>
      <c r="H190" s="171"/>
      <c r="I190" s="170"/>
      <c r="J190" s="170"/>
      <c r="K190" s="170"/>
      <c r="L190" s="171"/>
      <c r="M190" s="170"/>
      <c r="N190" s="170"/>
      <c r="O190" s="170"/>
      <c r="Q190" s="10">
        <f t="shared" ref="Q190:AE190" si="69">SUMIFS(Q$18:Q$130,$O$18:$O$130,"&gt;2",$K$18:$K$130,-1)</f>
        <v>0</v>
      </c>
      <c r="R190" s="1">
        <f t="shared" si="69"/>
        <v>0</v>
      </c>
      <c r="S190" s="1">
        <f t="shared" si="69"/>
        <v>2</v>
      </c>
      <c r="T190" s="1">
        <f t="shared" si="69"/>
        <v>0</v>
      </c>
      <c r="U190" s="9">
        <f t="shared" si="69"/>
        <v>0</v>
      </c>
      <c r="V190" s="1">
        <f t="shared" si="69"/>
        <v>2</v>
      </c>
      <c r="W190" s="1">
        <f t="shared" si="69"/>
        <v>0</v>
      </c>
      <c r="X190" s="1">
        <f t="shared" si="69"/>
        <v>0</v>
      </c>
      <c r="Y190" s="1">
        <f t="shared" si="69"/>
        <v>0</v>
      </c>
      <c r="Z190" s="1">
        <f t="shared" si="69"/>
        <v>0</v>
      </c>
      <c r="AA190" s="10">
        <f t="shared" si="69"/>
        <v>2</v>
      </c>
      <c r="AB190" s="1">
        <f t="shared" si="69"/>
        <v>0</v>
      </c>
      <c r="AC190" s="1">
        <f t="shared" si="69"/>
        <v>0</v>
      </c>
      <c r="AD190" s="1">
        <f t="shared" si="69"/>
        <v>0</v>
      </c>
      <c r="AE190" s="9">
        <f t="shared" si="69"/>
        <v>0</v>
      </c>
      <c r="AJ190" s="10"/>
    </row>
    <row r="191" spans="5:36" x14ac:dyDescent="0.3">
      <c r="E191" s="71"/>
      <c r="F191" s="171" t="s">
        <v>25</v>
      </c>
      <c r="G191" s="170"/>
      <c r="H191" s="171" t="s">
        <v>168</v>
      </c>
      <c r="I191" s="170"/>
      <c r="J191" s="170"/>
      <c r="K191" s="170"/>
      <c r="L191" s="171"/>
      <c r="M191" s="170"/>
      <c r="N191" s="170"/>
      <c r="O191" s="170"/>
      <c r="Q191" s="153"/>
      <c r="R191" s="33"/>
      <c r="S191" s="33">
        <f>(Q190*1+R190*2+S190*3+T190*4+U190*5)/SUM(Q190:U190)</f>
        <v>3</v>
      </c>
      <c r="T191" s="33"/>
      <c r="U191" s="155">
        <f>(U190*1.5+T190-R190-Q190*1.5)/SUM(Q190:U190)</f>
        <v>0</v>
      </c>
      <c r="V191" s="33"/>
      <c r="W191" s="33"/>
      <c r="X191" s="33">
        <f>(V190*1+W190*2+X190*3+Y190*4+Z190*5)/SUM(V190:Z190)</f>
        <v>1</v>
      </c>
      <c r="Y191" s="33"/>
      <c r="Z191" s="155">
        <f>(Z190*1.5+Y190-W190-V190*1.5)/SUM(V190:Z190)</f>
        <v>-1.5</v>
      </c>
      <c r="AA191" s="153"/>
      <c r="AB191" s="33"/>
      <c r="AC191" s="33">
        <f>(AA190*1+AB190*2+AC190*3+AD190*4+AE190*5)/SUM(AA190:AE190)</f>
        <v>1</v>
      </c>
      <c r="AD191" s="33"/>
      <c r="AE191" s="155">
        <f>(AE190*1.5+AD190-AB190-AA190*1.5)/SUM(AA190:AE190)</f>
        <v>-1.5</v>
      </c>
      <c r="AJ191" s="10"/>
    </row>
    <row r="192" spans="5:36" x14ac:dyDescent="0.3">
      <c r="E192" s="71"/>
      <c r="F192" s="171" t="s">
        <v>170</v>
      </c>
      <c r="G192" s="170"/>
      <c r="H192" s="171"/>
      <c r="I192" s="170"/>
      <c r="J192" s="170"/>
      <c r="K192" s="170"/>
      <c r="L192" s="171"/>
      <c r="M192" s="170"/>
      <c r="N192" s="170"/>
      <c r="O192" s="170"/>
      <c r="Q192" s="10">
        <f t="shared" ref="Q192:AE192" si="70">SUMIFS(Q$18:Q$130,$O$18:$O$130,1,$K$18:$K$130,-1)</f>
        <v>0.5</v>
      </c>
      <c r="R192" s="1">
        <f t="shared" si="70"/>
        <v>1</v>
      </c>
      <c r="S192" s="1">
        <f t="shared" si="70"/>
        <v>2.5</v>
      </c>
      <c r="T192" s="1">
        <f t="shared" si="70"/>
        <v>2</v>
      </c>
      <c r="U192" s="9">
        <f t="shared" si="70"/>
        <v>0</v>
      </c>
      <c r="V192" s="1">
        <f t="shared" si="70"/>
        <v>2</v>
      </c>
      <c r="W192" s="1">
        <f t="shared" si="70"/>
        <v>0</v>
      </c>
      <c r="X192" s="1">
        <f t="shared" si="70"/>
        <v>0</v>
      </c>
      <c r="Y192" s="1">
        <f t="shared" si="70"/>
        <v>3.5</v>
      </c>
      <c r="Z192" s="1">
        <f t="shared" si="70"/>
        <v>2</v>
      </c>
      <c r="AA192" s="10">
        <f t="shared" si="70"/>
        <v>12</v>
      </c>
      <c r="AB192" s="1">
        <f t="shared" si="70"/>
        <v>2.5</v>
      </c>
      <c r="AC192" s="1">
        <f t="shared" si="70"/>
        <v>3</v>
      </c>
      <c r="AD192" s="1">
        <f t="shared" si="70"/>
        <v>1</v>
      </c>
      <c r="AE192" s="9">
        <f t="shared" si="70"/>
        <v>7</v>
      </c>
      <c r="AJ192" s="10"/>
    </row>
    <row r="193" spans="5:39" x14ac:dyDescent="0.3">
      <c r="E193" s="71"/>
      <c r="F193" s="124" t="s">
        <v>25</v>
      </c>
      <c r="G193" s="125"/>
      <c r="H193" s="124" t="s">
        <v>168</v>
      </c>
      <c r="I193" s="125"/>
      <c r="J193" s="125"/>
      <c r="K193" s="125"/>
      <c r="L193" s="124"/>
      <c r="M193" s="125"/>
      <c r="N193" s="125"/>
      <c r="O193" s="125"/>
      <c r="P193" s="115"/>
      <c r="Q193" s="154"/>
      <c r="R193" s="151"/>
      <c r="S193" s="151">
        <f>(Q192*1+R192*2+S192*3+T192*4+U192*5)/SUM(Q192:U192)</f>
        <v>3</v>
      </c>
      <c r="T193" s="151"/>
      <c r="U193" s="156">
        <f>(U192*1.5+T192-R192-Q192*1.5)/SUM(Q192:U192)</f>
        <v>4.1666666666666664E-2</v>
      </c>
      <c r="V193" s="151"/>
      <c r="W193" s="151"/>
      <c r="X193" s="151">
        <f>(V192*1+W192*2+X192*3+Y192*4+Z192*5)/SUM(V192:Z192)</f>
        <v>3.4666666666666668</v>
      </c>
      <c r="Y193" s="151"/>
      <c r="Z193" s="156">
        <f>(Z192*1.5+Y192-W192-V192*1.5)/SUM(V192:Z192)</f>
        <v>0.46666666666666667</v>
      </c>
      <c r="AA193" s="154"/>
      <c r="AB193" s="151"/>
      <c r="AC193" s="151">
        <f>(AA192*1+AB192*2+AC192*3+AD192*4+AE192*5)/SUM(AA192:AE192)</f>
        <v>2.5490196078431371</v>
      </c>
      <c r="AD193" s="151"/>
      <c r="AE193" s="156">
        <f>(AE192*1.5+AD192-AB192-AA192*1.5)/SUM(AA192:AE192)</f>
        <v>-0.35294117647058826</v>
      </c>
      <c r="AJ193" s="10"/>
    </row>
    <row r="194" spans="5:39" x14ac:dyDescent="0.3">
      <c r="E194" s="71"/>
      <c r="F194" s="171"/>
      <c r="G194" s="170"/>
      <c r="H194" s="171"/>
      <c r="I194" s="170"/>
      <c r="J194" s="170"/>
      <c r="K194" s="170"/>
      <c r="L194" s="171"/>
      <c r="M194" s="170"/>
      <c r="N194" s="170"/>
      <c r="O194" s="170"/>
      <c r="AJ194" s="10"/>
    </row>
    <row r="195" spans="5:39" x14ac:dyDescent="0.3">
      <c r="E195" s="71" t="s">
        <v>171</v>
      </c>
      <c r="F195" s="169"/>
      <c r="G195" s="170"/>
      <c r="H195" s="172"/>
      <c r="I195" s="172"/>
      <c r="J195" s="172"/>
      <c r="K195" s="170"/>
      <c r="L195" s="172"/>
      <c r="M195" s="172"/>
      <c r="N195" s="172"/>
      <c r="O195" s="170"/>
      <c r="AJ195" s="10"/>
    </row>
    <row r="196" spans="5:39" x14ac:dyDescent="0.3">
      <c r="E196" s="71"/>
      <c r="F196" s="169" t="s">
        <v>172</v>
      </c>
      <c r="G196" s="170"/>
      <c r="H196" s="172"/>
      <c r="I196" s="172"/>
      <c r="J196" s="172"/>
      <c r="K196" s="170"/>
      <c r="L196" s="172"/>
      <c r="M196" s="172"/>
      <c r="N196" s="172"/>
      <c r="O196" s="170"/>
      <c r="Q196" s="10">
        <f t="shared" ref="Q196:AE196" si="71">SUMIFS(Q$18:Q$130,$P$18:$P$130,1,$K$18:$K$130,1)</f>
        <v>0</v>
      </c>
      <c r="R196" s="1">
        <f t="shared" si="71"/>
        <v>0.5</v>
      </c>
      <c r="S196" s="1">
        <f t="shared" si="71"/>
        <v>3</v>
      </c>
      <c r="T196" s="1">
        <f t="shared" si="71"/>
        <v>5.5</v>
      </c>
      <c r="U196" s="9">
        <f t="shared" si="71"/>
        <v>5</v>
      </c>
      <c r="V196" s="1">
        <f t="shared" si="71"/>
        <v>6</v>
      </c>
      <c r="W196" s="1">
        <f t="shared" si="71"/>
        <v>7</v>
      </c>
      <c r="X196" s="1">
        <f t="shared" si="71"/>
        <v>3.5</v>
      </c>
      <c r="Y196" s="1">
        <f t="shared" si="71"/>
        <v>1.5</v>
      </c>
      <c r="Z196" s="1">
        <f t="shared" si="71"/>
        <v>1</v>
      </c>
      <c r="AA196" s="10">
        <f t="shared" si="71"/>
        <v>13.5</v>
      </c>
      <c r="AB196" s="1">
        <f t="shared" si="71"/>
        <v>18.5</v>
      </c>
      <c r="AC196" s="1">
        <f t="shared" si="71"/>
        <v>9.5</v>
      </c>
      <c r="AD196" s="1">
        <f t="shared" si="71"/>
        <v>3</v>
      </c>
      <c r="AE196" s="9">
        <f t="shared" si="71"/>
        <v>1</v>
      </c>
      <c r="AJ196" s="10"/>
    </row>
    <row r="197" spans="5:39" x14ac:dyDescent="0.3">
      <c r="E197" s="71"/>
      <c r="F197" s="171" t="s">
        <v>25</v>
      </c>
      <c r="G197" s="170"/>
      <c r="H197" s="171" t="s">
        <v>168</v>
      </c>
      <c r="I197" s="173"/>
      <c r="J197" s="173"/>
      <c r="K197" s="170"/>
      <c r="L197" s="173"/>
      <c r="M197" s="173"/>
      <c r="N197" s="173"/>
      <c r="O197" s="170"/>
      <c r="Q197" s="153"/>
      <c r="R197" s="33"/>
      <c r="S197" s="33">
        <f>(Q196*1+R196*2+S196*3+T196*4+U196*5)/SUM(Q196:U196)</f>
        <v>4.0714285714285712</v>
      </c>
      <c r="T197" s="33"/>
      <c r="U197" s="155">
        <f>(U196*1.5+T196-R196-Q196*1.5)/SUM(Q196:U196)</f>
        <v>0.8928571428571429</v>
      </c>
      <c r="V197" s="33"/>
      <c r="W197" s="33"/>
      <c r="X197" s="33">
        <f>(V196*1+W196*2+X196*3+Y196*4+Z196*5)/SUM(V196:Z196)</f>
        <v>2.1842105263157894</v>
      </c>
      <c r="Y197" s="33"/>
      <c r="Z197" s="155">
        <f>(Z196*1.5+Y196-W196-V196*1.5)/SUM(V196:Z196)</f>
        <v>-0.68421052631578949</v>
      </c>
      <c r="AA197" s="153"/>
      <c r="AB197" s="33"/>
      <c r="AC197" s="33">
        <f>(AA196*1+AB196*2+AC196*3+AD196*4+AE196*5)/SUM(AA196:AE196)</f>
        <v>2.1098901098901099</v>
      </c>
      <c r="AD197" s="33"/>
      <c r="AE197" s="155">
        <f>(AE196*1.5+AD196-AB196-AA196*1.5)/SUM(AA196:AE196)</f>
        <v>-0.75274725274725274</v>
      </c>
      <c r="AJ197" s="10"/>
    </row>
    <row r="198" spans="5:39" x14ac:dyDescent="0.3">
      <c r="E198" s="71"/>
      <c r="F198" s="169" t="s">
        <v>173</v>
      </c>
      <c r="G198" s="170"/>
      <c r="H198" s="173"/>
      <c r="I198" s="173"/>
      <c r="J198" s="173"/>
      <c r="K198" s="170"/>
      <c r="L198" s="173"/>
      <c r="M198" s="173"/>
      <c r="N198" s="173"/>
      <c r="O198" s="170"/>
      <c r="Q198" s="10">
        <f t="shared" ref="Q198:AE198" si="72">SUMIFS(Q$18:Q$130,$P$18:$P$130,"&gt;2",$K$18:$K$130,1)</f>
        <v>4</v>
      </c>
      <c r="R198" s="1">
        <f t="shared" si="72"/>
        <v>4.5</v>
      </c>
      <c r="S198" s="1">
        <f t="shared" si="72"/>
        <v>3</v>
      </c>
      <c r="T198" s="1">
        <f t="shared" si="72"/>
        <v>1</v>
      </c>
      <c r="U198" s="9">
        <f t="shared" si="72"/>
        <v>0</v>
      </c>
      <c r="V198" s="1">
        <f t="shared" si="72"/>
        <v>3</v>
      </c>
      <c r="W198" s="1">
        <f t="shared" si="72"/>
        <v>5.5</v>
      </c>
      <c r="X198" s="1">
        <f t="shared" si="72"/>
        <v>5.5</v>
      </c>
      <c r="Y198" s="1">
        <f t="shared" si="72"/>
        <v>3.5</v>
      </c>
      <c r="Z198" s="1">
        <f t="shared" si="72"/>
        <v>0</v>
      </c>
      <c r="AA198" s="10">
        <f t="shared" si="72"/>
        <v>4.5</v>
      </c>
      <c r="AB198" s="1">
        <f t="shared" si="72"/>
        <v>5.5</v>
      </c>
      <c r="AC198" s="1">
        <f t="shared" si="72"/>
        <v>7</v>
      </c>
      <c r="AD198" s="1">
        <f t="shared" si="72"/>
        <v>9</v>
      </c>
      <c r="AE198" s="9">
        <f t="shared" si="72"/>
        <v>8.5</v>
      </c>
      <c r="AJ198" s="10"/>
    </row>
    <row r="199" spans="5:39" x14ac:dyDescent="0.3">
      <c r="E199" s="71"/>
      <c r="F199" s="124" t="s">
        <v>25</v>
      </c>
      <c r="G199" s="125"/>
      <c r="H199" s="124" t="s">
        <v>168</v>
      </c>
      <c r="I199" s="175"/>
      <c r="J199" s="175"/>
      <c r="K199" s="175"/>
      <c r="L199" s="125"/>
      <c r="M199" s="125"/>
      <c r="N199" s="125"/>
      <c r="O199" s="125"/>
      <c r="P199" s="115"/>
      <c r="Q199" s="154"/>
      <c r="R199" s="151"/>
      <c r="S199" s="151">
        <f>(Q198*1+R198*2+S198*3+T198*4+U198*5)/SUM(Q198:U198)</f>
        <v>2.08</v>
      </c>
      <c r="T199" s="151"/>
      <c r="U199" s="156">
        <f>(U198*1.5+T198-R198-Q198*1.5)/SUM(Q198:U198)</f>
        <v>-0.76</v>
      </c>
      <c r="V199" s="151"/>
      <c r="W199" s="151"/>
      <c r="X199" s="151">
        <f>(V198*1+W198*2+X198*3+Y198*4+Z198*5)/SUM(V198:Z198)</f>
        <v>2.5428571428571427</v>
      </c>
      <c r="Y199" s="151"/>
      <c r="Z199" s="156">
        <f>(Z198*1.5+Y198-W198-V198*1.5)/SUM(V198:Z198)</f>
        <v>-0.37142857142857144</v>
      </c>
      <c r="AA199" s="154"/>
      <c r="AB199" s="151"/>
      <c r="AC199" s="151">
        <f>(AA198*1+AB198*2+AC198*3+AD198*4+AE198*5)/SUM(AA198:AE198)</f>
        <v>3.3333333333333335</v>
      </c>
      <c r="AD199" s="151"/>
      <c r="AE199" s="156">
        <f>(AE198*1.5+AD198-AB198-AA198*1.5)/SUM(AA198:AE198)</f>
        <v>0.27536231884057971</v>
      </c>
      <c r="AJ199" s="10"/>
    </row>
    <row r="200" spans="5:39" x14ac:dyDescent="0.3">
      <c r="E200" s="71"/>
      <c r="F200" s="169" t="s">
        <v>174</v>
      </c>
      <c r="G200" s="60"/>
      <c r="H200" s="171"/>
      <c r="I200" s="170"/>
      <c r="J200" s="170"/>
      <c r="K200" s="170"/>
      <c r="L200" s="171"/>
      <c r="M200" s="170"/>
      <c r="N200" s="170"/>
      <c r="O200" s="170"/>
      <c r="Q200" s="10">
        <f t="shared" ref="Q200:AE200" si="73">SUMIFS(Q$18:Q$130,$P$18:$P$130,1,$K$18:$K$130,-1)</f>
        <v>0</v>
      </c>
      <c r="R200" s="1">
        <f t="shared" si="73"/>
        <v>0</v>
      </c>
      <c r="S200" s="1">
        <f t="shared" si="73"/>
        <v>0</v>
      </c>
      <c r="T200" s="1">
        <f t="shared" si="73"/>
        <v>2</v>
      </c>
      <c r="U200" s="9">
        <f t="shared" si="73"/>
        <v>0</v>
      </c>
      <c r="V200" s="1">
        <f t="shared" si="73"/>
        <v>0</v>
      </c>
      <c r="W200" s="1">
        <f t="shared" si="73"/>
        <v>0</v>
      </c>
      <c r="X200" s="1">
        <f t="shared" si="73"/>
        <v>0</v>
      </c>
      <c r="Y200" s="1">
        <f t="shared" si="73"/>
        <v>0</v>
      </c>
      <c r="Z200" s="1">
        <f t="shared" si="73"/>
        <v>0</v>
      </c>
      <c r="AA200" s="10">
        <f t="shared" si="73"/>
        <v>6</v>
      </c>
      <c r="AB200" s="1">
        <f t="shared" si="73"/>
        <v>2</v>
      </c>
      <c r="AC200" s="1">
        <f t="shared" si="73"/>
        <v>0</v>
      </c>
      <c r="AD200" s="1">
        <f t="shared" si="73"/>
        <v>0</v>
      </c>
      <c r="AE200" s="9">
        <f t="shared" si="73"/>
        <v>0</v>
      </c>
      <c r="AJ200" s="10"/>
    </row>
    <row r="201" spans="5:39" x14ac:dyDescent="0.3">
      <c r="E201" s="71"/>
      <c r="F201" s="171" t="s">
        <v>25</v>
      </c>
      <c r="G201" s="170"/>
      <c r="H201" s="171" t="s">
        <v>168</v>
      </c>
      <c r="I201" s="172"/>
      <c r="J201" s="172"/>
      <c r="K201" s="172"/>
      <c r="L201" s="172"/>
      <c r="M201" s="172"/>
      <c r="N201" s="172"/>
      <c r="O201" s="170"/>
      <c r="Q201" s="153"/>
      <c r="R201" s="33"/>
      <c r="S201" s="33">
        <f>(Q200*1+R200*2+S200*3+T200*4+U200*5)/SUM(Q200:U200)</f>
        <v>4</v>
      </c>
      <c r="T201" s="33"/>
      <c r="U201" s="155">
        <f>(U200*1.5+T200-R200-Q200*1.5)/SUM(Q200:U200)</f>
        <v>1</v>
      </c>
      <c r="V201" s="33"/>
      <c r="W201" s="33"/>
      <c r="X201" s="33"/>
      <c r="Y201" s="33"/>
      <c r="Z201" s="155"/>
      <c r="AA201" s="153"/>
      <c r="AB201" s="33"/>
      <c r="AC201" s="33">
        <f>(AA200*1+AB200*2+AC200*3+AD200*4+AE200*5)/SUM(AA200:AE200)</f>
        <v>1.25</v>
      </c>
      <c r="AD201" s="33"/>
      <c r="AE201" s="155">
        <f>(AE200*1.5+AD200-AB200-AA200*1.5)/SUM(AA200:AE200)</f>
        <v>-1.375</v>
      </c>
      <c r="AJ201" s="10"/>
    </row>
    <row r="202" spans="5:39" x14ac:dyDescent="0.3">
      <c r="E202" s="71"/>
      <c r="F202" s="169" t="s">
        <v>175</v>
      </c>
      <c r="G202" s="172"/>
      <c r="H202" s="172"/>
      <c r="I202" s="172"/>
      <c r="J202" s="172"/>
      <c r="K202" s="172"/>
      <c r="L202" s="172"/>
      <c r="M202" s="172"/>
      <c r="N202" s="172"/>
      <c r="O202" s="170"/>
      <c r="Q202" s="10">
        <f t="shared" ref="Q202:AE202" si="74">SUMIFS(Q$18:Q$130,$P$18:$P$130,"&gt;2",$K$18:$K$130,-1)</f>
        <v>0</v>
      </c>
      <c r="R202" s="1">
        <f t="shared" si="74"/>
        <v>0</v>
      </c>
      <c r="S202" s="1">
        <f t="shared" si="74"/>
        <v>0</v>
      </c>
      <c r="T202" s="1">
        <f t="shared" si="74"/>
        <v>0</v>
      </c>
      <c r="U202" s="9">
        <f t="shared" si="74"/>
        <v>0</v>
      </c>
      <c r="V202" s="1">
        <f t="shared" si="74"/>
        <v>2</v>
      </c>
      <c r="W202" s="1">
        <f t="shared" si="74"/>
        <v>2</v>
      </c>
      <c r="X202" s="1">
        <f t="shared" si="74"/>
        <v>0</v>
      </c>
      <c r="Y202" s="1">
        <f t="shared" si="74"/>
        <v>0</v>
      </c>
      <c r="Z202" s="1">
        <f t="shared" si="74"/>
        <v>0</v>
      </c>
      <c r="AA202" s="10">
        <f t="shared" si="74"/>
        <v>2</v>
      </c>
      <c r="AB202" s="1">
        <f t="shared" si="74"/>
        <v>0.5</v>
      </c>
      <c r="AC202" s="1">
        <f t="shared" si="74"/>
        <v>3</v>
      </c>
      <c r="AD202" s="1">
        <f t="shared" si="74"/>
        <v>1</v>
      </c>
      <c r="AE202" s="9">
        <f t="shared" si="74"/>
        <v>3</v>
      </c>
      <c r="AJ202" s="10"/>
    </row>
    <row r="203" spans="5:39" x14ac:dyDescent="0.3">
      <c r="E203" s="71"/>
      <c r="F203" s="124" t="s">
        <v>25</v>
      </c>
      <c r="G203" s="125"/>
      <c r="H203" s="124" t="s">
        <v>168</v>
      </c>
      <c r="I203" s="174"/>
      <c r="J203" s="174"/>
      <c r="K203" s="174"/>
      <c r="L203" s="174"/>
      <c r="M203" s="174"/>
      <c r="N203" s="174"/>
      <c r="O203" s="125"/>
      <c r="P203" s="115"/>
      <c r="Q203" s="154"/>
      <c r="R203" s="151"/>
      <c r="S203" s="151"/>
      <c r="T203" s="151"/>
      <c r="U203" s="156"/>
      <c r="V203" s="151"/>
      <c r="W203" s="151"/>
      <c r="X203" s="151">
        <f>(V202*1+W202*2+X202*3+Y202*4+Z202*5)/SUM(V202:Z202)</f>
        <v>1.5</v>
      </c>
      <c r="Y203" s="151"/>
      <c r="Z203" s="156">
        <f>(Z202*1.5+Y202-W202-V202*1.5)/SUM(V202:Z202)</f>
        <v>-1.25</v>
      </c>
      <c r="AA203" s="154"/>
      <c r="AB203" s="151"/>
      <c r="AC203" s="151">
        <f>(AA202*1+AB202*2+AC202*3+AD202*4+AE202*5)/SUM(AA202:AE202)</f>
        <v>3.263157894736842</v>
      </c>
      <c r="AD203" s="151"/>
      <c r="AE203" s="156">
        <f>(AE202*1.5+AD202-AB202-AA202*1.5)/SUM(AA202:AE202)</f>
        <v>0.21052631578947367</v>
      </c>
      <c r="AJ203" s="10"/>
    </row>
    <row r="204" spans="5:39" x14ac:dyDescent="0.3">
      <c r="E204" s="71"/>
      <c r="F204" s="169"/>
      <c r="G204" s="173"/>
      <c r="H204" s="173"/>
      <c r="I204" s="173"/>
      <c r="J204" s="173"/>
      <c r="K204" s="173"/>
      <c r="L204" s="173"/>
      <c r="M204" s="173"/>
      <c r="N204" s="173"/>
      <c r="O204" s="170"/>
      <c r="AJ204" s="10"/>
    </row>
    <row r="205" spans="5:39" x14ac:dyDescent="0.3">
      <c r="F205" s="32"/>
      <c r="AJ205" s="10"/>
    </row>
    <row r="206" spans="5:39" x14ac:dyDescent="0.3">
      <c r="E206" t="s">
        <v>122</v>
      </c>
      <c r="F206" s="58"/>
      <c r="G206" s="49"/>
      <c r="H206" s="169" t="s">
        <v>165</v>
      </c>
      <c r="I206" s="58"/>
      <c r="J206" s="49"/>
      <c r="K206" s="49"/>
      <c r="L206" s="112"/>
      <c r="AF206" s="62">
        <f t="shared" ref="AF206:AM206" si="75">SUMIF($K$18:$K$130,1,AF$18:AF$130)</f>
        <v>49</v>
      </c>
      <c r="AG206" s="62">
        <f t="shared" si="75"/>
        <v>7</v>
      </c>
      <c r="AH206" s="62">
        <f t="shared" si="75"/>
        <v>4</v>
      </c>
      <c r="AI206" s="62">
        <f t="shared" si="75"/>
        <v>4</v>
      </c>
      <c r="AJ206" s="81">
        <f t="shared" si="75"/>
        <v>20</v>
      </c>
      <c r="AK206" s="62">
        <f t="shared" si="75"/>
        <v>6</v>
      </c>
      <c r="AL206" s="62">
        <f t="shared" si="75"/>
        <v>3</v>
      </c>
      <c r="AM206" s="117">
        <f t="shared" si="75"/>
        <v>12</v>
      </c>
    </row>
    <row r="207" spans="5:39" x14ac:dyDescent="0.3">
      <c r="F207" s="58"/>
      <c r="G207" s="49"/>
      <c r="H207" s="169" t="s">
        <v>164</v>
      </c>
      <c r="I207" s="49"/>
      <c r="J207" s="49"/>
      <c r="K207" s="49"/>
      <c r="L207" s="112"/>
      <c r="AF207" s="62">
        <f t="shared" ref="AF207:AM207" si="76">SUMIF($K$18:$K$130,-1,AF$18:AF$130)</f>
        <v>13</v>
      </c>
      <c r="AG207" s="62">
        <f t="shared" si="76"/>
        <v>3</v>
      </c>
      <c r="AH207" s="62">
        <f t="shared" si="76"/>
        <v>0</v>
      </c>
      <c r="AI207" s="62">
        <f t="shared" si="76"/>
        <v>1</v>
      </c>
      <c r="AJ207" s="81">
        <f t="shared" si="76"/>
        <v>4</v>
      </c>
      <c r="AK207" s="62">
        <f t="shared" si="76"/>
        <v>2</v>
      </c>
      <c r="AL207" s="62">
        <f t="shared" si="76"/>
        <v>3</v>
      </c>
      <c r="AM207" s="117">
        <f t="shared" si="76"/>
        <v>2</v>
      </c>
    </row>
    <row r="208" spans="5:39" x14ac:dyDescent="0.3">
      <c r="F208" s="56"/>
      <c r="G208" s="49"/>
      <c r="H208" s="113" t="s">
        <v>123</v>
      </c>
      <c r="I208" s="102"/>
      <c r="J208" s="102"/>
      <c r="K208" s="102"/>
      <c r="L208" s="114"/>
      <c r="M208" s="114"/>
      <c r="N208" s="114"/>
      <c r="O208" s="114"/>
      <c r="P208" s="114"/>
      <c r="Q208" s="103"/>
      <c r="R208" s="102"/>
      <c r="S208" s="102"/>
      <c r="T208" s="102"/>
      <c r="U208" s="104"/>
      <c r="V208" s="102"/>
      <c r="W208" s="102"/>
      <c r="X208" s="102"/>
      <c r="Y208" s="102"/>
      <c r="Z208" s="102"/>
      <c r="AA208" s="103"/>
      <c r="AB208" s="102"/>
      <c r="AC208" s="102"/>
      <c r="AD208" s="102"/>
      <c r="AE208" s="104"/>
      <c r="AF208" s="127">
        <f>AF207/(AF207+AF206)*100</f>
        <v>20.967741935483872</v>
      </c>
      <c r="AG208" s="127">
        <f t="shared" ref="AG208:AM208" si="77">AG207/(AG207+AG206)*100</f>
        <v>30</v>
      </c>
      <c r="AH208" s="127">
        <f t="shared" si="77"/>
        <v>0</v>
      </c>
      <c r="AI208" s="127">
        <f t="shared" si="77"/>
        <v>20</v>
      </c>
      <c r="AJ208" s="128">
        <f t="shared" si="77"/>
        <v>16.666666666666664</v>
      </c>
      <c r="AK208" s="127">
        <f t="shared" si="77"/>
        <v>25</v>
      </c>
      <c r="AL208" s="201">
        <f t="shared" si="77"/>
        <v>50</v>
      </c>
      <c r="AM208" s="129">
        <f t="shared" si="77"/>
        <v>14.285714285714285</v>
      </c>
    </row>
    <row r="209" spans="6:39" x14ac:dyDescent="0.3">
      <c r="F209" s="56"/>
      <c r="G209" s="49"/>
      <c r="H209" s="58" t="s">
        <v>32</v>
      </c>
      <c r="I209" s="49"/>
      <c r="J209" s="49"/>
      <c r="K209" s="49"/>
      <c r="L209" s="112"/>
      <c r="AF209" s="62">
        <f t="shared" ref="AF209:AM209" si="78">AF131-AF206-AF207</f>
        <v>0</v>
      </c>
      <c r="AG209" s="62">
        <f t="shared" si="78"/>
        <v>0</v>
      </c>
      <c r="AH209" s="62">
        <f t="shared" si="78"/>
        <v>0</v>
      </c>
      <c r="AI209" s="62">
        <f t="shared" si="78"/>
        <v>0</v>
      </c>
      <c r="AJ209" s="81">
        <f t="shared" si="78"/>
        <v>0</v>
      </c>
      <c r="AK209" s="62">
        <f t="shared" si="78"/>
        <v>0</v>
      </c>
      <c r="AL209" s="62">
        <f t="shared" si="78"/>
        <v>0</v>
      </c>
      <c r="AM209" s="117">
        <f t="shared" si="78"/>
        <v>0</v>
      </c>
    </row>
    <row r="210" spans="6:39" x14ac:dyDescent="0.3">
      <c r="AF210" s="62"/>
      <c r="AG210" s="62"/>
      <c r="AH210" s="62"/>
      <c r="AI210" s="62"/>
      <c r="AJ210" s="81"/>
      <c r="AK210" s="62"/>
      <c r="AL210" s="62"/>
      <c r="AM210" s="117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3">
    <sortCondition ref="B8:B133"/>
    <sortCondition ref="D8:D133"/>
    <sortCondition ref="C8:C133"/>
    <sortCondition ref="E8:E133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93" activePane="bottomLeft" state="frozen"/>
      <selection pane="bottomLeft" activeCell="AH200" sqref="AH200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" bestFit="1" customWidth="1"/>
    <col min="5" max="5" width="22.77734375" customWidth="1"/>
    <col min="6" max="13" width="4.33203125" style="18" customWidth="1"/>
    <col min="14" max="14" width="5.21875" style="18" customWidth="1"/>
    <col min="15" max="16" width="4.33203125" style="18" customWidth="1"/>
    <col min="17" max="17" width="4.6640625" style="10" customWidth="1"/>
    <col min="18" max="18" width="4.6640625" style="1"/>
    <col min="19" max="19" width="5.21875" style="1" customWidth="1"/>
    <col min="20" max="20" width="4.6640625" style="1"/>
    <col min="21" max="21" width="5.33203125" style="9" customWidth="1"/>
    <col min="22" max="23" width="4.6640625" style="1"/>
    <col min="24" max="24" width="5.33203125" style="1" customWidth="1"/>
    <col min="25" max="25" width="4.6640625" style="1"/>
    <col min="26" max="26" width="5.33203125" style="1" customWidth="1"/>
    <col min="27" max="27" width="4.6640625" style="10"/>
    <col min="28" max="28" width="4.6640625" style="1"/>
    <col min="29" max="29" width="5" style="1" customWidth="1"/>
    <col min="30" max="30" width="4.6640625" style="1"/>
    <col min="31" max="31" width="5.6640625" style="9" customWidth="1"/>
    <col min="32" max="35" width="4.6640625" style="1"/>
    <col min="36" max="36" width="4.6640625" style="16" customWidth="1"/>
    <col min="37" max="37" width="4.6640625" style="1" customWidth="1"/>
    <col min="38" max="38" width="4.6640625" style="1"/>
    <col min="39" max="39" width="4.6640625" style="9"/>
    <col min="40" max="40" width="6.6640625" style="19" bestFit="1" customWidth="1"/>
    <col min="41" max="72" width="4.6640625" style="1"/>
  </cols>
  <sheetData>
    <row r="1" spans="1:80" hidden="1" x14ac:dyDescent="0.3">
      <c r="A1" s="53"/>
      <c r="B1" s="53"/>
      <c r="C1" s="53"/>
      <c r="D1" s="53"/>
      <c r="E1" s="133" t="s">
        <v>50</v>
      </c>
      <c r="F1" s="133"/>
      <c r="G1" s="139"/>
      <c r="H1" s="139"/>
      <c r="I1" s="139"/>
      <c r="J1" s="139"/>
      <c r="K1" s="139"/>
      <c r="L1" s="139"/>
      <c r="M1" s="139"/>
      <c r="N1" s="133"/>
      <c r="O1" s="133"/>
      <c r="P1" s="133"/>
      <c r="Q1" s="135">
        <f>Q$131*1.5</f>
        <v>15</v>
      </c>
      <c r="R1" s="136">
        <f>R$131</f>
        <v>12</v>
      </c>
      <c r="S1" s="136">
        <f t="shared" ref="S1:T1" si="0">S$131</f>
        <v>12.5</v>
      </c>
      <c r="T1" s="136">
        <f t="shared" si="0"/>
        <v>13.5</v>
      </c>
      <c r="U1" s="137">
        <f>U$131*1.5</f>
        <v>14.25</v>
      </c>
      <c r="V1" s="135">
        <f>V$131*1.5</f>
        <v>25.5</v>
      </c>
      <c r="W1" s="136">
        <f>W$131</f>
        <v>24.5</v>
      </c>
      <c r="X1" s="136">
        <f t="shared" ref="X1:Y1" si="1">X$131</f>
        <v>17</v>
      </c>
      <c r="Y1" s="136">
        <f t="shared" si="1"/>
        <v>21</v>
      </c>
      <c r="Z1" s="137">
        <f>Z$131*1.5</f>
        <v>14.25</v>
      </c>
      <c r="AA1" s="135">
        <f>AA$131*1.5</f>
        <v>52.5</v>
      </c>
      <c r="AB1" s="136">
        <f>AB$131</f>
        <v>57.5</v>
      </c>
      <c r="AC1" s="136">
        <f t="shared" ref="AC1:AD1" si="2">AC$131</f>
        <v>35.5</v>
      </c>
      <c r="AD1" s="136">
        <f t="shared" si="2"/>
        <v>37</v>
      </c>
      <c r="AE1" s="137">
        <f>AE$131*1.5</f>
        <v>47.25</v>
      </c>
      <c r="AJ1" s="10"/>
    </row>
    <row r="2" spans="1:80" x14ac:dyDescent="0.3">
      <c r="A2" s="53"/>
      <c r="B2" s="53"/>
      <c r="C2" s="53"/>
      <c r="D2" s="53"/>
      <c r="E2" s="133" t="s">
        <v>127</v>
      </c>
      <c r="F2" s="133"/>
      <c r="G2" s="139"/>
      <c r="H2" s="145"/>
      <c r="I2" s="145"/>
      <c r="J2" s="139"/>
      <c r="K2" s="139"/>
      <c r="L2" s="139">
        <f>L11</f>
        <v>25</v>
      </c>
      <c r="M2" s="139">
        <f>M11</f>
        <v>40</v>
      </c>
      <c r="N2" s="139">
        <f>N11</f>
        <v>90</v>
      </c>
      <c r="O2" s="133"/>
      <c r="P2" s="133"/>
      <c r="Q2" s="138"/>
      <c r="R2" s="139"/>
      <c r="S2" s="145">
        <f>(T1+U1+-R1-Q1)/SUM(Q1:U1)</f>
        <v>1.1152416356877323E-2</v>
      </c>
      <c r="T2" s="139"/>
      <c r="U2" s="140"/>
      <c r="V2" s="138"/>
      <c r="W2" s="139"/>
      <c r="X2" s="145">
        <f>(Y1+Z1+-W1-V1)/SUM(V1:Z1)</f>
        <v>-0.14425427872860636</v>
      </c>
      <c r="Y2" s="139"/>
      <c r="Z2" s="140"/>
      <c r="AA2" s="138"/>
      <c r="AB2" s="139"/>
      <c r="AC2" s="145">
        <f>(AD1+AE1+-AB1-AA1)/SUM(AA1:AE1)</f>
        <v>-0.11207834602829161</v>
      </c>
      <c r="AD2" s="139"/>
      <c r="AE2" s="140"/>
      <c r="AJ2" s="10"/>
    </row>
    <row r="3" spans="1:80" hidden="1" x14ac:dyDescent="0.3">
      <c r="A3" s="53"/>
      <c r="B3" s="53"/>
      <c r="C3" s="53"/>
      <c r="D3" s="53"/>
      <c r="E3" s="133" t="s">
        <v>53</v>
      </c>
      <c r="F3" s="133"/>
      <c r="G3" s="139"/>
      <c r="H3" s="145"/>
      <c r="I3" s="145"/>
      <c r="J3" s="139"/>
      <c r="K3" s="139"/>
      <c r="L3" s="139"/>
      <c r="M3" s="139"/>
      <c r="N3" s="133"/>
      <c r="O3" s="133"/>
      <c r="P3" s="133"/>
      <c r="Q3" s="138">
        <f>Q147*1.5</f>
        <v>3</v>
      </c>
      <c r="R3" s="139">
        <f>R147</f>
        <v>3</v>
      </c>
      <c r="S3" s="139">
        <f t="shared" ref="S3:T3" si="3">S147</f>
        <v>6</v>
      </c>
      <c r="T3" s="139">
        <f t="shared" si="3"/>
        <v>5</v>
      </c>
      <c r="U3" s="140">
        <f>U147*1.5</f>
        <v>4.5</v>
      </c>
      <c r="V3" s="138">
        <f>V147*1.5</f>
        <v>13.5</v>
      </c>
      <c r="W3" s="139">
        <f>W147</f>
        <v>9.5</v>
      </c>
      <c r="X3" s="139">
        <f t="shared" ref="X3:Y3" si="4">X147</f>
        <v>4</v>
      </c>
      <c r="Y3" s="139">
        <f t="shared" si="4"/>
        <v>3</v>
      </c>
      <c r="Z3" s="140">
        <f>Z147*1.5</f>
        <v>6</v>
      </c>
      <c r="AA3" s="138">
        <f>AA147*1.5</f>
        <v>21</v>
      </c>
      <c r="AB3" s="139">
        <f>AB147</f>
        <v>18.5</v>
      </c>
      <c r="AC3" s="139">
        <f t="shared" ref="AC3:AD3" si="5">AC147</f>
        <v>10</v>
      </c>
      <c r="AD3" s="139">
        <f t="shared" si="5"/>
        <v>7.5</v>
      </c>
      <c r="AE3" s="140">
        <f>AE147*1.5</f>
        <v>7.5</v>
      </c>
      <c r="AJ3" s="10"/>
    </row>
    <row r="4" spans="1:80" x14ac:dyDescent="0.3">
      <c r="A4" s="53"/>
      <c r="B4" s="53"/>
      <c r="C4" s="53"/>
      <c r="D4" s="53"/>
      <c r="E4" s="133" t="s">
        <v>130</v>
      </c>
      <c r="F4" s="133"/>
      <c r="G4" s="139"/>
      <c r="H4" s="145"/>
      <c r="I4" s="145"/>
      <c r="J4" s="139"/>
      <c r="K4" s="139"/>
      <c r="L4" s="139">
        <f>L12</f>
        <v>8</v>
      </c>
      <c r="M4" s="139">
        <f t="shared" ref="M4:N4" si="6">M12</f>
        <v>13</v>
      </c>
      <c r="N4" s="139">
        <f t="shared" si="6"/>
        <v>25</v>
      </c>
      <c r="O4" s="133"/>
      <c r="P4" s="133"/>
      <c r="Q4" s="138"/>
      <c r="R4" s="139"/>
      <c r="S4" s="145">
        <f>(T3+U3+-R3-Q3)/SUM(Q3:U3)</f>
        <v>0.16279069767441862</v>
      </c>
      <c r="T4" s="139"/>
      <c r="U4" s="140"/>
      <c r="V4" s="138"/>
      <c r="W4" s="139"/>
      <c r="X4" s="145">
        <f>(Y3+Z3+-W3-V3)/SUM(V3:Z3)</f>
        <v>-0.3888888888888889</v>
      </c>
      <c r="Y4" s="139"/>
      <c r="Z4" s="140"/>
      <c r="AA4" s="138"/>
      <c r="AB4" s="139"/>
      <c r="AC4" s="145">
        <f>(AD3+AE3+-AB3-AA3)/SUM(AA3:AE3)</f>
        <v>-0.37984496124031009</v>
      </c>
      <c r="AD4" s="139"/>
      <c r="AE4" s="140"/>
      <c r="AJ4" s="10"/>
    </row>
    <row r="5" spans="1:80" hidden="1" x14ac:dyDescent="0.3">
      <c r="A5" s="53"/>
      <c r="B5" s="53"/>
      <c r="C5" s="53"/>
      <c r="D5" s="53"/>
      <c r="E5" s="133" t="s">
        <v>51</v>
      </c>
      <c r="F5" s="133"/>
      <c r="G5" s="139"/>
      <c r="H5" s="145"/>
      <c r="I5" s="139"/>
      <c r="J5" s="139"/>
      <c r="K5" s="139"/>
      <c r="L5" s="146"/>
      <c r="M5" s="146"/>
      <c r="N5" s="146"/>
      <c r="O5" s="146"/>
      <c r="P5" s="146"/>
      <c r="Q5" s="135">
        <f>Q151*1.5</f>
        <v>12</v>
      </c>
      <c r="R5" s="136">
        <f>R151</f>
        <v>9</v>
      </c>
      <c r="S5" s="136">
        <f t="shared" ref="S5:T5" si="7">S151</f>
        <v>6.5</v>
      </c>
      <c r="T5" s="136">
        <f t="shared" si="7"/>
        <v>8.5</v>
      </c>
      <c r="U5" s="137">
        <f>U151*1.5</f>
        <v>9.75</v>
      </c>
      <c r="V5" s="135">
        <f>V151*1.5</f>
        <v>12</v>
      </c>
      <c r="W5" s="136">
        <f>W151</f>
        <v>15</v>
      </c>
      <c r="X5" s="136">
        <f t="shared" ref="X5:Y5" si="8">X151</f>
        <v>13</v>
      </c>
      <c r="Y5" s="136">
        <f t="shared" si="8"/>
        <v>18</v>
      </c>
      <c r="Z5" s="137">
        <f>Z151*1.5</f>
        <v>8.25</v>
      </c>
      <c r="AA5" s="135">
        <f>AA151*1.5</f>
        <v>31.5</v>
      </c>
      <c r="AB5" s="136">
        <f>AB151</f>
        <v>39</v>
      </c>
      <c r="AC5" s="136">
        <f t="shared" ref="AC5:AD5" si="9">AC151</f>
        <v>25.5</v>
      </c>
      <c r="AD5" s="136">
        <f t="shared" si="9"/>
        <v>29.5</v>
      </c>
      <c r="AE5" s="137">
        <f>AE151*1.5</f>
        <v>39.75</v>
      </c>
      <c r="AJ5" s="10"/>
    </row>
    <row r="6" spans="1:80" x14ac:dyDescent="0.3">
      <c r="A6" s="53"/>
      <c r="B6" s="53"/>
      <c r="C6" s="53"/>
      <c r="D6" s="53"/>
      <c r="E6" s="133" t="s">
        <v>129</v>
      </c>
      <c r="F6" s="133"/>
      <c r="G6" s="139"/>
      <c r="H6" s="145"/>
      <c r="I6" s="139"/>
      <c r="J6" s="139"/>
      <c r="K6" s="139"/>
      <c r="L6" s="146">
        <f>L13</f>
        <v>17</v>
      </c>
      <c r="M6" s="146">
        <f t="shared" ref="M6:N6" si="10">M13</f>
        <v>27</v>
      </c>
      <c r="N6" s="146">
        <f t="shared" si="10"/>
        <v>65</v>
      </c>
      <c r="O6" s="147"/>
      <c r="P6" s="148"/>
      <c r="Q6" s="138"/>
      <c r="R6" s="139"/>
      <c r="S6" s="145">
        <f>(T5+U5+-R5-Q5)/SUM(Q5:U5)</f>
        <v>-6.0109289617486336E-2</v>
      </c>
      <c r="T6" s="139"/>
      <c r="U6" s="140"/>
      <c r="V6" s="138"/>
      <c r="W6" s="139"/>
      <c r="X6" s="145">
        <f>(Y5+Z5+-W5-V5)/SUM(V5:Z5)</f>
        <v>-1.1320754716981131E-2</v>
      </c>
      <c r="Y6" s="139"/>
      <c r="Z6" s="140"/>
      <c r="AA6" s="138"/>
      <c r="AB6" s="139"/>
      <c r="AC6" s="145">
        <f>(AD5+AE5+-AB5-AA5)/SUM(AA5:AE5)</f>
        <v>-7.5642965204236008E-3</v>
      </c>
      <c r="AD6" s="139"/>
      <c r="AE6" s="140"/>
      <c r="AJ6" s="10"/>
    </row>
    <row r="7" spans="1:80" hidden="1" x14ac:dyDescent="0.3">
      <c r="A7" s="53"/>
      <c r="B7" s="53"/>
      <c r="C7" s="53"/>
      <c r="D7" s="53"/>
      <c r="E7" s="133" t="s">
        <v>56</v>
      </c>
      <c r="F7" s="133"/>
      <c r="G7" s="139"/>
      <c r="H7" s="145"/>
      <c r="I7" s="145"/>
      <c r="J7" s="139"/>
      <c r="K7" s="139"/>
      <c r="L7" s="139"/>
      <c r="M7" s="139"/>
      <c r="N7" s="133"/>
      <c r="O7" s="133"/>
      <c r="P7" s="133"/>
      <c r="Q7" s="135">
        <f>Q155*1.5</f>
        <v>0</v>
      </c>
      <c r="R7" s="136">
        <f>R155</f>
        <v>0</v>
      </c>
      <c r="S7" s="136">
        <f t="shared" ref="S7:T7" si="11">S155</f>
        <v>2.5</v>
      </c>
      <c r="T7" s="136">
        <f t="shared" si="11"/>
        <v>3</v>
      </c>
      <c r="U7" s="137">
        <f>U155*1.5</f>
        <v>3.75</v>
      </c>
      <c r="V7" s="135">
        <f>V155*1.5</f>
        <v>6</v>
      </c>
      <c r="W7" s="136">
        <f>W155</f>
        <v>6</v>
      </c>
      <c r="X7" s="136">
        <f t="shared" ref="X7:Y7" si="12">X155</f>
        <v>0</v>
      </c>
      <c r="Y7" s="136">
        <f t="shared" si="12"/>
        <v>7</v>
      </c>
      <c r="Z7" s="137">
        <f>Z155*1.5</f>
        <v>4.5</v>
      </c>
      <c r="AA7" s="135">
        <f>AA155*1.5</f>
        <v>3</v>
      </c>
      <c r="AB7" s="136">
        <f>AB155</f>
        <v>15</v>
      </c>
      <c r="AC7" s="136">
        <f t="shared" ref="AC7:AD7" si="13">AC155</f>
        <v>3</v>
      </c>
      <c r="AD7" s="136">
        <f t="shared" si="13"/>
        <v>9</v>
      </c>
      <c r="AE7" s="137">
        <f>AE155*1.5</f>
        <v>12</v>
      </c>
      <c r="AJ7" s="10"/>
    </row>
    <row r="8" spans="1:80" x14ac:dyDescent="0.3">
      <c r="A8" s="53"/>
      <c r="B8" s="53"/>
      <c r="C8" s="53"/>
      <c r="D8" s="53"/>
      <c r="E8" s="133" t="s">
        <v>131</v>
      </c>
      <c r="F8" s="133"/>
      <c r="G8" s="139"/>
      <c r="H8" s="145"/>
      <c r="I8" s="145"/>
      <c r="J8" s="139"/>
      <c r="K8" s="139"/>
      <c r="L8" s="139">
        <f>L14</f>
        <v>4</v>
      </c>
      <c r="M8" s="139">
        <f t="shared" ref="M8:N8" si="14">M14</f>
        <v>10</v>
      </c>
      <c r="N8" s="139">
        <f t="shared" si="14"/>
        <v>20</v>
      </c>
      <c r="O8" s="133"/>
      <c r="P8" s="133"/>
      <c r="Q8" s="138"/>
      <c r="R8" s="139"/>
      <c r="S8" s="145">
        <f>(T7+U7+-R7-Q7)/SUM(Q7:U7)</f>
        <v>0.72972972972972971</v>
      </c>
      <c r="T8" s="139"/>
      <c r="U8" s="140"/>
      <c r="V8" s="138"/>
      <c r="W8" s="139"/>
      <c r="X8" s="145">
        <f>(Y7+Z7+-W7-V7)/SUM(V7:Z7)</f>
        <v>-2.1276595744680851E-2</v>
      </c>
      <c r="Y8" s="139"/>
      <c r="Z8" s="140"/>
      <c r="AA8" s="138"/>
      <c r="AB8" s="139"/>
      <c r="AC8" s="145">
        <f>(AD7+AE7+-AB7-AA7)/SUM(AA7:AE7)</f>
        <v>7.1428571428571425E-2</v>
      </c>
      <c r="AD8" s="139"/>
      <c r="AE8" s="140"/>
      <c r="AJ8" s="10"/>
    </row>
    <row r="9" spans="1:80" hidden="1" x14ac:dyDescent="0.3">
      <c r="A9" s="53"/>
      <c r="B9" s="53"/>
      <c r="C9" s="53"/>
      <c r="D9" s="53"/>
      <c r="E9" s="133" t="s">
        <v>124</v>
      </c>
      <c r="F9" s="133"/>
      <c r="G9" s="139"/>
      <c r="H9" s="145"/>
      <c r="I9" s="145"/>
      <c r="J9" s="139"/>
      <c r="K9" s="139"/>
      <c r="L9" s="139"/>
      <c r="M9" s="139"/>
      <c r="N9" s="133"/>
      <c r="O9" s="133"/>
      <c r="P9" s="133"/>
      <c r="Q9" s="135">
        <f>Q170*1.5</f>
        <v>0</v>
      </c>
      <c r="R9" s="136">
        <f>R170</f>
        <v>0</v>
      </c>
      <c r="S9" s="136">
        <f t="shared" ref="S9:T9" si="15">S170</f>
        <v>0</v>
      </c>
      <c r="T9" s="136">
        <f t="shared" si="15"/>
        <v>2</v>
      </c>
      <c r="U9" s="137">
        <f>U170*1.5</f>
        <v>0</v>
      </c>
      <c r="V9" s="135">
        <f>V170*1.5</f>
        <v>1.5</v>
      </c>
      <c r="W9" s="136">
        <f>W170</f>
        <v>3</v>
      </c>
      <c r="X9" s="136">
        <f t="shared" ref="X9:Y9" si="16">X170</f>
        <v>0</v>
      </c>
      <c r="Y9" s="136">
        <f t="shared" si="16"/>
        <v>4</v>
      </c>
      <c r="Z9" s="137">
        <f>Z170*1.5</f>
        <v>0</v>
      </c>
      <c r="AA9" s="135">
        <f>AA170*1.5</f>
        <v>0</v>
      </c>
      <c r="AB9" s="136">
        <f>AB170</f>
        <v>6</v>
      </c>
      <c r="AC9" s="136">
        <f t="shared" ref="AC9:AD9" si="17">AC170</f>
        <v>0</v>
      </c>
      <c r="AD9" s="136">
        <f t="shared" si="17"/>
        <v>2</v>
      </c>
      <c r="AE9" s="137">
        <f>AE170*1.5</f>
        <v>6</v>
      </c>
      <c r="AJ9" s="10"/>
    </row>
    <row r="10" spans="1:80" ht="15" thickBot="1" x14ac:dyDescent="0.35">
      <c r="A10" s="53"/>
      <c r="B10" s="53"/>
      <c r="C10" s="53"/>
      <c r="D10" s="53"/>
      <c r="E10" s="134" t="s">
        <v>132</v>
      </c>
      <c r="F10" s="134"/>
      <c r="G10" s="141"/>
      <c r="H10" s="142"/>
      <c r="I10" s="142"/>
      <c r="J10" s="141"/>
      <c r="K10" s="141"/>
      <c r="L10" s="141">
        <f>L15</f>
        <v>1</v>
      </c>
      <c r="M10" s="141">
        <f t="shared" ref="M10:N10" si="18">M15</f>
        <v>4</v>
      </c>
      <c r="N10" s="141">
        <f t="shared" si="18"/>
        <v>6</v>
      </c>
      <c r="O10" s="134"/>
      <c r="P10" s="134"/>
      <c r="Q10" s="143"/>
      <c r="R10" s="141"/>
      <c r="S10" s="142">
        <f>(T9+U9+-R9-Q9)/SUM(Q9:U9)</f>
        <v>1</v>
      </c>
      <c r="T10" s="141"/>
      <c r="U10" s="144"/>
      <c r="V10" s="143"/>
      <c r="W10" s="141"/>
      <c r="X10" s="142">
        <f>(Y9+Z9+-W9-V9)/SUM(V9:Z9)</f>
        <v>-5.8823529411764705E-2</v>
      </c>
      <c r="Y10" s="141"/>
      <c r="Z10" s="144"/>
      <c r="AA10" s="143"/>
      <c r="AB10" s="141"/>
      <c r="AC10" s="149">
        <f>(AD9+AE9+-AB9-AA9)/SUM(AA9:AE9)</f>
        <v>0.14285714285714285</v>
      </c>
      <c r="AD10" s="141"/>
      <c r="AE10" s="144"/>
      <c r="AJ10" s="10"/>
    </row>
    <row r="11" spans="1:80" x14ac:dyDescent="0.3">
      <c r="A11" s="53"/>
      <c r="B11" s="53"/>
      <c r="C11" s="53"/>
      <c r="D11" s="53"/>
      <c r="E11" s="56" t="s">
        <v>25</v>
      </c>
      <c r="F11" s="71"/>
      <c r="G11" s="60"/>
      <c r="H11" s="76"/>
      <c r="I11" s="76"/>
      <c r="J11" s="60"/>
      <c r="K11" s="60"/>
      <c r="L11" s="60">
        <f>L131</f>
        <v>25</v>
      </c>
      <c r="M11" s="60">
        <f t="shared" ref="M11:N11" si="19">M131</f>
        <v>40</v>
      </c>
      <c r="N11" s="60">
        <f t="shared" si="19"/>
        <v>90</v>
      </c>
      <c r="O11" s="71"/>
      <c r="P11" s="71"/>
      <c r="Q11" s="81"/>
      <c r="R11" s="60"/>
      <c r="S11" s="76">
        <f>S133</f>
        <v>3.008695652173913</v>
      </c>
      <c r="T11" s="60"/>
      <c r="U11" s="117"/>
      <c r="V11" s="81"/>
      <c r="W11" s="60"/>
      <c r="X11" s="76">
        <f>X133</f>
        <v>2.792134831460674</v>
      </c>
      <c r="Y11" s="60"/>
      <c r="Z11" s="117"/>
      <c r="AA11" s="81"/>
      <c r="AB11" s="60"/>
      <c r="AC11" s="76">
        <f>AC133</f>
        <v>2.8600508905852418</v>
      </c>
      <c r="AD11" s="60"/>
      <c r="AE11" s="117"/>
      <c r="AF11" s="49"/>
      <c r="AG11" s="49"/>
      <c r="AH11" s="49"/>
      <c r="AI11" s="49"/>
      <c r="AJ11" s="10"/>
      <c r="AK11" s="49"/>
      <c r="AL11" s="49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53"/>
      <c r="B12" s="53"/>
      <c r="C12" s="53"/>
      <c r="D12" s="53"/>
      <c r="E12" s="56" t="s">
        <v>55</v>
      </c>
      <c r="F12" s="71"/>
      <c r="G12" s="60"/>
      <c r="H12" s="76"/>
      <c r="I12" s="76"/>
      <c r="J12" s="60"/>
      <c r="K12" s="60"/>
      <c r="L12" s="60">
        <f>L147</f>
        <v>8</v>
      </c>
      <c r="M12" s="60">
        <f t="shared" ref="M12:N12" si="20">M147</f>
        <v>13</v>
      </c>
      <c r="N12" s="60">
        <f t="shared" si="20"/>
        <v>25</v>
      </c>
      <c r="O12" s="71"/>
      <c r="P12" s="71"/>
      <c r="Q12" s="81"/>
      <c r="R12" s="60"/>
      <c r="S12" s="76">
        <f>S149</f>
        <v>3.2105263157894739</v>
      </c>
      <c r="T12" s="60"/>
      <c r="U12" s="117"/>
      <c r="V12" s="81"/>
      <c r="W12" s="60"/>
      <c r="X12" s="110">
        <f>X149</f>
        <v>2.4406779661016951</v>
      </c>
      <c r="Y12" s="60"/>
      <c r="Z12" s="117"/>
      <c r="AA12" s="81"/>
      <c r="AB12" s="60"/>
      <c r="AC12" s="110">
        <f>AC149</f>
        <v>2.4727272727272727</v>
      </c>
      <c r="AD12" s="60"/>
      <c r="AE12" s="117"/>
      <c r="AF12" s="49"/>
      <c r="AG12" s="49"/>
      <c r="AH12" s="49"/>
      <c r="AI12" s="49"/>
      <c r="AJ12" s="10"/>
      <c r="AK12" s="49"/>
      <c r="AL12" s="49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53"/>
      <c r="B13" s="53"/>
      <c r="C13" s="53"/>
      <c r="D13" s="53"/>
      <c r="E13" s="56" t="s">
        <v>54</v>
      </c>
      <c r="F13" s="71"/>
      <c r="G13" s="60"/>
      <c r="H13" s="76"/>
      <c r="I13" s="76"/>
      <c r="J13" s="60"/>
      <c r="K13" s="60"/>
      <c r="L13" s="60">
        <f>L151</f>
        <v>17</v>
      </c>
      <c r="M13" s="60">
        <f t="shared" ref="M13:N13" si="21">M151</f>
        <v>27</v>
      </c>
      <c r="N13" s="60">
        <f t="shared" si="21"/>
        <v>65</v>
      </c>
      <c r="O13" s="71"/>
      <c r="P13" s="71"/>
      <c r="Q13" s="81"/>
      <c r="R13" s="60"/>
      <c r="S13" s="76">
        <f>S153</f>
        <v>2.9090909090909092</v>
      </c>
      <c r="T13" s="60"/>
      <c r="U13" s="117"/>
      <c r="V13" s="81"/>
      <c r="W13" s="60"/>
      <c r="X13" s="110">
        <f>X153</f>
        <v>2.9663865546218489</v>
      </c>
      <c r="Y13" s="60"/>
      <c r="Z13" s="117"/>
      <c r="AA13" s="81"/>
      <c r="AB13" s="60"/>
      <c r="AC13" s="110">
        <f>AC153</f>
        <v>3.010600706713781</v>
      </c>
      <c r="AD13" s="60"/>
      <c r="AE13" s="117"/>
      <c r="AF13" s="49"/>
      <c r="AG13" s="49"/>
      <c r="AH13" s="49"/>
      <c r="AI13" s="49"/>
      <c r="AJ13" s="10"/>
      <c r="AK13" s="49"/>
      <c r="AL13" s="49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53"/>
      <c r="B14" s="53"/>
      <c r="C14" s="53"/>
      <c r="D14" s="53"/>
      <c r="E14" s="71" t="s">
        <v>58</v>
      </c>
      <c r="F14" s="71"/>
      <c r="G14" s="60"/>
      <c r="H14" s="76"/>
      <c r="I14" s="76"/>
      <c r="J14" s="60"/>
      <c r="K14" s="60"/>
      <c r="L14" s="60">
        <f>+L155</f>
        <v>4</v>
      </c>
      <c r="M14" s="60">
        <f t="shared" ref="M14:N14" si="22">+M155</f>
        <v>10</v>
      </c>
      <c r="N14" s="60">
        <f t="shared" si="22"/>
        <v>20</v>
      </c>
      <c r="O14" s="71"/>
      <c r="P14" s="71"/>
      <c r="Q14" s="81"/>
      <c r="R14" s="60"/>
      <c r="S14" s="76">
        <f>S157</f>
        <v>4</v>
      </c>
      <c r="T14" s="60"/>
      <c r="U14" s="117"/>
      <c r="V14" s="81"/>
      <c r="W14" s="60"/>
      <c r="X14" s="110">
        <f>X157</f>
        <v>2.95</v>
      </c>
      <c r="Y14" s="60"/>
      <c r="Z14" s="117"/>
      <c r="AA14" s="81"/>
      <c r="AB14" s="60"/>
      <c r="AC14" s="110">
        <f>AC157</f>
        <v>3.1621621621621623</v>
      </c>
      <c r="AD14" s="60"/>
      <c r="AE14" s="117"/>
      <c r="AF14" s="49"/>
      <c r="AG14" s="49"/>
      <c r="AH14" s="49"/>
      <c r="AI14" s="49"/>
      <c r="AJ14" s="10"/>
      <c r="AK14" s="49"/>
      <c r="AL14" s="49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79"/>
      <c r="B15" s="79"/>
      <c r="C15" s="79"/>
      <c r="D15" s="79"/>
      <c r="E15" s="79" t="s">
        <v>133</v>
      </c>
      <c r="F15" s="79"/>
      <c r="G15" s="118"/>
      <c r="H15" s="119"/>
      <c r="I15" s="119"/>
      <c r="J15" s="118"/>
      <c r="K15" s="118"/>
      <c r="L15" s="118">
        <f>L170</f>
        <v>1</v>
      </c>
      <c r="M15" s="118">
        <f>M170</f>
        <v>4</v>
      </c>
      <c r="N15" s="118">
        <f>N170</f>
        <v>6</v>
      </c>
      <c r="O15" s="79"/>
      <c r="P15" s="79"/>
      <c r="Q15" s="120"/>
      <c r="R15" s="118"/>
      <c r="S15" s="119">
        <f>S172</f>
        <v>4</v>
      </c>
      <c r="T15" s="119"/>
      <c r="U15" s="122"/>
      <c r="V15" s="123"/>
      <c r="W15" s="119"/>
      <c r="X15" s="119">
        <f>X172</f>
        <v>2.875</v>
      </c>
      <c r="Y15" s="119"/>
      <c r="Z15" s="122"/>
      <c r="AA15" s="123"/>
      <c r="AB15" s="119"/>
      <c r="AC15" s="119">
        <f>AC172</f>
        <v>3.3333333333333335</v>
      </c>
      <c r="AD15" s="118"/>
      <c r="AE15" s="121"/>
      <c r="AF15" s="26"/>
      <c r="AG15" s="26"/>
      <c r="AH15" s="26"/>
      <c r="AI15" s="26"/>
      <c r="AJ15" s="40"/>
      <c r="AK15" s="26"/>
      <c r="AL15" s="26"/>
      <c r="AM15" s="39"/>
      <c r="AN15" s="26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15" t="s">
        <v>3</v>
      </c>
      <c r="R16" s="215"/>
      <c r="S16" s="215"/>
      <c r="T16" s="215"/>
      <c r="U16" s="215"/>
      <c r="V16" s="215" t="s">
        <v>4</v>
      </c>
      <c r="W16" s="215"/>
      <c r="X16" s="215"/>
      <c r="Y16" s="215"/>
      <c r="Z16" s="215"/>
      <c r="AA16" s="215" t="s">
        <v>5</v>
      </c>
      <c r="AB16" s="215"/>
      <c r="AC16" s="215"/>
      <c r="AD16" s="215"/>
      <c r="AE16" s="215"/>
      <c r="AF16" s="216" t="s">
        <v>6</v>
      </c>
      <c r="AG16" s="217"/>
      <c r="AH16" s="217"/>
      <c r="AI16" s="218"/>
      <c r="AJ16" s="216" t="s">
        <v>7</v>
      </c>
      <c r="AK16" s="217"/>
      <c r="AL16" s="217"/>
      <c r="AM16" s="218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27</v>
      </c>
      <c r="B17" s="2" t="s">
        <v>0</v>
      </c>
      <c r="C17" s="5" t="s">
        <v>22</v>
      </c>
      <c r="D17" s="5" t="s">
        <v>23</v>
      </c>
      <c r="E17" s="2" t="s">
        <v>1</v>
      </c>
      <c r="F17" s="35" t="s">
        <v>2</v>
      </c>
      <c r="G17" s="35" t="s">
        <v>9</v>
      </c>
      <c r="H17" s="35" t="s">
        <v>10</v>
      </c>
      <c r="I17" s="75" t="s">
        <v>30</v>
      </c>
      <c r="J17" s="65" t="s">
        <v>49</v>
      </c>
      <c r="K17" s="65" t="s">
        <v>57</v>
      </c>
      <c r="L17" s="24" t="s">
        <v>16</v>
      </c>
      <c r="M17" s="24" t="s">
        <v>19</v>
      </c>
      <c r="N17" s="24" t="s">
        <v>20</v>
      </c>
      <c r="O17" s="24" t="s">
        <v>21</v>
      </c>
      <c r="P17" s="24" t="s">
        <v>18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20"/>
    </row>
    <row r="18" spans="1:40" ht="14.4" customHeight="1" x14ac:dyDescent="0.3">
      <c r="A18" s="53">
        <v>41</v>
      </c>
      <c r="B18">
        <v>1993</v>
      </c>
      <c r="C18" s="184">
        <v>10</v>
      </c>
      <c r="D18" s="184">
        <v>6</v>
      </c>
      <c r="E18" t="s">
        <v>255</v>
      </c>
      <c r="F18" s="18">
        <v>9</v>
      </c>
      <c r="G18" s="18">
        <v>0</v>
      </c>
      <c r="H18" s="18">
        <v>0</v>
      </c>
      <c r="I18" s="18">
        <f>IF(G18=1,1,IF(H18=1,1,0))</f>
        <v>0</v>
      </c>
      <c r="J18" s="1">
        <v>-1</v>
      </c>
      <c r="K18" s="1">
        <f t="shared" ref="K18:K81" si="23">IF(F18=2,-1,IF(F18=3,-1,IF((F18+G18)=2,-1,IF((F18+H18)=2,-1,1))))</f>
        <v>1</v>
      </c>
      <c r="L18" s="1" t="str">
        <f t="shared" ref="L18:L81" si="24">IF(SUM(Q18:U18)=0,"",(Q18*1+R18*2+S18*3+T18*4+U18*5)/SUM(Q18:U18))</f>
        <v/>
      </c>
      <c r="M18" s="1" t="str">
        <f t="shared" ref="M18:M81" si="25">IF(SUM(V18:Z18)=0,"",(V18*1+W18*2+X18*3+Y18*4+Z18*5)/SUM(V18:Z18))</f>
        <v/>
      </c>
      <c r="N18" s="1" t="str">
        <f t="shared" ref="N18:N81" si="26">IF(SUM(AA18:AE18)=0,"",(AA18*1+AB18*2+AC18*3+AD18*4+AE18*5)/SUM(AA18:AE18))</f>
        <v/>
      </c>
      <c r="O18" s="1" t="str">
        <f t="shared" ref="O18:O81" si="27">IF(AF18=1,1,(IF(AG18=1,2,(IF(AH18=1,3,(IF(AI18=1,4,"")))))))</f>
        <v/>
      </c>
      <c r="P18" s="1" t="str">
        <f t="shared" ref="P18:P81" si="28">IF(AJ18=1,1,(IF(AK18=1,2,(IF(AL18=1,3,(IF(AM18=1,4,"")))))))</f>
        <v/>
      </c>
      <c r="AJ18" s="15"/>
      <c r="AK18" s="14"/>
      <c r="AL18" s="14"/>
    </row>
    <row r="19" spans="1:40" ht="14.4" customHeight="1" x14ac:dyDescent="0.3">
      <c r="A19" s="53">
        <v>41</v>
      </c>
      <c r="B19">
        <v>1993</v>
      </c>
      <c r="C19" s="184">
        <v>23</v>
      </c>
      <c r="D19" s="184">
        <v>6</v>
      </c>
      <c r="E19" t="s">
        <v>257</v>
      </c>
      <c r="F19" s="18">
        <v>1</v>
      </c>
      <c r="G19" s="18">
        <v>0</v>
      </c>
      <c r="H19" s="18">
        <v>0</v>
      </c>
      <c r="I19" s="18">
        <f t="shared" ref="I19:I82" si="29">IF(G19=1,1,IF(H19=1,1,0))</f>
        <v>0</v>
      </c>
      <c r="J19" s="1">
        <v>1</v>
      </c>
      <c r="K19" s="1">
        <f t="shared" si="23"/>
        <v>1</v>
      </c>
      <c r="L19" s="1" t="str">
        <f t="shared" si="24"/>
        <v/>
      </c>
      <c r="M19" s="1" t="str">
        <f t="shared" si="25"/>
        <v/>
      </c>
      <c r="N19" s="1">
        <f t="shared" si="26"/>
        <v>2.8</v>
      </c>
      <c r="O19" s="1">
        <f t="shared" si="27"/>
        <v>1</v>
      </c>
      <c r="P19" s="1">
        <f t="shared" si="28"/>
        <v>1</v>
      </c>
      <c r="AB19" s="1">
        <v>1</v>
      </c>
      <c r="AC19" s="1">
        <v>1</v>
      </c>
      <c r="AD19" s="1">
        <v>0.5</v>
      </c>
      <c r="AF19" s="1">
        <v>1</v>
      </c>
      <c r="AJ19" s="10">
        <v>1</v>
      </c>
    </row>
    <row r="20" spans="1:40" x14ac:dyDescent="0.3">
      <c r="A20">
        <v>41</v>
      </c>
      <c r="B20">
        <v>1993</v>
      </c>
      <c r="C20">
        <v>23</v>
      </c>
      <c r="D20">
        <v>6</v>
      </c>
      <c r="E20" t="s">
        <v>197</v>
      </c>
      <c r="F20" s="18">
        <v>1</v>
      </c>
      <c r="G20" s="18">
        <v>0</v>
      </c>
      <c r="H20" s="18">
        <v>0</v>
      </c>
      <c r="I20" s="18">
        <f t="shared" si="29"/>
        <v>0</v>
      </c>
      <c r="J20" s="1">
        <v>-1</v>
      </c>
      <c r="K20" s="1">
        <f t="shared" si="23"/>
        <v>1</v>
      </c>
      <c r="L20" s="1">
        <f t="shared" si="24"/>
        <v>1.5</v>
      </c>
      <c r="M20" s="1">
        <f t="shared" si="25"/>
        <v>4.5</v>
      </c>
      <c r="N20" s="1">
        <f t="shared" si="26"/>
        <v>4.5</v>
      </c>
      <c r="O20" s="1">
        <f t="shared" si="27"/>
        <v>1</v>
      </c>
      <c r="P20" s="1" t="str">
        <f t="shared" si="28"/>
        <v/>
      </c>
      <c r="Q20" s="10">
        <v>1</v>
      </c>
      <c r="R20" s="1">
        <v>1</v>
      </c>
      <c r="Y20" s="1">
        <v>1</v>
      </c>
      <c r="Z20" s="1">
        <v>1</v>
      </c>
      <c r="AD20" s="1">
        <v>1</v>
      </c>
      <c r="AE20" s="9">
        <v>1</v>
      </c>
      <c r="AF20" s="1">
        <v>1</v>
      </c>
      <c r="AJ20" s="10"/>
    </row>
    <row r="21" spans="1:40" x14ac:dyDescent="0.3">
      <c r="A21">
        <v>41</v>
      </c>
      <c r="B21">
        <v>1993</v>
      </c>
      <c r="C21">
        <v>1</v>
      </c>
      <c r="D21">
        <v>7</v>
      </c>
      <c r="E21" t="s">
        <v>202</v>
      </c>
      <c r="F21" s="18">
        <v>1</v>
      </c>
      <c r="G21" s="18">
        <v>0</v>
      </c>
      <c r="H21" s="18">
        <v>0</v>
      </c>
      <c r="I21" s="18">
        <f t="shared" si="29"/>
        <v>0</v>
      </c>
      <c r="J21" s="1">
        <v>-1</v>
      </c>
      <c r="K21" s="1">
        <f t="shared" si="23"/>
        <v>1</v>
      </c>
      <c r="L21" s="1" t="str">
        <f t="shared" si="24"/>
        <v/>
      </c>
      <c r="M21" s="1" t="str">
        <f t="shared" si="25"/>
        <v/>
      </c>
      <c r="N21" s="1">
        <f t="shared" si="26"/>
        <v>1.5</v>
      </c>
      <c r="O21" s="1">
        <f t="shared" si="27"/>
        <v>1</v>
      </c>
      <c r="P21" s="1">
        <f t="shared" si="28"/>
        <v>1</v>
      </c>
      <c r="AA21" s="10">
        <v>1</v>
      </c>
      <c r="AB21" s="1">
        <v>1</v>
      </c>
      <c r="AF21" s="1">
        <v>1</v>
      </c>
      <c r="AJ21" s="10">
        <v>1</v>
      </c>
      <c r="AN21" s="19" t="s">
        <v>45</v>
      </c>
    </row>
    <row r="22" spans="1:40" x14ac:dyDescent="0.3">
      <c r="A22">
        <v>41</v>
      </c>
      <c r="B22">
        <v>1993</v>
      </c>
      <c r="C22">
        <v>13</v>
      </c>
      <c r="D22">
        <v>7</v>
      </c>
      <c r="E22" t="s">
        <v>194</v>
      </c>
      <c r="F22" s="18">
        <v>1</v>
      </c>
      <c r="G22" s="18">
        <v>0</v>
      </c>
      <c r="H22" s="18">
        <v>0</v>
      </c>
      <c r="I22" s="18">
        <f t="shared" si="29"/>
        <v>0</v>
      </c>
      <c r="J22" s="1">
        <v>-1</v>
      </c>
      <c r="K22" s="1">
        <f t="shared" si="23"/>
        <v>1</v>
      </c>
      <c r="L22" s="1">
        <f t="shared" si="24"/>
        <v>3</v>
      </c>
      <c r="M22" s="1">
        <f t="shared" si="25"/>
        <v>4.2</v>
      </c>
      <c r="N22" s="1">
        <f t="shared" si="26"/>
        <v>4</v>
      </c>
      <c r="O22" s="1">
        <f t="shared" si="27"/>
        <v>1</v>
      </c>
      <c r="P22" s="1">
        <f t="shared" si="28"/>
        <v>1</v>
      </c>
      <c r="R22" s="1">
        <v>0.5</v>
      </c>
      <c r="S22" s="1">
        <v>1</v>
      </c>
      <c r="T22" s="1">
        <v>0.5</v>
      </c>
      <c r="X22" s="1">
        <v>0.5</v>
      </c>
      <c r="Y22" s="1">
        <v>1</v>
      </c>
      <c r="Z22" s="1">
        <v>1</v>
      </c>
      <c r="AC22" s="1">
        <v>1</v>
      </c>
      <c r="AD22" s="1">
        <v>1</v>
      </c>
      <c r="AE22" s="9">
        <v>1</v>
      </c>
      <c r="AF22" s="1">
        <v>1</v>
      </c>
      <c r="AJ22" s="10">
        <v>1</v>
      </c>
      <c r="AN22" s="19" t="s">
        <v>45</v>
      </c>
    </row>
    <row r="23" spans="1:40" x14ac:dyDescent="0.3">
      <c r="A23" s="53">
        <v>41</v>
      </c>
      <c r="B23">
        <v>1993</v>
      </c>
      <c r="C23" s="184">
        <v>15</v>
      </c>
      <c r="D23" s="184">
        <v>7</v>
      </c>
      <c r="E23" t="s">
        <v>263</v>
      </c>
      <c r="F23" s="18">
        <v>9</v>
      </c>
      <c r="G23" s="18">
        <v>0</v>
      </c>
      <c r="H23" s="18">
        <v>0</v>
      </c>
      <c r="I23" s="18">
        <f t="shared" si="29"/>
        <v>0</v>
      </c>
      <c r="J23" s="1">
        <v>1</v>
      </c>
      <c r="K23" s="1">
        <f t="shared" si="23"/>
        <v>1</v>
      </c>
      <c r="L23" s="1" t="str">
        <f t="shared" si="24"/>
        <v/>
      </c>
      <c r="M23" s="1" t="str">
        <f t="shared" si="25"/>
        <v/>
      </c>
      <c r="N23" s="1" t="str">
        <f t="shared" si="26"/>
        <v/>
      </c>
      <c r="O23" s="1" t="str">
        <f t="shared" si="27"/>
        <v/>
      </c>
      <c r="P23" s="1" t="str">
        <f t="shared" si="28"/>
        <v/>
      </c>
      <c r="AJ23" s="10"/>
    </row>
    <row r="24" spans="1:40" x14ac:dyDescent="0.3">
      <c r="A24">
        <v>41</v>
      </c>
      <c r="B24">
        <v>1993</v>
      </c>
      <c r="C24">
        <v>11</v>
      </c>
      <c r="D24">
        <v>11</v>
      </c>
      <c r="E24" t="s">
        <v>201</v>
      </c>
      <c r="F24" s="18">
        <v>0</v>
      </c>
      <c r="G24" s="18">
        <v>0</v>
      </c>
      <c r="H24" s="18">
        <v>0</v>
      </c>
      <c r="I24" s="18">
        <f t="shared" si="29"/>
        <v>0</v>
      </c>
      <c r="J24" s="1">
        <v>1</v>
      </c>
      <c r="K24" s="1">
        <f t="shared" si="23"/>
        <v>1</v>
      </c>
      <c r="L24" s="1" t="str">
        <f t="shared" si="24"/>
        <v/>
      </c>
      <c r="M24" s="1" t="str">
        <f t="shared" si="25"/>
        <v/>
      </c>
      <c r="N24" s="1" t="str">
        <f t="shared" si="26"/>
        <v/>
      </c>
      <c r="O24" s="1" t="str">
        <f t="shared" si="27"/>
        <v/>
      </c>
      <c r="P24" s="1" t="str">
        <f t="shared" si="28"/>
        <v/>
      </c>
      <c r="AJ24" s="10"/>
    </row>
    <row r="25" spans="1:40" x14ac:dyDescent="0.3">
      <c r="A25" s="53">
        <v>41</v>
      </c>
      <c r="B25">
        <v>1993</v>
      </c>
      <c r="C25" s="184">
        <v>11</v>
      </c>
      <c r="D25" s="184">
        <v>11</v>
      </c>
      <c r="E25" t="s">
        <v>264</v>
      </c>
      <c r="F25" s="18">
        <v>9</v>
      </c>
      <c r="G25" s="18">
        <v>0</v>
      </c>
      <c r="H25" s="18">
        <v>0</v>
      </c>
      <c r="I25" s="18">
        <f t="shared" si="29"/>
        <v>0</v>
      </c>
      <c r="J25" s="1">
        <v>1</v>
      </c>
      <c r="K25" s="1">
        <f t="shared" si="23"/>
        <v>1</v>
      </c>
      <c r="L25" s="1" t="str">
        <f t="shared" si="24"/>
        <v/>
      </c>
      <c r="M25" s="1" t="str">
        <f t="shared" si="25"/>
        <v/>
      </c>
      <c r="N25" s="1" t="str">
        <f t="shared" si="26"/>
        <v/>
      </c>
      <c r="O25" s="1" t="str">
        <f t="shared" si="27"/>
        <v/>
      </c>
      <c r="P25" s="1" t="str">
        <f t="shared" si="28"/>
        <v/>
      </c>
      <c r="AJ25" s="10"/>
    </row>
    <row r="26" spans="1:40" x14ac:dyDescent="0.3">
      <c r="A26">
        <v>41</v>
      </c>
      <c r="B26">
        <v>1993</v>
      </c>
      <c r="C26">
        <v>18</v>
      </c>
      <c r="D26">
        <v>11</v>
      </c>
      <c r="E26" t="s">
        <v>198</v>
      </c>
      <c r="F26" s="18">
        <v>1</v>
      </c>
      <c r="G26" s="18">
        <v>0</v>
      </c>
      <c r="H26" s="18">
        <v>0</v>
      </c>
      <c r="I26" s="18">
        <f t="shared" si="29"/>
        <v>0</v>
      </c>
      <c r="J26" s="1">
        <v>-1</v>
      </c>
      <c r="K26" s="1">
        <f t="shared" si="23"/>
        <v>1</v>
      </c>
      <c r="L26" s="1" t="str">
        <f t="shared" si="24"/>
        <v/>
      </c>
      <c r="M26" s="1">
        <f t="shared" si="25"/>
        <v>3</v>
      </c>
      <c r="N26" s="1">
        <f t="shared" si="26"/>
        <v>2</v>
      </c>
      <c r="O26" s="1">
        <f t="shared" si="27"/>
        <v>1</v>
      </c>
      <c r="P26" s="1">
        <f t="shared" si="28"/>
        <v>4</v>
      </c>
      <c r="W26" s="1">
        <v>0.5</v>
      </c>
      <c r="X26" s="1">
        <v>1</v>
      </c>
      <c r="Y26" s="1">
        <v>0.5</v>
      </c>
      <c r="AA26" s="10">
        <v>0.5</v>
      </c>
      <c r="AB26" s="1">
        <v>1</v>
      </c>
      <c r="AC26" s="1">
        <v>0.5</v>
      </c>
      <c r="AF26" s="1">
        <v>1</v>
      </c>
      <c r="AJ26" s="10"/>
      <c r="AM26" s="9">
        <v>1</v>
      </c>
      <c r="AN26" s="19" t="s">
        <v>45</v>
      </c>
    </row>
    <row r="27" spans="1:40" x14ac:dyDescent="0.3">
      <c r="A27">
        <v>41</v>
      </c>
      <c r="B27">
        <v>1993</v>
      </c>
      <c r="C27">
        <v>18</v>
      </c>
      <c r="D27">
        <v>11</v>
      </c>
      <c r="E27" t="s">
        <v>196</v>
      </c>
      <c r="F27" s="18">
        <v>1</v>
      </c>
      <c r="G27" s="18">
        <v>0</v>
      </c>
      <c r="H27" s="18">
        <v>0</v>
      </c>
      <c r="I27" s="18">
        <f t="shared" si="29"/>
        <v>0</v>
      </c>
      <c r="J27" s="1">
        <v>1</v>
      </c>
      <c r="K27" s="1">
        <f t="shared" si="23"/>
        <v>1</v>
      </c>
      <c r="L27" s="1">
        <f t="shared" si="24"/>
        <v>3.2</v>
      </c>
      <c r="M27" s="1" t="str">
        <f t="shared" si="25"/>
        <v/>
      </c>
      <c r="N27" s="1">
        <f t="shared" si="26"/>
        <v>4</v>
      </c>
      <c r="O27" s="1">
        <f t="shared" si="27"/>
        <v>1</v>
      </c>
      <c r="P27" s="1">
        <f t="shared" si="28"/>
        <v>4</v>
      </c>
      <c r="R27" s="1">
        <v>0.5</v>
      </c>
      <c r="S27" s="1">
        <v>1</v>
      </c>
      <c r="T27" s="1">
        <v>1</v>
      </c>
      <c r="AC27" s="1">
        <v>1</v>
      </c>
      <c r="AD27" s="1">
        <v>1</v>
      </c>
      <c r="AE27" s="9">
        <v>1</v>
      </c>
      <c r="AF27" s="1">
        <v>1</v>
      </c>
      <c r="AJ27" s="10"/>
      <c r="AM27" s="9">
        <v>1</v>
      </c>
      <c r="AN27" s="19" t="s">
        <v>45</v>
      </c>
    </row>
    <row r="28" spans="1:40" x14ac:dyDescent="0.3">
      <c r="A28">
        <v>41</v>
      </c>
      <c r="B28">
        <v>1993</v>
      </c>
      <c r="C28">
        <v>2</v>
      </c>
      <c r="D28">
        <v>12</v>
      </c>
      <c r="E28" t="s">
        <v>193</v>
      </c>
      <c r="F28" s="18">
        <v>1</v>
      </c>
      <c r="G28" s="18">
        <v>0</v>
      </c>
      <c r="H28" s="18">
        <v>0</v>
      </c>
      <c r="I28" s="18">
        <f t="shared" si="29"/>
        <v>0</v>
      </c>
      <c r="J28" s="1">
        <v>1</v>
      </c>
      <c r="K28" s="1">
        <f t="shared" si="23"/>
        <v>1</v>
      </c>
      <c r="L28" s="1" t="str">
        <f t="shared" si="24"/>
        <v/>
      </c>
      <c r="M28" s="1">
        <f t="shared" si="25"/>
        <v>2</v>
      </c>
      <c r="N28" s="1">
        <f t="shared" si="26"/>
        <v>2.8</v>
      </c>
      <c r="O28" s="1">
        <f t="shared" si="27"/>
        <v>1</v>
      </c>
      <c r="P28" s="1">
        <f t="shared" si="28"/>
        <v>1</v>
      </c>
      <c r="V28" s="1">
        <v>1</v>
      </c>
      <c r="W28" s="1">
        <v>1</v>
      </c>
      <c r="X28" s="1">
        <v>1</v>
      </c>
      <c r="AB28" s="1">
        <v>1</v>
      </c>
      <c r="AC28" s="1">
        <v>1</v>
      </c>
      <c r="AD28" s="1">
        <v>0.5</v>
      </c>
      <c r="AF28" s="1">
        <v>1</v>
      </c>
      <c r="AJ28" s="10">
        <v>1</v>
      </c>
      <c r="AN28" s="19" t="s">
        <v>45</v>
      </c>
    </row>
    <row r="29" spans="1:40" x14ac:dyDescent="0.3">
      <c r="A29" s="53">
        <v>41</v>
      </c>
      <c r="B29">
        <v>1993</v>
      </c>
      <c r="C29" s="184">
        <v>9</v>
      </c>
      <c r="D29" s="184">
        <v>12</v>
      </c>
      <c r="E29" t="s">
        <v>256</v>
      </c>
      <c r="F29" s="18">
        <v>9</v>
      </c>
      <c r="G29" s="18">
        <v>0</v>
      </c>
      <c r="H29" s="18">
        <v>0</v>
      </c>
      <c r="I29" s="18">
        <f t="shared" si="29"/>
        <v>0</v>
      </c>
      <c r="J29" s="1">
        <v>-1</v>
      </c>
      <c r="K29" s="1">
        <f t="shared" si="23"/>
        <v>1</v>
      </c>
      <c r="L29" s="1" t="str">
        <f t="shared" si="24"/>
        <v/>
      </c>
      <c r="M29" s="1" t="str">
        <f t="shared" si="25"/>
        <v/>
      </c>
      <c r="N29" s="1" t="str">
        <f t="shared" si="26"/>
        <v/>
      </c>
      <c r="O29" s="1" t="str">
        <f t="shared" si="27"/>
        <v/>
      </c>
      <c r="P29" s="1" t="str">
        <f t="shared" si="28"/>
        <v/>
      </c>
      <c r="AJ29" s="10"/>
    </row>
    <row r="30" spans="1:40" x14ac:dyDescent="0.3">
      <c r="A30">
        <v>41</v>
      </c>
      <c r="B30">
        <v>1993</v>
      </c>
      <c r="C30">
        <v>9</v>
      </c>
      <c r="D30">
        <v>12</v>
      </c>
      <c r="E30" t="s">
        <v>192</v>
      </c>
      <c r="F30" s="18">
        <v>1</v>
      </c>
      <c r="G30" s="18">
        <v>0</v>
      </c>
      <c r="H30" s="18">
        <v>0</v>
      </c>
      <c r="I30" s="18">
        <f t="shared" si="29"/>
        <v>0</v>
      </c>
      <c r="J30" s="1">
        <v>1</v>
      </c>
      <c r="K30" s="1">
        <f t="shared" si="23"/>
        <v>1</v>
      </c>
      <c r="L30" s="1" t="str">
        <f t="shared" si="24"/>
        <v/>
      </c>
      <c r="M30" s="1" t="str">
        <f t="shared" si="25"/>
        <v/>
      </c>
      <c r="N30" s="1">
        <f t="shared" si="26"/>
        <v>3</v>
      </c>
      <c r="O30" s="1">
        <f t="shared" si="27"/>
        <v>1</v>
      </c>
      <c r="P30" s="1" t="str">
        <f t="shared" si="28"/>
        <v/>
      </c>
      <c r="AB30" s="1">
        <v>0.5</v>
      </c>
      <c r="AC30" s="1">
        <v>1</v>
      </c>
      <c r="AD30" s="1">
        <v>0.5</v>
      </c>
      <c r="AF30" s="1">
        <v>1</v>
      </c>
      <c r="AJ30" s="10"/>
      <c r="AK30" s="49"/>
      <c r="AL30" s="49"/>
    </row>
    <row r="31" spans="1:40" x14ac:dyDescent="0.3">
      <c r="A31" s="53">
        <v>41</v>
      </c>
      <c r="B31">
        <v>1993</v>
      </c>
      <c r="C31" s="184">
        <v>9</v>
      </c>
      <c r="D31" s="184">
        <v>12</v>
      </c>
      <c r="E31" t="s">
        <v>258</v>
      </c>
      <c r="F31" s="18">
        <v>2</v>
      </c>
      <c r="G31" s="18">
        <v>0</v>
      </c>
      <c r="H31" s="18">
        <v>1</v>
      </c>
      <c r="I31" s="18">
        <f t="shared" si="29"/>
        <v>1</v>
      </c>
      <c r="J31" s="1">
        <v>-1</v>
      </c>
      <c r="K31" s="1">
        <f t="shared" si="23"/>
        <v>-1</v>
      </c>
      <c r="L31" s="1" t="str">
        <f t="shared" si="24"/>
        <v/>
      </c>
      <c r="M31" s="1">
        <f t="shared" si="25"/>
        <v>2</v>
      </c>
      <c r="N31" s="1">
        <f t="shared" si="26"/>
        <v>2</v>
      </c>
      <c r="O31" s="1">
        <f t="shared" si="27"/>
        <v>4</v>
      </c>
      <c r="P31" s="1" t="str">
        <f t="shared" si="28"/>
        <v/>
      </c>
      <c r="W31" s="1">
        <v>2</v>
      </c>
      <c r="AB31" s="1">
        <v>2</v>
      </c>
      <c r="AI31" s="1">
        <v>1</v>
      </c>
      <c r="AJ31" s="10"/>
    </row>
    <row r="32" spans="1:40" x14ac:dyDescent="0.3">
      <c r="A32">
        <v>41</v>
      </c>
      <c r="B32">
        <v>1993</v>
      </c>
      <c r="C32">
        <v>16</v>
      </c>
      <c r="D32">
        <v>12</v>
      </c>
      <c r="E32" t="s">
        <v>199</v>
      </c>
      <c r="F32" s="18">
        <v>3</v>
      </c>
      <c r="G32" s="18">
        <v>0</v>
      </c>
      <c r="H32" s="18">
        <v>0</v>
      </c>
      <c r="I32" s="18">
        <f t="shared" si="29"/>
        <v>0</v>
      </c>
      <c r="J32" s="1">
        <v>1</v>
      </c>
      <c r="K32" s="1">
        <f t="shared" si="23"/>
        <v>-1</v>
      </c>
      <c r="L32" s="1">
        <f t="shared" si="24"/>
        <v>3</v>
      </c>
      <c r="M32" s="1">
        <f t="shared" si="25"/>
        <v>5</v>
      </c>
      <c r="N32" s="1">
        <f t="shared" si="26"/>
        <v>3</v>
      </c>
      <c r="O32" s="1">
        <f t="shared" si="27"/>
        <v>1</v>
      </c>
      <c r="P32" s="1">
        <f t="shared" si="28"/>
        <v>2</v>
      </c>
      <c r="S32" s="1">
        <v>2</v>
      </c>
      <c r="Z32" s="1">
        <v>2</v>
      </c>
      <c r="AC32" s="1">
        <v>2</v>
      </c>
      <c r="AF32" s="1">
        <v>1</v>
      </c>
      <c r="AJ32" s="10"/>
      <c r="AK32" s="1">
        <v>1</v>
      </c>
    </row>
    <row r="33" spans="1:89" x14ac:dyDescent="0.3">
      <c r="A33">
        <v>41</v>
      </c>
      <c r="B33">
        <v>1994</v>
      </c>
      <c r="C33">
        <v>21</v>
      </c>
      <c r="D33">
        <v>1</v>
      </c>
      <c r="E33" t="s">
        <v>206</v>
      </c>
      <c r="F33" s="18">
        <v>1</v>
      </c>
      <c r="G33" s="18">
        <v>1</v>
      </c>
      <c r="H33" s="18">
        <v>0</v>
      </c>
      <c r="I33" s="18">
        <f t="shared" si="29"/>
        <v>1</v>
      </c>
      <c r="J33" s="1">
        <v>-1</v>
      </c>
      <c r="K33" s="1">
        <f t="shared" si="23"/>
        <v>-1</v>
      </c>
      <c r="L33" s="1" t="str">
        <f t="shared" si="24"/>
        <v/>
      </c>
      <c r="M33" s="1">
        <f t="shared" si="25"/>
        <v>1.5</v>
      </c>
      <c r="N33" s="1">
        <f t="shared" si="26"/>
        <v>2</v>
      </c>
      <c r="O33" s="1">
        <f t="shared" si="27"/>
        <v>2</v>
      </c>
      <c r="P33" s="1" t="str">
        <f t="shared" si="28"/>
        <v/>
      </c>
      <c r="V33" s="1">
        <v>1</v>
      </c>
      <c r="W33" s="1">
        <v>1</v>
      </c>
      <c r="AB33" s="1">
        <v>2</v>
      </c>
      <c r="AG33" s="1">
        <v>1</v>
      </c>
      <c r="AJ33" s="10"/>
    </row>
    <row r="34" spans="1:89" x14ac:dyDescent="0.3">
      <c r="A34">
        <v>41</v>
      </c>
      <c r="B34">
        <v>1994</v>
      </c>
      <c r="C34">
        <v>3</v>
      </c>
      <c r="D34">
        <v>2</v>
      </c>
      <c r="E34" t="s">
        <v>204</v>
      </c>
      <c r="F34" s="18">
        <v>1</v>
      </c>
      <c r="G34" s="18">
        <v>0</v>
      </c>
      <c r="H34" s="18">
        <v>0</v>
      </c>
      <c r="I34" s="18">
        <f t="shared" si="29"/>
        <v>0</v>
      </c>
      <c r="J34" s="1">
        <v>1</v>
      </c>
      <c r="K34" s="1">
        <f t="shared" si="23"/>
        <v>1</v>
      </c>
      <c r="L34" s="1">
        <f t="shared" si="24"/>
        <v>4</v>
      </c>
      <c r="M34" s="1" t="str">
        <f t="shared" si="25"/>
        <v/>
      </c>
      <c r="N34" s="1">
        <f t="shared" si="26"/>
        <v>1.5</v>
      </c>
      <c r="O34" s="1">
        <f t="shared" si="27"/>
        <v>1</v>
      </c>
      <c r="P34" s="1">
        <f t="shared" si="28"/>
        <v>1</v>
      </c>
      <c r="S34" s="1">
        <v>1</v>
      </c>
      <c r="T34" s="1">
        <v>1</v>
      </c>
      <c r="U34" s="9">
        <v>1</v>
      </c>
      <c r="AA34" s="10">
        <v>1</v>
      </c>
      <c r="AB34" s="1">
        <v>1</v>
      </c>
      <c r="AF34" s="1">
        <v>1</v>
      </c>
      <c r="AJ34" s="10">
        <v>1</v>
      </c>
      <c r="AN34" s="19" t="s">
        <v>45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 s="196">
        <v>41</v>
      </c>
      <c r="B35">
        <v>1994</v>
      </c>
      <c r="C35" s="184">
        <v>31</v>
      </c>
      <c r="D35" s="184">
        <v>3</v>
      </c>
      <c r="E35" t="s">
        <v>266</v>
      </c>
      <c r="F35" s="18">
        <v>1</v>
      </c>
      <c r="G35" s="18">
        <v>0</v>
      </c>
      <c r="H35" s="18">
        <v>0</v>
      </c>
      <c r="I35" s="18">
        <f t="shared" si="29"/>
        <v>0</v>
      </c>
      <c r="J35" s="1">
        <v>1</v>
      </c>
      <c r="K35" s="1">
        <f t="shared" si="23"/>
        <v>1</v>
      </c>
      <c r="L35" s="1">
        <f t="shared" si="24"/>
        <v>4.5</v>
      </c>
      <c r="M35" s="1">
        <f t="shared" si="25"/>
        <v>1.5</v>
      </c>
      <c r="N35" s="1">
        <f t="shared" si="26"/>
        <v>1.5</v>
      </c>
      <c r="O35" s="1">
        <f t="shared" si="27"/>
        <v>1</v>
      </c>
      <c r="P35" s="1">
        <f t="shared" si="28"/>
        <v>1</v>
      </c>
      <c r="T35" s="1">
        <v>1</v>
      </c>
      <c r="U35" s="9">
        <v>1</v>
      </c>
      <c r="V35" s="1">
        <v>1</v>
      </c>
      <c r="W35" s="1">
        <v>1</v>
      </c>
      <c r="AA35" s="10">
        <v>1</v>
      </c>
      <c r="AB35" s="1">
        <v>1</v>
      </c>
      <c r="AF35" s="1">
        <v>1</v>
      </c>
      <c r="AJ35" s="10">
        <v>1</v>
      </c>
      <c r="AN35" s="19" t="s">
        <v>45</v>
      </c>
    </row>
    <row r="36" spans="1:89" x14ac:dyDescent="0.3">
      <c r="A36" s="183">
        <v>41</v>
      </c>
      <c r="B36">
        <v>1994</v>
      </c>
      <c r="C36" s="184">
        <v>31</v>
      </c>
      <c r="D36" s="184">
        <v>3</v>
      </c>
      <c r="E36" t="s">
        <v>260</v>
      </c>
      <c r="F36" s="18">
        <v>9</v>
      </c>
      <c r="G36" s="18">
        <v>0</v>
      </c>
      <c r="H36" s="18">
        <v>0</v>
      </c>
      <c r="I36" s="18">
        <f t="shared" si="29"/>
        <v>0</v>
      </c>
      <c r="J36" s="1">
        <v>1</v>
      </c>
      <c r="K36" s="1">
        <f t="shared" si="23"/>
        <v>1</v>
      </c>
      <c r="L36" s="1" t="str">
        <f t="shared" si="24"/>
        <v/>
      </c>
      <c r="M36" s="1" t="str">
        <f t="shared" si="25"/>
        <v/>
      </c>
      <c r="N36" s="1" t="str">
        <f t="shared" si="26"/>
        <v/>
      </c>
      <c r="O36" s="1" t="str">
        <f t="shared" si="27"/>
        <v/>
      </c>
      <c r="P36" s="1" t="str">
        <f t="shared" si="28"/>
        <v/>
      </c>
      <c r="AJ36" s="10"/>
    </row>
    <row r="37" spans="1:89" x14ac:dyDescent="0.3">
      <c r="A37" s="183">
        <v>41</v>
      </c>
      <c r="B37">
        <v>1994</v>
      </c>
      <c r="C37" s="184">
        <v>31</v>
      </c>
      <c r="D37" s="184">
        <v>3</v>
      </c>
      <c r="E37" t="s">
        <v>261</v>
      </c>
      <c r="F37" s="18">
        <v>1</v>
      </c>
      <c r="G37" s="18">
        <v>0</v>
      </c>
      <c r="H37" s="18">
        <v>0</v>
      </c>
      <c r="I37" s="18">
        <f t="shared" si="29"/>
        <v>0</v>
      </c>
      <c r="J37" s="1">
        <v>-1</v>
      </c>
      <c r="K37" s="1">
        <f t="shared" si="23"/>
        <v>1</v>
      </c>
      <c r="L37" s="1">
        <f t="shared" si="24"/>
        <v>1.5</v>
      </c>
      <c r="M37" s="1" t="str">
        <f t="shared" si="25"/>
        <v/>
      </c>
      <c r="N37" s="1">
        <f t="shared" si="26"/>
        <v>4.5</v>
      </c>
      <c r="O37" s="1">
        <f t="shared" si="27"/>
        <v>1</v>
      </c>
      <c r="P37" s="1" t="str">
        <f t="shared" si="28"/>
        <v/>
      </c>
      <c r="Q37" s="10">
        <v>1</v>
      </c>
      <c r="R37" s="1">
        <v>1</v>
      </c>
      <c r="AD37" s="1">
        <v>1</v>
      </c>
      <c r="AE37" s="9">
        <v>1</v>
      </c>
      <c r="AF37" s="1">
        <v>1</v>
      </c>
      <c r="AJ37" s="10"/>
    </row>
    <row r="38" spans="1:89" x14ac:dyDescent="0.3">
      <c r="A38" s="183">
        <v>41</v>
      </c>
      <c r="B38">
        <v>1994</v>
      </c>
      <c r="C38" s="184">
        <v>31</v>
      </c>
      <c r="D38" s="184">
        <v>3</v>
      </c>
      <c r="E38" t="s">
        <v>262</v>
      </c>
      <c r="F38" s="18">
        <v>1</v>
      </c>
      <c r="G38" s="18">
        <v>0</v>
      </c>
      <c r="H38" s="18">
        <v>0</v>
      </c>
      <c r="I38" s="18">
        <f t="shared" si="29"/>
        <v>0</v>
      </c>
      <c r="J38" s="1">
        <v>-1</v>
      </c>
      <c r="K38" s="1">
        <f t="shared" si="23"/>
        <v>1</v>
      </c>
      <c r="L38" s="1" t="str">
        <f t="shared" si="24"/>
        <v/>
      </c>
      <c r="M38" s="1" t="str">
        <f t="shared" si="25"/>
        <v/>
      </c>
      <c r="N38" s="1">
        <f t="shared" si="26"/>
        <v>1.3333333333333333</v>
      </c>
      <c r="O38" s="1">
        <f t="shared" si="27"/>
        <v>1</v>
      </c>
      <c r="P38" s="1">
        <f t="shared" si="28"/>
        <v>4</v>
      </c>
      <c r="AA38" s="10">
        <v>1</v>
      </c>
      <c r="AB38" s="1">
        <v>0.5</v>
      </c>
      <c r="AF38" s="1">
        <v>1</v>
      </c>
      <c r="AJ38" s="10"/>
      <c r="AM38" s="9">
        <v>1</v>
      </c>
      <c r="AN38" s="19" t="s">
        <v>44</v>
      </c>
    </row>
    <row r="39" spans="1:89" x14ac:dyDescent="0.3">
      <c r="A39">
        <v>41</v>
      </c>
      <c r="B39">
        <v>1994</v>
      </c>
      <c r="C39">
        <v>31</v>
      </c>
      <c r="D39">
        <v>3</v>
      </c>
      <c r="E39" t="s">
        <v>207</v>
      </c>
      <c r="F39" s="18">
        <v>1</v>
      </c>
      <c r="G39" s="18">
        <v>0</v>
      </c>
      <c r="H39" s="18">
        <v>0</v>
      </c>
      <c r="I39" s="18">
        <f t="shared" si="29"/>
        <v>0</v>
      </c>
      <c r="J39" s="1">
        <v>1</v>
      </c>
      <c r="K39" s="1">
        <f t="shared" si="23"/>
        <v>1</v>
      </c>
      <c r="L39" s="1" t="str">
        <f t="shared" si="24"/>
        <v/>
      </c>
      <c r="M39" s="1">
        <f t="shared" si="25"/>
        <v>1.5</v>
      </c>
      <c r="N39" s="1">
        <f t="shared" si="26"/>
        <v>1.5</v>
      </c>
      <c r="O39" s="1">
        <f t="shared" si="27"/>
        <v>1</v>
      </c>
      <c r="P39" s="1">
        <f t="shared" si="28"/>
        <v>4</v>
      </c>
      <c r="V39" s="1">
        <v>1</v>
      </c>
      <c r="W39" s="1">
        <v>1</v>
      </c>
      <c r="AA39" s="10">
        <v>1</v>
      </c>
      <c r="AB39" s="1">
        <v>1</v>
      </c>
      <c r="AF39" s="1">
        <v>1</v>
      </c>
      <c r="AJ39" s="10"/>
      <c r="AM39" s="9">
        <v>1</v>
      </c>
      <c r="AN39" s="19" t="s">
        <v>45</v>
      </c>
    </row>
    <row r="40" spans="1:89" x14ac:dyDescent="0.3">
      <c r="A40">
        <v>41</v>
      </c>
      <c r="B40">
        <v>1994</v>
      </c>
      <c r="C40">
        <v>1</v>
      </c>
      <c r="D40">
        <v>4</v>
      </c>
      <c r="E40" t="s">
        <v>205</v>
      </c>
      <c r="F40" s="18">
        <v>1</v>
      </c>
      <c r="G40" s="18">
        <v>0</v>
      </c>
      <c r="H40" s="18">
        <v>0</v>
      </c>
      <c r="I40" s="18">
        <f t="shared" si="29"/>
        <v>0</v>
      </c>
      <c r="J40" s="1">
        <v>-1</v>
      </c>
      <c r="K40" s="1">
        <f t="shared" si="23"/>
        <v>1</v>
      </c>
      <c r="L40" s="1" t="str">
        <f t="shared" si="24"/>
        <v/>
      </c>
      <c r="M40" s="1" t="str">
        <f t="shared" si="25"/>
        <v/>
      </c>
      <c r="N40" s="1">
        <f t="shared" si="26"/>
        <v>2</v>
      </c>
      <c r="O40" s="1">
        <f t="shared" si="27"/>
        <v>3</v>
      </c>
      <c r="P40" s="1" t="str">
        <f t="shared" si="28"/>
        <v/>
      </c>
      <c r="AA40" s="10">
        <v>0.5</v>
      </c>
      <c r="AB40" s="1">
        <v>1</v>
      </c>
      <c r="AC40" s="1">
        <v>0.5</v>
      </c>
      <c r="AH40" s="1">
        <v>1</v>
      </c>
      <c r="AJ40" s="10"/>
    </row>
    <row r="41" spans="1:89" x14ac:dyDescent="0.3">
      <c r="A41">
        <v>41</v>
      </c>
      <c r="B41">
        <v>1994</v>
      </c>
      <c r="C41">
        <v>7</v>
      </c>
      <c r="D41">
        <v>4</v>
      </c>
      <c r="E41" t="s">
        <v>208</v>
      </c>
      <c r="F41" s="18">
        <v>1</v>
      </c>
      <c r="G41" s="18">
        <v>0</v>
      </c>
      <c r="H41" s="18">
        <v>0</v>
      </c>
      <c r="I41" s="18">
        <f t="shared" si="29"/>
        <v>0</v>
      </c>
      <c r="J41" s="1">
        <v>-1</v>
      </c>
      <c r="K41" s="1">
        <f t="shared" si="23"/>
        <v>1</v>
      </c>
      <c r="L41" s="1" t="str">
        <f t="shared" si="24"/>
        <v/>
      </c>
      <c r="M41" s="1">
        <f t="shared" si="25"/>
        <v>3.5</v>
      </c>
      <c r="N41" s="1">
        <f t="shared" si="26"/>
        <v>4.2</v>
      </c>
      <c r="O41" s="1">
        <f t="shared" si="27"/>
        <v>4</v>
      </c>
      <c r="P41" s="1">
        <f t="shared" si="28"/>
        <v>4</v>
      </c>
      <c r="X41" s="1">
        <v>1</v>
      </c>
      <c r="Y41" s="1">
        <v>1</v>
      </c>
      <c r="AC41" s="1">
        <v>0.5</v>
      </c>
      <c r="AD41" s="1">
        <v>1</v>
      </c>
      <c r="AE41" s="9">
        <v>1</v>
      </c>
      <c r="AI41" s="1">
        <v>1</v>
      </c>
      <c r="AJ41" s="10"/>
      <c r="AM41" s="9">
        <v>1</v>
      </c>
    </row>
    <row r="42" spans="1:89" x14ac:dyDescent="0.3">
      <c r="A42">
        <v>41</v>
      </c>
      <c r="B42">
        <v>1994</v>
      </c>
      <c r="C42">
        <v>15</v>
      </c>
      <c r="D42">
        <v>4</v>
      </c>
      <c r="E42" t="s">
        <v>209</v>
      </c>
      <c r="F42" s="18">
        <v>2</v>
      </c>
      <c r="G42" s="18">
        <v>0</v>
      </c>
      <c r="H42" s="18">
        <v>1</v>
      </c>
      <c r="I42" s="18">
        <f t="shared" si="29"/>
        <v>1</v>
      </c>
      <c r="J42" s="1">
        <v>-1</v>
      </c>
      <c r="K42" s="1">
        <f t="shared" si="23"/>
        <v>-1</v>
      </c>
      <c r="L42" s="1">
        <f t="shared" si="24"/>
        <v>4</v>
      </c>
      <c r="M42" s="1">
        <f t="shared" si="25"/>
        <v>4</v>
      </c>
      <c r="N42" s="1">
        <f t="shared" si="26"/>
        <v>2</v>
      </c>
      <c r="O42" s="1">
        <f t="shared" si="27"/>
        <v>1</v>
      </c>
      <c r="P42" s="1">
        <f t="shared" si="28"/>
        <v>2</v>
      </c>
      <c r="T42" s="1">
        <v>2</v>
      </c>
      <c r="Y42" s="1">
        <v>2</v>
      </c>
      <c r="AB42" s="1">
        <v>2</v>
      </c>
      <c r="AF42" s="1">
        <v>1</v>
      </c>
      <c r="AJ42" s="10"/>
      <c r="AK42" s="1">
        <v>1</v>
      </c>
    </row>
    <row r="43" spans="1:89" x14ac:dyDescent="0.3">
      <c r="A43">
        <v>42</v>
      </c>
      <c r="B43">
        <v>1994</v>
      </c>
      <c r="C43">
        <v>19</v>
      </c>
      <c r="D43">
        <v>5</v>
      </c>
      <c r="E43" t="s">
        <v>212</v>
      </c>
      <c r="F43" s="18">
        <v>1</v>
      </c>
      <c r="G43" s="18">
        <v>0</v>
      </c>
      <c r="H43" s="18">
        <v>0</v>
      </c>
      <c r="I43" s="18">
        <f t="shared" si="29"/>
        <v>0</v>
      </c>
      <c r="J43" s="1">
        <v>-1</v>
      </c>
      <c r="K43" s="1">
        <f t="shared" si="23"/>
        <v>1</v>
      </c>
      <c r="L43" s="1">
        <f t="shared" si="24"/>
        <v>1.8</v>
      </c>
      <c r="M43" s="1">
        <f t="shared" si="25"/>
        <v>3</v>
      </c>
      <c r="N43" s="1">
        <f t="shared" si="26"/>
        <v>4.2</v>
      </c>
      <c r="O43" s="1">
        <f t="shared" si="27"/>
        <v>1</v>
      </c>
      <c r="P43" s="1">
        <f t="shared" si="28"/>
        <v>4</v>
      </c>
      <c r="Q43" s="10">
        <v>1</v>
      </c>
      <c r="R43" s="1">
        <v>1</v>
      </c>
      <c r="S43" s="1">
        <v>0.5</v>
      </c>
      <c r="W43" s="1">
        <v>0.5</v>
      </c>
      <c r="X43" s="1">
        <v>1</v>
      </c>
      <c r="Y43" s="1">
        <v>0.5</v>
      </c>
      <c r="AC43" s="1">
        <v>0.5</v>
      </c>
      <c r="AD43" s="1">
        <v>1</v>
      </c>
      <c r="AE43" s="9">
        <v>1</v>
      </c>
      <c r="AF43" s="1">
        <v>1</v>
      </c>
      <c r="AJ43" s="10"/>
      <c r="AM43" s="9">
        <v>1</v>
      </c>
      <c r="AN43" s="19" t="s">
        <v>44</v>
      </c>
    </row>
    <row r="44" spans="1:89" x14ac:dyDescent="0.3">
      <c r="A44">
        <v>42</v>
      </c>
      <c r="B44">
        <v>1994</v>
      </c>
      <c r="C44">
        <v>2</v>
      </c>
      <c r="D44">
        <v>6</v>
      </c>
      <c r="E44" t="s">
        <v>214</v>
      </c>
      <c r="F44" s="18">
        <v>2</v>
      </c>
      <c r="G44" s="18">
        <v>0</v>
      </c>
      <c r="H44" s="18">
        <v>0</v>
      </c>
      <c r="I44" s="18">
        <f t="shared" si="29"/>
        <v>0</v>
      </c>
      <c r="J44" s="1">
        <v>-1</v>
      </c>
      <c r="K44" s="1">
        <f t="shared" si="23"/>
        <v>-1</v>
      </c>
      <c r="L44" s="1" t="str">
        <f t="shared" si="24"/>
        <v/>
      </c>
      <c r="M44" s="1">
        <f t="shared" si="25"/>
        <v>4.5</v>
      </c>
      <c r="N44" s="1">
        <f t="shared" si="26"/>
        <v>4.5</v>
      </c>
      <c r="O44" s="1" t="str">
        <f t="shared" si="27"/>
        <v/>
      </c>
      <c r="P44" s="1" t="str">
        <f t="shared" si="28"/>
        <v/>
      </c>
      <c r="Y44" s="1">
        <v>1</v>
      </c>
      <c r="Z44" s="1">
        <v>1</v>
      </c>
      <c r="AD44" s="1">
        <v>1</v>
      </c>
      <c r="AE44" s="9">
        <v>1</v>
      </c>
      <c r="AJ44" s="10"/>
    </row>
    <row r="45" spans="1:89" x14ac:dyDescent="0.3">
      <c r="A45">
        <v>42</v>
      </c>
      <c r="B45">
        <v>1994</v>
      </c>
      <c r="C45">
        <v>9</v>
      </c>
      <c r="D45">
        <v>6</v>
      </c>
      <c r="E45" t="s">
        <v>211</v>
      </c>
      <c r="F45" s="18">
        <v>1</v>
      </c>
      <c r="G45" s="18">
        <v>0</v>
      </c>
      <c r="H45" s="18">
        <v>0</v>
      </c>
      <c r="I45" s="18">
        <f t="shared" si="29"/>
        <v>0</v>
      </c>
      <c r="J45" s="1">
        <v>-1</v>
      </c>
      <c r="K45" s="1">
        <f t="shared" si="23"/>
        <v>1</v>
      </c>
      <c r="L45" s="1">
        <f t="shared" si="24"/>
        <v>4</v>
      </c>
      <c r="M45" s="1">
        <f t="shared" si="25"/>
        <v>2.8</v>
      </c>
      <c r="N45" s="1">
        <f t="shared" si="26"/>
        <v>2</v>
      </c>
      <c r="O45" s="1">
        <f t="shared" si="27"/>
        <v>1</v>
      </c>
      <c r="P45" s="1">
        <f t="shared" si="28"/>
        <v>1</v>
      </c>
      <c r="S45" s="1">
        <v>1</v>
      </c>
      <c r="T45" s="1">
        <v>1</v>
      </c>
      <c r="U45" s="9">
        <v>1</v>
      </c>
      <c r="W45" s="1">
        <v>1</v>
      </c>
      <c r="X45" s="1">
        <v>1</v>
      </c>
      <c r="Y45" s="1">
        <v>0.5</v>
      </c>
      <c r="AA45" s="10">
        <v>1</v>
      </c>
      <c r="AB45" s="1">
        <v>1</v>
      </c>
      <c r="AC45" s="1">
        <v>1</v>
      </c>
      <c r="AF45" s="1">
        <v>1</v>
      </c>
      <c r="AJ45" s="10">
        <v>1</v>
      </c>
    </row>
    <row r="46" spans="1:89" x14ac:dyDescent="0.3">
      <c r="A46" s="53">
        <v>42</v>
      </c>
      <c r="B46">
        <v>1994</v>
      </c>
      <c r="C46">
        <v>30</v>
      </c>
      <c r="D46">
        <v>6</v>
      </c>
      <c r="E46" t="s">
        <v>218</v>
      </c>
      <c r="F46" s="18">
        <v>1</v>
      </c>
      <c r="G46" s="18">
        <v>0</v>
      </c>
      <c r="H46" s="18">
        <v>0</v>
      </c>
      <c r="I46" s="18">
        <f t="shared" si="29"/>
        <v>0</v>
      </c>
      <c r="J46" s="1">
        <v>1</v>
      </c>
      <c r="K46" s="1">
        <f t="shared" si="23"/>
        <v>1</v>
      </c>
      <c r="L46" s="1" t="str">
        <f t="shared" si="24"/>
        <v/>
      </c>
      <c r="M46" s="1">
        <f t="shared" si="25"/>
        <v>1.5</v>
      </c>
      <c r="N46" s="1">
        <f t="shared" si="26"/>
        <v>1.5</v>
      </c>
      <c r="O46" s="1">
        <f t="shared" si="27"/>
        <v>1</v>
      </c>
      <c r="P46" s="1">
        <f t="shared" si="28"/>
        <v>1</v>
      </c>
      <c r="V46" s="1">
        <v>1</v>
      </c>
      <c r="W46" s="1">
        <v>1</v>
      </c>
      <c r="AA46" s="10">
        <v>1</v>
      </c>
      <c r="AB46" s="1">
        <v>1</v>
      </c>
      <c r="AF46" s="1">
        <v>1</v>
      </c>
      <c r="AJ46" s="10">
        <v>1</v>
      </c>
      <c r="AN46" s="58" t="s">
        <v>45</v>
      </c>
    </row>
    <row r="47" spans="1:89" x14ac:dyDescent="0.3">
      <c r="A47">
        <v>42</v>
      </c>
      <c r="B47">
        <v>1994</v>
      </c>
      <c r="C47">
        <v>30</v>
      </c>
      <c r="D47">
        <v>6</v>
      </c>
      <c r="E47" t="s">
        <v>213</v>
      </c>
      <c r="F47" s="18">
        <v>1</v>
      </c>
      <c r="G47" s="18">
        <v>0</v>
      </c>
      <c r="H47" s="18">
        <v>0</v>
      </c>
      <c r="I47" s="18">
        <f t="shared" si="29"/>
        <v>0</v>
      </c>
      <c r="J47" s="1">
        <v>-1</v>
      </c>
      <c r="K47" s="1">
        <f t="shared" si="23"/>
        <v>1</v>
      </c>
      <c r="L47" s="1" t="str">
        <f t="shared" si="24"/>
        <v/>
      </c>
      <c r="M47" s="1" t="str">
        <f t="shared" si="25"/>
        <v/>
      </c>
      <c r="N47" s="1">
        <f t="shared" si="26"/>
        <v>3.2</v>
      </c>
      <c r="O47" s="1">
        <f t="shared" si="27"/>
        <v>1</v>
      </c>
      <c r="P47" s="1" t="str">
        <f t="shared" si="28"/>
        <v/>
      </c>
      <c r="AB47" s="1">
        <v>0.5</v>
      </c>
      <c r="AC47" s="1">
        <v>1</v>
      </c>
      <c r="AD47" s="1">
        <v>1</v>
      </c>
      <c r="AF47" s="1">
        <v>1</v>
      </c>
      <c r="AJ47" s="10"/>
    </row>
    <row r="48" spans="1:89" x14ac:dyDescent="0.3">
      <c r="A48">
        <v>42</v>
      </c>
      <c r="B48">
        <v>1994</v>
      </c>
      <c r="C48">
        <v>7</v>
      </c>
      <c r="D48">
        <v>7</v>
      </c>
      <c r="E48" t="s">
        <v>216</v>
      </c>
      <c r="F48" s="1">
        <v>3</v>
      </c>
      <c r="G48" s="18">
        <v>0</v>
      </c>
      <c r="H48" s="18">
        <v>0</v>
      </c>
      <c r="I48" s="18">
        <f t="shared" si="29"/>
        <v>0</v>
      </c>
      <c r="J48" s="1">
        <v>-1</v>
      </c>
      <c r="K48" s="1">
        <f t="shared" si="23"/>
        <v>-1</v>
      </c>
      <c r="L48" s="1" t="str">
        <f t="shared" si="24"/>
        <v/>
      </c>
      <c r="M48" s="1" t="str">
        <f t="shared" si="25"/>
        <v/>
      </c>
      <c r="N48" s="1">
        <f t="shared" si="26"/>
        <v>2</v>
      </c>
      <c r="O48" s="1" t="str">
        <f t="shared" si="27"/>
        <v/>
      </c>
      <c r="P48" s="1" t="str">
        <f t="shared" si="28"/>
        <v/>
      </c>
      <c r="AB48" s="1">
        <v>1</v>
      </c>
      <c r="AJ48" s="10"/>
    </row>
    <row r="49" spans="1:40" x14ac:dyDescent="0.3">
      <c r="A49" s="183">
        <v>42</v>
      </c>
      <c r="B49">
        <v>1994</v>
      </c>
      <c r="C49" s="184">
        <v>14</v>
      </c>
      <c r="D49" s="184">
        <v>7</v>
      </c>
      <c r="E49" t="s">
        <v>267</v>
      </c>
      <c r="F49" s="18">
        <v>1</v>
      </c>
      <c r="G49" s="18">
        <v>1</v>
      </c>
      <c r="H49" s="18">
        <v>0</v>
      </c>
      <c r="I49" s="18">
        <f t="shared" si="29"/>
        <v>1</v>
      </c>
      <c r="J49" s="1">
        <v>-1</v>
      </c>
      <c r="K49" s="1">
        <f t="shared" si="23"/>
        <v>-1</v>
      </c>
      <c r="L49" s="1" t="str">
        <f t="shared" si="24"/>
        <v/>
      </c>
      <c r="M49" s="1" t="str">
        <f t="shared" si="25"/>
        <v/>
      </c>
      <c r="N49" s="1">
        <f t="shared" si="26"/>
        <v>4</v>
      </c>
      <c r="O49" s="1">
        <f t="shared" si="27"/>
        <v>2</v>
      </c>
      <c r="P49" s="1">
        <f t="shared" si="28"/>
        <v>3</v>
      </c>
      <c r="AD49" s="1">
        <v>2</v>
      </c>
      <c r="AG49" s="1">
        <v>1</v>
      </c>
      <c r="AJ49" s="10"/>
      <c r="AL49" s="1">
        <v>1</v>
      </c>
      <c r="AN49" s="19" t="s">
        <v>45</v>
      </c>
    </row>
    <row r="50" spans="1:40" x14ac:dyDescent="0.3">
      <c r="A50" s="53">
        <v>42</v>
      </c>
      <c r="B50">
        <v>1994</v>
      </c>
      <c r="C50">
        <v>13</v>
      </c>
      <c r="D50">
        <v>10</v>
      </c>
      <c r="E50" t="s">
        <v>220</v>
      </c>
      <c r="F50" s="18">
        <v>1</v>
      </c>
      <c r="G50" s="18">
        <v>0</v>
      </c>
      <c r="H50" s="18">
        <v>0</v>
      </c>
      <c r="I50" s="18">
        <f t="shared" si="29"/>
        <v>0</v>
      </c>
      <c r="J50" s="1">
        <v>-1</v>
      </c>
      <c r="K50" s="1">
        <f t="shared" si="23"/>
        <v>1</v>
      </c>
      <c r="L50" s="1">
        <f t="shared" si="24"/>
        <v>4.5</v>
      </c>
      <c r="M50" s="1" t="str">
        <f t="shared" si="25"/>
        <v/>
      </c>
      <c r="N50" s="1">
        <f t="shared" si="26"/>
        <v>2</v>
      </c>
      <c r="O50" s="1">
        <f t="shared" si="27"/>
        <v>2</v>
      </c>
      <c r="P50" s="1">
        <f t="shared" si="28"/>
        <v>1</v>
      </c>
      <c r="T50" s="1">
        <v>1</v>
      </c>
      <c r="U50" s="9">
        <v>1</v>
      </c>
      <c r="AA50" s="10">
        <v>1</v>
      </c>
      <c r="AB50" s="1">
        <v>1</v>
      </c>
      <c r="AC50" s="1">
        <v>1</v>
      </c>
      <c r="AG50" s="1">
        <v>1</v>
      </c>
      <c r="AJ50" s="10">
        <v>1</v>
      </c>
      <c r="AN50" s="19" t="s">
        <v>44</v>
      </c>
    </row>
    <row r="51" spans="1:40" x14ac:dyDescent="0.3">
      <c r="A51" s="53">
        <v>42</v>
      </c>
      <c r="B51">
        <v>1994</v>
      </c>
      <c r="C51">
        <v>9</v>
      </c>
      <c r="D51">
        <v>11</v>
      </c>
      <c r="E51" t="s">
        <v>219</v>
      </c>
      <c r="F51" s="18">
        <v>1</v>
      </c>
      <c r="G51" s="18">
        <v>0</v>
      </c>
      <c r="H51" s="18">
        <v>0</v>
      </c>
      <c r="I51" s="18">
        <f t="shared" si="29"/>
        <v>0</v>
      </c>
      <c r="J51" s="1">
        <v>-1</v>
      </c>
      <c r="K51" s="1">
        <f t="shared" si="23"/>
        <v>1</v>
      </c>
      <c r="L51" s="1" t="str">
        <f t="shared" si="24"/>
        <v/>
      </c>
      <c r="M51" s="1">
        <f t="shared" si="25"/>
        <v>1.8</v>
      </c>
      <c r="N51" s="1">
        <f t="shared" si="26"/>
        <v>1.5</v>
      </c>
      <c r="O51" s="1">
        <f t="shared" si="27"/>
        <v>1</v>
      </c>
      <c r="P51" s="1">
        <f t="shared" si="28"/>
        <v>2</v>
      </c>
      <c r="V51" s="1">
        <v>1</v>
      </c>
      <c r="W51" s="1">
        <v>1</v>
      </c>
      <c r="X51" s="1">
        <v>0.5</v>
      </c>
      <c r="AA51" s="10">
        <v>1</v>
      </c>
      <c r="AB51" s="1">
        <v>1</v>
      </c>
      <c r="AF51" s="1">
        <v>1</v>
      </c>
      <c r="AJ51" s="10"/>
      <c r="AK51" s="1">
        <v>1</v>
      </c>
      <c r="AN51" s="19" t="s">
        <v>45</v>
      </c>
    </row>
    <row r="52" spans="1:40" x14ac:dyDescent="0.3">
      <c r="A52" s="53">
        <v>42</v>
      </c>
      <c r="B52">
        <v>1994</v>
      </c>
      <c r="C52">
        <v>9</v>
      </c>
      <c r="D52">
        <v>11</v>
      </c>
      <c r="E52" t="s">
        <v>217</v>
      </c>
      <c r="F52" s="1">
        <v>1</v>
      </c>
      <c r="G52" s="1">
        <v>0</v>
      </c>
      <c r="H52" s="1">
        <v>0</v>
      </c>
      <c r="I52" s="18">
        <f t="shared" si="29"/>
        <v>0</v>
      </c>
      <c r="J52" s="1">
        <v>-1</v>
      </c>
      <c r="K52" s="1">
        <f t="shared" si="23"/>
        <v>1</v>
      </c>
      <c r="L52" s="1" t="str">
        <f t="shared" si="24"/>
        <v/>
      </c>
      <c r="M52" s="1" t="str">
        <f t="shared" si="25"/>
        <v/>
      </c>
      <c r="N52" s="1">
        <f t="shared" si="26"/>
        <v>3</v>
      </c>
      <c r="O52" s="1">
        <f t="shared" si="27"/>
        <v>1</v>
      </c>
      <c r="P52" s="1">
        <f t="shared" si="28"/>
        <v>1</v>
      </c>
      <c r="AB52" s="1">
        <v>0.5</v>
      </c>
      <c r="AC52" s="1">
        <v>1</v>
      </c>
      <c r="AD52" s="1">
        <v>0.5</v>
      </c>
      <c r="AF52" s="1">
        <v>1</v>
      </c>
      <c r="AJ52" s="10">
        <v>1</v>
      </c>
      <c r="AN52" s="19" t="s">
        <v>45</v>
      </c>
    </row>
    <row r="53" spans="1:40" x14ac:dyDescent="0.3">
      <c r="A53">
        <v>42</v>
      </c>
      <c r="B53">
        <v>1994</v>
      </c>
      <c r="C53">
        <v>1</v>
      </c>
      <c r="D53">
        <v>12</v>
      </c>
      <c r="E53" t="s">
        <v>210</v>
      </c>
      <c r="F53" s="18">
        <v>1</v>
      </c>
      <c r="G53" s="18">
        <v>0</v>
      </c>
      <c r="H53" s="18">
        <v>0</v>
      </c>
      <c r="I53" s="18">
        <f t="shared" si="29"/>
        <v>0</v>
      </c>
      <c r="J53" s="1">
        <v>-1</v>
      </c>
      <c r="K53" s="1">
        <f t="shared" si="23"/>
        <v>1</v>
      </c>
      <c r="L53" s="1">
        <f t="shared" si="24"/>
        <v>4.5</v>
      </c>
      <c r="M53" s="1">
        <f t="shared" si="25"/>
        <v>2.8</v>
      </c>
      <c r="N53" s="1">
        <f t="shared" si="26"/>
        <v>2</v>
      </c>
      <c r="O53" s="1">
        <f t="shared" si="27"/>
        <v>1</v>
      </c>
      <c r="P53" s="1">
        <f t="shared" si="28"/>
        <v>2</v>
      </c>
      <c r="T53" s="1">
        <v>1</v>
      </c>
      <c r="U53" s="9">
        <v>1</v>
      </c>
      <c r="W53" s="1">
        <v>1</v>
      </c>
      <c r="X53" s="1">
        <v>1</v>
      </c>
      <c r="Y53" s="1">
        <v>0.5</v>
      </c>
      <c r="AA53" s="10">
        <v>1</v>
      </c>
      <c r="AB53" s="1">
        <v>1</v>
      </c>
      <c r="AC53" s="1">
        <v>1</v>
      </c>
      <c r="AF53" s="1">
        <v>1</v>
      </c>
      <c r="AJ53" s="10"/>
      <c r="AK53" s="1">
        <v>1</v>
      </c>
      <c r="AN53" s="19" t="s">
        <v>45</v>
      </c>
    </row>
    <row r="54" spans="1:40" x14ac:dyDescent="0.3">
      <c r="A54">
        <v>42</v>
      </c>
      <c r="B54">
        <v>1994</v>
      </c>
      <c r="C54">
        <v>22</v>
      </c>
      <c r="D54">
        <v>12</v>
      </c>
      <c r="E54" t="s">
        <v>215</v>
      </c>
      <c r="F54" s="18">
        <v>1</v>
      </c>
      <c r="G54" s="18">
        <v>0</v>
      </c>
      <c r="H54" s="18">
        <v>0</v>
      </c>
      <c r="I54" s="18">
        <f t="shared" si="29"/>
        <v>0</v>
      </c>
      <c r="J54" s="1">
        <v>-1</v>
      </c>
      <c r="K54" s="1">
        <f t="shared" si="23"/>
        <v>1</v>
      </c>
      <c r="L54" s="1" t="str">
        <f t="shared" si="24"/>
        <v/>
      </c>
      <c r="M54" s="1" t="str">
        <f t="shared" si="25"/>
        <v/>
      </c>
      <c r="N54" s="1">
        <f t="shared" si="26"/>
        <v>2.2000000000000002</v>
      </c>
      <c r="O54" s="1">
        <f t="shared" si="27"/>
        <v>1</v>
      </c>
      <c r="P54" s="1" t="str">
        <f t="shared" si="28"/>
        <v/>
      </c>
      <c r="AA54" s="10">
        <v>0.5</v>
      </c>
      <c r="AB54" s="1">
        <v>1</v>
      </c>
      <c r="AC54" s="1">
        <v>1</v>
      </c>
      <c r="AF54" s="1">
        <v>1</v>
      </c>
      <c r="AJ54" s="10"/>
    </row>
    <row r="55" spans="1:40" x14ac:dyDescent="0.3">
      <c r="A55" s="53">
        <v>42</v>
      </c>
      <c r="B55">
        <v>1995</v>
      </c>
      <c r="C55">
        <v>19</v>
      </c>
      <c r="D55">
        <v>1</v>
      </c>
      <c r="E55" t="s">
        <v>226</v>
      </c>
      <c r="F55" s="18">
        <v>0</v>
      </c>
      <c r="G55" s="18">
        <v>0</v>
      </c>
      <c r="H55" s="18">
        <v>0</v>
      </c>
      <c r="I55" s="18">
        <f t="shared" si="29"/>
        <v>0</v>
      </c>
      <c r="J55" s="1">
        <v>1</v>
      </c>
      <c r="K55" s="1">
        <f t="shared" si="23"/>
        <v>1</v>
      </c>
      <c r="L55" s="1" t="str">
        <f t="shared" si="24"/>
        <v/>
      </c>
      <c r="M55" s="1" t="str">
        <f t="shared" si="25"/>
        <v/>
      </c>
      <c r="N55" s="1" t="str">
        <f t="shared" si="26"/>
        <v/>
      </c>
      <c r="O55" s="1" t="str">
        <f t="shared" si="27"/>
        <v/>
      </c>
      <c r="P55" s="1" t="str">
        <f t="shared" si="28"/>
        <v/>
      </c>
      <c r="AJ55" s="10"/>
    </row>
    <row r="56" spans="1:40" x14ac:dyDescent="0.3">
      <c r="A56" s="183">
        <v>42</v>
      </c>
      <c r="B56">
        <v>1995</v>
      </c>
      <c r="C56" s="184">
        <v>9</v>
      </c>
      <c r="D56" s="184">
        <v>3</v>
      </c>
      <c r="E56" t="s">
        <v>268</v>
      </c>
      <c r="F56" s="1">
        <v>1</v>
      </c>
      <c r="G56" s="1">
        <v>0</v>
      </c>
      <c r="H56" s="1">
        <v>0</v>
      </c>
      <c r="I56" s="18">
        <f t="shared" si="29"/>
        <v>0</v>
      </c>
      <c r="J56" s="1">
        <v>-1</v>
      </c>
      <c r="K56" s="1">
        <f t="shared" si="23"/>
        <v>1</v>
      </c>
      <c r="L56" s="1" t="str">
        <f t="shared" si="24"/>
        <v/>
      </c>
      <c r="M56" s="1" t="str">
        <f t="shared" si="25"/>
        <v/>
      </c>
      <c r="N56" s="1">
        <f t="shared" si="26"/>
        <v>1.5</v>
      </c>
      <c r="O56" s="1">
        <f t="shared" si="27"/>
        <v>1</v>
      </c>
      <c r="P56" s="1">
        <f t="shared" si="28"/>
        <v>1</v>
      </c>
      <c r="AA56" s="10">
        <v>1</v>
      </c>
      <c r="AB56" s="1">
        <v>1</v>
      </c>
      <c r="AF56" s="1">
        <v>1</v>
      </c>
      <c r="AJ56" s="10">
        <v>1</v>
      </c>
      <c r="AN56" s="19" t="s">
        <v>45</v>
      </c>
    </row>
    <row r="57" spans="1:40" x14ac:dyDescent="0.3">
      <c r="A57" s="183">
        <v>42</v>
      </c>
      <c r="B57">
        <v>1995</v>
      </c>
      <c r="C57" s="184">
        <v>16</v>
      </c>
      <c r="D57" s="184">
        <v>3</v>
      </c>
      <c r="E57" t="s">
        <v>271</v>
      </c>
      <c r="F57" s="18">
        <v>1</v>
      </c>
      <c r="G57" s="18">
        <v>0</v>
      </c>
      <c r="H57" s="18">
        <v>0</v>
      </c>
      <c r="I57" s="18">
        <f t="shared" si="29"/>
        <v>0</v>
      </c>
      <c r="J57" s="1">
        <v>1</v>
      </c>
      <c r="K57" s="1">
        <f t="shared" si="23"/>
        <v>1</v>
      </c>
      <c r="L57" s="1" t="str">
        <f t="shared" si="24"/>
        <v/>
      </c>
      <c r="M57" s="1">
        <f t="shared" si="25"/>
        <v>1.5</v>
      </c>
      <c r="N57" s="1">
        <f t="shared" si="26"/>
        <v>1.5</v>
      </c>
      <c r="O57" s="1">
        <f t="shared" si="27"/>
        <v>1</v>
      </c>
      <c r="P57" s="1">
        <f t="shared" si="28"/>
        <v>1</v>
      </c>
      <c r="V57" s="1">
        <v>1</v>
      </c>
      <c r="W57" s="1">
        <v>1</v>
      </c>
      <c r="AA57" s="10">
        <v>1</v>
      </c>
      <c r="AB57" s="1">
        <v>1</v>
      </c>
      <c r="AF57" s="1">
        <v>1</v>
      </c>
      <c r="AJ57" s="10">
        <v>1</v>
      </c>
      <c r="AN57" s="19" t="s">
        <v>45</v>
      </c>
    </row>
    <row r="58" spans="1:40" x14ac:dyDescent="0.3">
      <c r="A58" s="183">
        <v>42</v>
      </c>
      <c r="B58">
        <v>1995</v>
      </c>
      <c r="C58" s="184">
        <v>30</v>
      </c>
      <c r="D58" s="184">
        <v>3</v>
      </c>
      <c r="E58" t="s">
        <v>269</v>
      </c>
      <c r="F58" s="18">
        <v>1</v>
      </c>
      <c r="G58" s="18">
        <v>1</v>
      </c>
      <c r="H58" s="18">
        <v>0</v>
      </c>
      <c r="I58" s="18">
        <f t="shared" si="29"/>
        <v>1</v>
      </c>
      <c r="J58" s="1">
        <v>-1</v>
      </c>
      <c r="K58" s="1">
        <f t="shared" si="23"/>
        <v>-1</v>
      </c>
      <c r="L58" s="1" t="str">
        <f t="shared" si="24"/>
        <v/>
      </c>
      <c r="M58" s="1" t="str">
        <f t="shared" si="25"/>
        <v/>
      </c>
      <c r="N58" s="1">
        <f t="shared" si="26"/>
        <v>1</v>
      </c>
      <c r="O58" s="1">
        <f t="shared" si="27"/>
        <v>1</v>
      </c>
      <c r="P58" s="1">
        <f t="shared" si="28"/>
        <v>1</v>
      </c>
      <c r="AA58" s="10">
        <v>2</v>
      </c>
      <c r="AF58" s="1">
        <v>1</v>
      </c>
      <c r="AJ58" s="10">
        <v>1</v>
      </c>
      <c r="AN58" s="19" t="s">
        <v>45</v>
      </c>
    </row>
    <row r="59" spans="1:40" x14ac:dyDescent="0.3">
      <c r="A59" s="53">
        <v>42</v>
      </c>
      <c r="B59">
        <v>1995</v>
      </c>
      <c r="C59">
        <v>13</v>
      </c>
      <c r="D59">
        <v>4</v>
      </c>
      <c r="E59" t="s">
        <v>233</v>
      </c>
      <c r="F59" s="18">
        <v>1</v>
      </c>
      <c r="G59" s="18">
        <v>0</v>
      </c>
      <c r="H59" s="18">
        <v>0</v>
      </c>
      <c r="I59" s="18">
        <f t="shared" si="29"/>
        <v>0</v>
      </c>
      <c r="J59" s="1">
        <v>-1</v>
      </c>
      <c r="K59" s="1">
        <f t="shared" si="23"/>
        <v>1</v>
      </c>
      <c r="L59" s="1" t="str">
        <f t="shared" si="24"/>
        <v/>
      </c>
      <c r="M59" s="1">
        <f t="shared" si="25"/>
        <v>2</v>
      </c>
      <c r="N59" s="1">
        <f t="shared" si="26"/>
        <v>2.2000000000000002</v>
      </c>
      <c r="O59" s="1">
        <f t="shared" si="27"/>
        <v>2</v>
      </c>
      <c r="P59" s="1" t="str">
        <f t="shared" si="28"/>
        <v/>
      </c>
      <c r="V59" s="1">
        <v>1</v>
      </c>
      <c r="W59" s="1">
        <v>1</v>
      </c>
      <c r="X59" s="1">
        <v>1</v>
      </c>
      <c r="AA59" s="10">
        <v>0.5</v>
      </c>
      <c r="AB59" s="1">
        <v>1</v>
      </c>
      <c r="AC59" s="1">
        <v>1</v>
      </c>
      <c r="AG59" s="1">
        <v>1</v>
      </c>
      <c r="AJ59" s="10"/>
      <c r="AN59" s="38"/>
    </row>
    <row r="60" spans="1:40" x14ac:dyDescent="0.3">
      <c r="A60" s="53">
        <v>42</v>
      </c>
      <c r="B60">
        <v>1995</v>
      </c>
      <c r="C60">
        <v>25</v>
      </c>
      <c r="D60">
        <v>5</v>
      </c>
      <c r="E60" t="s">
        <v>229</v>
      </c>
      <c r="F60" s="18">
        <v>2</v>
      </c>
      <c r="G60" s="18">
        <v>0</v>
      </c>
      <c r="H60" s="18">
        <v>1</v>
      </c>
      <c r="I60" s="18">
        <f t="shared" si="29"/>
        <v>1</v>
      </c>
      <c r="J60" s="1">
        <v>-1</v>
      </c>
      <c r="K60" s="1">
        <f t="shared" si="23"/>
        <v>-1</v>
      </c>
      <c r="L60" s="1" t="str">
        <f t="shared" si="24"/>
        <v/>
      </c>
      <c r="M60" s="1">
        <f t="shared" si="25"/>
        <v>4</v>
      </c>
      <c r="N60" s="1">
        <f t="shared" si="26"/>
        <v>4</v>
      </c>
      <c r="O60" s="1">
        <f t="shared" si="27"/>
        <v>1</v>
      </c>
      <c r="P60" s="1">
        <f t="shared" si="28"/>
        <v>2</v>
      </c>
      <c r="Y60" s="1">
        <v>2</v>
      </c>
      <c r="AD60" s="1">
        <v>2</v>
      </c>
      <c r="AF60" s="1">
        <v>1</v>
      </c>
      <c r="AJ60" s="10"/>
      <c r="AK60" s="1">
        <v>1</v>
      </c>
      <c r="AN60" s="19" t="s">
        <v>301</v>
      </c>
    </row>
    <row r="61" spans="1:40" x14ac:dyDescent="0.3">
      <c r="A61" s="53">
        <v>42</v>
      </c>
      <c r="B61">
        <v>1995</v>
      </c>
      <c r="C61">
        <v>25</v>
      </c>
      <c r="D61">
        <v>5</v>
      </c>
      <c r="E61" t="s">
        <v>223</v>
      </c>
      <c r="F61" s="18">
        <v>1</v>
      </c>
      <c r="G61" s="18">
        <v>0</v>
      </c>
      <c r="H61" s="18">
        <v>0</v>
      </c>
      <c r="I61" s="18">
        <f t="shared" si="29"/>
        <v>0</v>
      </c>
      <c r="J61" s="1">
        <v>1</v>
      </c>
      <c r="K61" s="1">
        <f t="shared" si="23"/>
        <v>1</v>
      </c>
      <c r="L61" s="1" t="str">
        <f t="shared" si="24"/>
        <v/>
      </c>
      <c r="M61" s="1">
        <f t="shared" si="25"/>
        <v>1.5</v>
      </c>
      <c r="N61" s="1">
        <f t="shared" si="26"/>
        <v>1.5</v>
      </c>
      <c r="O61" s="1">
        <f t="shared" si="27"/>
        <v>1</v>
      </c>
      <c r="P61" s="1">
        <f t="shared" si="28"/>
        <v>3</v>
      </c>
      <c r="V61" s="1">
        <v>1</v>
      </c>
      <c r="W61" s="1">
        <v>1</v>
      </c>
      <c r="AA61" s="10">
        <v>1</v>
      </c>
      <c r="AB61" s="1">
        <v>1</v>
      </c>
      <c r="AF61" s="1">
        <v>1</v>
      </c>
      <c r="AJ61" s="10"/>
      <c r="AL61" s="1">
        <v>1</v>
      </c>
      <c r="AN61" s="19" t="s">
        <v>45</v>
      </c>
    </row>
    <row r="62" spans="1:40" x14ac:dyDescent="0.3">
      <c r="A62" s="53">
        <v>42</v>
      </c>
      <c r="B62">
        <v>1995</v>
      </c>
      <c r="C62">
        <v>25</v>
      </c>
      <c r="D62">
        <v>5</v>
      </c>
      <c r="E62" t="s">
        <v>222</v>
      </c>
      <c r="F62" s="18">
        <v>1</v>
      </c>
      <c r="G62" s="18">
        <v>0</v>
      </c>
      <c r="H62" s="18">
        <v>0</v>
      </c>
      <c r="I62" s="18">
        <f t="shared" si="29"/>
        <v>0</v>
      </c>
      <c r="J62" s="1">
        <v>1</v>
      </c>
      <c r="K62" s="1">
        <f t="shared" si="23"/>
        <v>1</v>
      </c>
      <c r="L62" s="1" t="str">
        <f t="shared" si="24"/>
        <v/>
      </c>
      <c r="M62" s="1" t="str">
        <f t="shared" si="25"/>
        <v/>
      </c>
      <c r="N62" s="1">
        <f t="shared" si="26"/>
        <v>1.5</v>
      </c>
      <c r="O62" s="1">
        <f t="shared" si="27"/>
        <v>1</v>
      </c>
      <c r="P62" s="1">
        <f t="shared" si="28"/>
        <v>1</v>
      </c>
      <c r="AA62" s="10">
        <v>1</v>
      </c>
      <c r="AB62" s="1">
        <v>1</v>
      </c>
      <c r="AF62" s="1">
        <v>1</v>
      </c>
      <c r="AJ62" s="10">
        <v>1</v>
      </c>
    </row>
    <row r="63" spans="1:40" x14ac:dyDescent="0.3">
      <c r="A63" s="53">
        <v>42</v>
      </c>
      <c r="B63">
        <v>1995</v>
      </c>
      <c r="C63">
        <v>1</v>
      </c>
      <c r="D63">
        <v>6</v>
      </c>
      <c r="E63" t="s">
        <v>235</v>
      </c>
      <c r="F63" s="18">
        <v>1</v>
      </c>
      <c r="G63" s="18">
        <v>0</v>
      </c>
      <c r="H63" s="18">
        <v>0</v>
      </c>
      <c r="I63" s="18">
        <f t="shared" si="29"/>
        <v>0</v>
      </c>
      <c r="J63" s="1">
        <v>-1</v>
      </c>
      <c r="K63" s="1">
        <f t="shared" si="23"/>
        <v>1</v>
      </c>
      <c r="L63" s="1" t="str">
        <f t="shared" si="24"/>
        <v/>
      </c>
      <c r="M63" s="1" t="str">
        <f t="shared" si="25"/>
        <v/>
      </c>
      <c r="N63" s="1">
        <f t="shared" si="26"/>
        <v>2</v>
      </c>
      <c r="O63" s="1">
        <f t="shared" si="27"/>
        <v>2</v>
      </c>
      <c r="P63" s="1">
        <f t="shared" si="28"/>
        <v>2</v>
      </c>
      <c r="AA63" s="10">
        <v>0.5</v>
      </c>
      <c r="AB63" s="1">
        <v>1</v>
      </c>
      <c r="AC63" s="1">
        <v>0.5</v>
      </c>
      <c r="AG63" s="1">
        <v>1</v>
      </c>
      <c r="AJ63" s="10"/>
      <c r="AK63" s="1">
        <v>1</v>
      </c>
      <c r="AN63" s="19" t="s">
        <v>45</v>
      </c>
    </row>
    <row r="64" spans="1:40" x14ac:dyDescent="0.3">
      <c r="A64" s="53">
        <v>42</v>
      </c>
      <c r="B64">
        <v>1995</v>
      </c>
      <c r="C64">
        <v>8</v>
      </c>
      <c r="D64">
        <v>6</v>
      </c>
      <c r="E64" t="s">
        <v>232</v>
      </c>
      <c r="F64" s="18">
        <v>1</v>
      </c>
      <c r="G64" s="18">
        <v>0</v>
      </c>
      <c r="H64" s="18">
        <v>0</v>
      </c>
      <c r="I64" s="18">
        <f t="shared" si="29"/>
        <v>0</v>
      </c>
      <c r="J64" s="1">
        <v>1</v>
      </c>
      <c r="K64" s="1">
        <f t="shared" si="23"/>
        <v>1</v>
      </c>
      <c r="L64" s="1" t="str">
        <f t="shared" si="24"/>
        <v/>
      </c>
      <c r="M64" s="1" t="str">
        <f t="shared" si="25"/>
        <v/>
      </c>
      <c r="N64" s="1">
        <f t="shared" si="26"/>
        <v>1.5</v>
      </c>
      <c r="O64" s="1">
        <f t="shared" si="27"/>
        <v>1</v>
      </c>
      <c r="P64" s="1" t="str">
        <f t="shared" si="28"/>
        <v/>
      </c>
      <c r="AA64" s="10">
        <v>1</v>
      </c>
      <c r="AB64" s="1">
        <v>1</v>
      </c>
      <c r="AF64" s="1">
        <v>1</v>
      </c>
      <c r="AJ64" s="10"/>
    </row>
    <row r="65" spans="1:40" x14ac:dyDescent="0.3">
      <c r="A65" s="53">
        <v>42</v>
      </c>
      <c r="B65">
        <v>1995</v>
      </c>
      <c r="C65">
        <v>8</v>
      </c>
      <c r="D65">
        <v>6</v>
      </c>
      <c r="E65" t="s">
        <v>231</v>
      </c>
      <c r="F65" s="18">
        <v>1</v>
      </c>
      <c r="G65" s="18">
        <v>0</v>
      </c>
      <c r="H65" s="18">
        <v>0</v>
      </c>
      <c r="I65" s="18">
        <f t="shared" si="29"/>
        <v>0</v>
      </c>
      <c r="J65" s="1">
        <v>1</v>
      </c>
      <c r="K65" s="1">
        <f t="shared" si="23"/>
        <v>1</v>
      </c>
      <c r="L65" s="1" t="str">
        <f t="shared" si="24"/>
        <v/>
      </c>
      <c r="M65" s="1" t="str">
        <f t="shared" si="25"/>
        <v/>
      </c>
      <c r="N65" s="1">
        <f t="shared" si="26"/>
        <v>2.8</v>
      </c>
      <c r="O65" s="1">
        <f t="shared" si="27"/>
        <v>1</v>
      </c>
      <c r="P65" s="1" t="str">
        <f t="shared" si="28"/>
        <v/>
      </c>
      <c r="AB65" s="1">
        <v>1</v>
      </c>
      <c r="AC65" s="1">
        <v>1</v>
      </c>
      <c r="AD65" s="1">
        <v>0.5</v>
      </c>
      <c r="AF65" s="1">
        <v>1</v>
      </c>
      <c r="AJ65" s="10"/>
    </row>
    <row r="66" spans="1:40" x14ac:dyDescent="0.3">
      <c r="A66" s="183">
        <v>42</v>
      </c>
      <c r="B66">
        <v>1995</v>
      </c>
      <c r="C66" s="184">
        <v>6</v>
      </c>
      <c r="D66" s="184">
        <v>7</v>
      </c>
      <c r="E66" t="s">
        <v>293</v>
      </c>
      <c r="F66" s="18">
        <v>3</v>
      </c>
      <c r="G66" s="18">
        <v>0</v>
      </c>
      <c r="H66" s="18">
        <v>0</v>
      </c>
      <c r="I66" s="18">
        <f t="shared" si="29"/>
        <v>0</v>
      </c>
      <c r="J66" s="1">
        <v>-1</v>
      </c>
      <c r="K66" s="1">
        <f t="shared" si="23"/>
        <v>-1</v>
      </c>
      <c r="L66" s="1" t="str">
        <f t="shared" si="24"/>
        <v/>
      </c>
      <c r="M66" s="1" t="str">
        <f t="shared" si="25"/>
        <v/>
      </c>
      <c r="N66" s="1">
        <f t="shared" si="26"/>
        <v>4.666666666666667</v>
      </c>
      <c r="O66" s="1">
        <f t="shared" si="27"/>
        <v>2</v>
      </c>
      <c r="P66" s="1">
        <f t="shared" si="28"/>
        <v>4</v>
      </c>
      <c r="AD66" s="1">
        <v>0.5</v>
      </c>
      <c r="AE66" s="9">
        <v>1</v>
      </c>
      <c r="AG66" s="1">
        <v>1</v>
      </c>
      <c r="AJ66" s="10"/>
      <c r="AM66" s="9">
        <v>1</v>
      </c>
      <c r="AN66" s="19" t="s">
        <v>45</v>
      </c>
    </row>
    <row r="67" spans="1:40" x14ac:dyDescent="0.3">
      <c r="A67" s="183">
        <v>42</v>
      </c>
      <c r="B67">
        <v>1995</v>
      </c>
      <c r="C67" s="184">
        <v>6</v>
      </c>
      <c r="D67" s="184">
        <v>7</v>
      </c>
      <c r="E67" t="s">
        <v>270</v>
      </c>
      <c r="F67" s="18">
        <v>1</v>
      </c>
      <c r="G67" s="1">
        <v>0</v>
      </c>
      <c r="H67" s="1">
        <v>0</v>
      </c>
      <c r="I67" s="18">
        <f t="shared" si="29"/>
        <v>0</v>
      </c>
      <c r="J67" s="1">
        <v>-1</v>
      </c>
      <c r="K67" s="1">
        <f t="shared" si="23"/>
        <v>1</v>
      </c>
      <c r="L67" s="1">
        <f t="shared" si="24"/>
        <v>1.5</v>
      </c>
      <c r="M67" s="1" t="str">
        <f t="shared" si="25"/>
        <v/>
      </c>
      <c r="N67" s="1">
        <f t="shared" si="26"/>
        <v>3.8</v>
      </c>
      <c r="O67" s="1">
        <f t="shared" si="27"/>
        <v>4</v>
      </c>
      <c r="P67" s="1">
        <f t="shared" si="28"/>
        <v>4</v>
      </c>
      <c r="Q67" s="10">
        <v>1</v>
      </c>
      <c r="R67" s="1">
        <v>1</v>
      </c>
      <c r="AC67" s="1">
        <v>1</v>
      </c>
      <c r="AD67" s="1">
        <v>1</v>
      </c>
      <c r="AE67" s="9">
        <v>0.5</v>
      </c>
      <c r="AI67" s="1">
        <v>1</v>
      </c>
      <c r="AJ67" s="10"/>
      <c r="AM67" s="9">
        <v>1</v>
      </c>
      <c r="AN67" s="19" t="s">
        <v>45</v>
      </c>
    </row>
    <row r="68" spans="1:40" x14ac:dyDescent="0.3">
      <c r="A68" s="53">
        <v>42</v>
      </c>
      <c r="B68">
        <v>1995</v>
      </c>
      <c r="C68">
        <v>6</v>
      </c>
      <c r="D68">
        <v>7</v>
      </c>
      <c r="E68" t="s">
        <v>227</v>
      </c>
      <c r="F68" s="18">
        <v>1</v>
      </c>
      <c r="G68" s="18">
        <v>0</v>
      </c>
      <c r="H68" s="18">
        <v>0</v>
      </c>
      <c r="I68" s="18">
        <f t="shared" si="29"/>
        <v>0</v>
      </c>
      <c r="J68" s="1">
        <v>-1</v>
      </c>
      <c r="K68" s="1">
        <f t="shared" si="23"/>
        <v>1</v>
      </c>
      <c r="L68" s="1" t="str">
        <f t="shared" si="24"/>
        <v/>
      </c>
      <c r="M68" s="1">
        <f t="shared" si="25"/>
        <v>2.8</v>
      </c>
      <c r="N68" s="1">
        <f t="shared" si="26"/>
        <v>2</v>
      </c>
      <c r="O68" s="1">
        <f t="shared" si="27"/>
        <v>1</v>
      </c>
      <c r="P68" s="1" t="str">
        <f t="shared" si="28"/>
        <v/>
      </c>
      <c r="W68" s="1">
        <v>1</v>
      </c>
      <c r="X68" s="1">
        <v>1</v>
      </c>
      <c r="Y68" s="1">
        <v>0.5</v>
      </c>
      <c r="AA68" s="10">
        <v>1</v>
      </c>
      <c r="AB68" s="1">
        <v>1</v>
      </c>
      <c r="AC68" s="1">
        <v>1</v>
      </c>
      <c r="AF68" s="1">
        <v>1</v>
      </c>
      <c r="AJ68" s="10"/>
    </row>
    <row r="69" spans="1:40" x14ac:dyDescent="0.3">
      <c r="A69" s="53">
        <v>42</v>
      </c>
      <c r="B69">
        <v>1995</v>
      </c>
      <c r="C69">
        <v>7</v>
      </c>
      <c r="D69">
        <v>7</v>
      </c>
      <c r="E69" t="s">
        <v>230</v>
      </c>
      <c r="F69" s="18">
        <v>1</v>
      </c>
      <c r="G69" s="18">
        <v>0</v>
      </c>
      <c r="H69" s="18">
        <v>0</v>
      </c>
      <c r="I69" s="18">
        <f t="shared" si="29"/>
        <v>0</v>
      </c>
      <c r="J69" s="1">
        <v>1</v>
      </c>
      <c r="K69" s="1">
        <f t="shared" si="23"/>
        <v>1</v>
      </c>
      <c r="L69" s="1" t="str">
        <f t="shared" si="24"/>
        <v/>
      </c>
      <c r="M69" s="1" t="str">
        <f t="shared" si="25"/>
        <v/>
      </c>
      <c r="N69" s="1">
        <f t="shared" si="26"/>
        <v>1.5</v>
      </c>
      <c r="O69" s="1">
        <f t="shared" si="27"/>
        <v>2</v>
      </c>
      <c r="P69" s="1" t="str">
        <f t="shared" si="28"/>
        <v/>
      </c>
      <c r="AA69" s="10">
        <v>1</v>
      </c>
      <c r="AB69" s="1">
        <v>1</v>
      </c>
      <c r="AG69" s="1">
        <v>1</v>
      </c>
      <c r="AJ69" s="10"/>
    </row>
    <row r="70" spans="1:40" x14ac:dyDescent="0.3">
      <c r="A70" s="53">
        <v>42</v>
      </c>
      <c r="B70">
        <v>1995</v>
      </c>
      <c r="C70">
        <v>6</v>
      </c>
      <c r="D70">
        <v>10</v>
      </c>
      <c r="E70" t="s">
        <v>228</v>
      </c>
      <c r="F70" s="18">
        <v>2</v>
      </c>
      <c r="G70" s="18">
        <v>0</v>
      </c>
      <c r="H70" s="18">
        <v>1</v>
      </c>
      <c r="I70" s="18">
        <f t="shared" si="29"/>
        <v>1</v>
      </c>
      <c r="J70" s="1">
        <v>-1</v>
      </c>
      <c r="K70" s="1">
        <f t="shared" si="23"/>
        <v>-1</v>
      </c>
      <c r="L70" s="1" t="str">
        <f t="shared" si="24"/>
        <v/>
      </c>
      <c r="M70" s="1" t="str">
        <f t="shared" si="25"/>
        <v/>
      </c>
      <c r="N70" s="1">
        <f t="shared" si="26"/>
        <v>5</v>
      </c>
      <c r="O70" s="1">
        <f t="shared" si="27"/>
        <v>1</v>
      </c>
      <c r="P70" s="1" t="str">
        <f t="shared" si="28"/>
        <v/>
      </c>
      <c r="AE70" s="9">
        <v>2</v>
      </c>
      <c r="AF70" s="1">
        <v>1</v>
      </c>
      <c r="AJ70" s="10"/>
    </row>
    <row r="71" spans="1:40" x14ac:dyDescent="0.3">
      <c r="A71" s="53">
        <v>42</v>
      </c>
      <c r="B71">
        <v>1995</v>
      </c>
      <c r="C71">
        <v>18</v>
      </c>
      <c r="D71">
        <v>10</v>
      </c>
      <c r="E71" t="s">
        <v>234</v>
      </c>
      <c r="F71" s="18">
        <v>1</v>
      </c>
      <c r="G71" s="18">
        <v>0</v>
      </c>
      <c r="H71" s="18">
        <v>0</v>
      </c>
      <c r="I71" s="18">
        <f t="shared" si="29"/>
        <v>0</v>
      </c>
      <c r="J71" s="1">
        <v>-1</v>
      </c>
      <c r="K71" s="1">
        <f t="shared" si="23"/>
        <v>1</v>
      </c>
      <c r="L71" s="1">
        <f t="shared" si="24"/>
        <v>1.5</v>
      </c>
      <c r="M71" s="1" t="str">
        <f t="shared" si="25"/>
        <v/>
      </c>
      <c r="N71" s="1">
        <f t="shared" si="26"/>
        <v>4.2</v>
      </c>
      <c r="O71" s="1">
        <f t="shared" si="27"/>
        <v>1</v>
      </c>
      <c r="P71" s="1">
        <f t="shared" si="28"/>
        <v>3</v>
      </c>
      <c r="Q71" s="10">
        <v>1</v>
      </c>
      <c r="R71" s="1">
        <v>1</v>
      </c>
      <c r="AC71" s="1">
        <v>0.5</v>
      </c>
      <c r="AD71" s="1">
        <v>1</v>
      </c>
      <c r="AE71" s="9">
        <v>1</v>
      </c>
      <c r="AF71" s="1">
        <v>1</v>
      </c>
      <c r="AJ71" s="10"/>
      <c r="AL71" s="1">
        <v>1</v>
      </c>
      <c r="AN71" s="58" t="s">
        <v>44</v>
      </c>
    </row>
    <row r="72" spans="1:40" x14ac:dyDescent="0.3">
      <c r="A72" s="53">
        <v>42</v>
      </c>
      <c r="B72">
        <v>1995</v>
      </c>
      <c r="C72">
        <v>3</v>
      </c>
      <c r="D72">
        <v>11</v>
      </c>
      <c r="E72" t="s">
        <v>225</v>
      </c>
      <c r="F72" s="18">
        <v>1</v>
      </c>
      <c r="G72" s="18">
        <v>0</v>
      </c>
      <c r="H72" s="18">
        <v>0</v>
      </c>
      <c r="I72" s="18">
        <f t="shared" si="29"/>
        <v>0</v>
      </c>
      <c r="J72" s="1">
        <v>-1</v>
      </c>
      <c r="K72" s="1">
        <f t="shared" si="23"/>
        <v>1</v>
      </c>
      <c r="L72" s="1" t="str">
        <f t="shared" si="24"/>
        <v/>
      </c>
      <c r="M72" s="1" t="str">
        <f t="shared" si="25"/>
        <v/>
      </c>
      <c r="N72" s="1">
        <f t="shared" si="26"/>
        <v>4.5</v>
      </c>
      <c r="O72" s="1">
        <f t="shared" si="27"/>
        <v>1</v>
      </c>
      <c r="P72" s="1" t="str">
        <f t="shared" si="28"/>
        <v/>
      </c>
      <c r="AD72" s="1">
        <v>1</v>
      </c>
      <c r="AE72" s="9">
        <v>1</v>
      </c>
      <c r="AF72" s="1">
        <v>1</v>
      </c>
      <c r="AJ72" s="10"/>
    </row>
    <row r="73" spans="1:40" x14ac:dyDescent="0.3">
      <c r="A73" s="53">
        <v>42</v>
      </c>
      <c r="B73">
        <v>1995</v>
      </c>
      <c r="C73">
        <v>9</v>
      </c>
      <c r="D73">
        <v>11</v>
      </c>
      <c r="E73" t="s">
        <v>221</v>
      </c>
      <c r="F73" s="18">
        <v>2</v>
      </c>
      <c r="G73" s="18">
        <v>0</v>
      </c>
      <c r="H73" s="18">
        <v>0</v>
      </c>
      <c r="I73" s="18">
        <f t="shared" si="29"/>
        <v>0</v>
      </c>
      <c r="J73" s="1">
        <v>-1</v>
      </c>
      <c r="K73" s="1">
        <f t="shared" si="23"/>
        <v>-1</v>
      </c>
      <c r="L73" s="1" t="str">
        <f t="shared" si="24"/>
        <v/>
      </c>
      <c r="M73" s="1" t="str">
        <f t="shared" si="25"/>
        <v/>
      </c>
      <c r="N73" s="1">
        <f t="shared" si="26"/>
        <v>4.666666666666667</v>
      </c>
      <c r="O73" s="1" t="str">
        <f t="shared" si="27"/>
        <v/>
      </c>
      <c r="P73" s="1" t="str">
        <f t="shared" si="28"/>
        <v/>
      </c>
      <c r="AD73" s="1">
        <v>0.5</v>
      </c>
      <c r="AE73" s="9">
        <v>1</v>
      </c>
      <c r="AJ73" s="10"/>
      <c r="AN73" s="58"/>
    </row>
    <row r="74" spans="1:40" x14ac:dyDescent="0.3">
      <c r="A74" s="53">
        <v>42</v>
      </c>
      <c r="B74">
        <v>1995</v>
      </c>
      <c r="C74">
        <v>20</v>
      </c>
      <c r="D74">
        <v>11</v>
      </c>
      <c r="E74" t="s">
        <v>224</v>
      </c>
      <c r="F74" s="18">
        <v>3</v>
      </c>
      <c r="G74" s="18">
        <v>1</v>
      </c>
      <c r="H74" s="18">
        <v>1</v>
      </c>
      <c r="I74" s="18">
        <f t="shared" si="29"/>
        <v>1</v>
      </c>
      <c r="J74" s="1">
        <v>-1</v>
      </c>
      <c r="K74" s="1">
        <f t="shared" si="23"/>
        <v>-1</v>
      </c>
      <c r="L74" s="1" t="str">
        <f t="shared" si="24"/>
        <v/>
      </c>
      <c r="M74" s="1">
        <f t="shared" si="25"/>
        <v>1.5</v>
      </c>
      <c r="N74" s="1">
        <f t="shared" si="26"/>
        <v>2</v>
      </c>
      <c r="O74" s="1">
        <f t="shared" si="27"/>
        <v>1</v>
      </c>
      <c r="P74" s="1">
        <f t="shared" si="28"/>
        <v>2</v>
      </c>
      <c r="V74" s="1">
        <v>1</v>
      </c>
      <c r="W74" s="1">
        <v>1</v>
      </c>
      <c r="AB74" s="1">
        <v>2</v>
      </c>
      <c r="AF74" s="1">
        <v>1</v>
      </c>
      <c r="AJ74" s="10"/>
      <c r="AK74" s="1">
        <v>1</v>
      </c>
      <c r="AN74" s="19" t="s">
        <v>45</v>
      </c>
    </row>
    <row r="75" spans="1:40" x14ac:dyDescent="0.3">
      <c r="A75" s="53">
        <v>42</v>
      </c>
      <c r="B75">
        <v>1996</v>
      </c>
      <c r="C75">
        <v>25</v>
      </c>
      <c r="D75">
        <v>1</v>
      </c>
      <c r="E75" t="s">
        <v>244</v>
      </c>
      <c r="F75" s="18">
        <v>1</v>
      </c>
      <c r="G75" s="18">
        <v>0</v>
      </c>
      <c r="H75" s="18">
        <v>0</v>
      </c>
      <c r="I75" s="18">
        <f t="shared" si="29"/>
        <v>0</v>
      </c>
      <c r="J75" s="1">
        <v>-1</v>
      </c>
      <c r="K75" s="1">
        <f t="shared" si="23"/>
        <v>1</v>
      </c>
      <c r="L75" s="1" t="str">
        <f t="shared" si="24"/>
        <v/>
      </c>
      <c r="M75" s="1" t="str">
        <f t="shared" si="25"/>
        <v/>
      </c>
      <c r="N75" s="1">
        <f t="shared" si="26"/>
        <v>4.2</v>
      </c>
      <c r="O75" s="1">
        <f t="shared" si="27"/>
        <v>1</v>
      </c>
      <c r="P75" s="1">
        <f t="shared" si="28"/>
        <v>3</v>
      </c>
      <c r="AC75" s="1">
        <v>0.5</v>
      </c>
      <c r="AD75" s="1">
        <v>1</v>
      </c>
      <c r="AE75" s="9">
        <v>1</v>
      </c>
      <c r="AF75" s="1">
        <v>1</v>
      </c>
      <c r="AJ75" s="10"/>
      <c r="AL75" s="1">
        <v>1</v>
      </c>
      <c r="AN75" s="19" t="s">
        <v>45</v>
      </c>
    </row>
    <row r="76" spans="1:40" x14ac:dyDescent="0.3">
      <c r="A76" s="53">
        <v>42</v>
      </c>
      <c r="B76">
        <v>1996</v>
      </c>
      <c r="C76" s="184">
        <v>14</v>
      </c>
      <c r="D76" s="184">
        <v>3</v>
      </c>
      <c r="E76" t="s">
        <v>251</v>
      </c>
      <c r="F76" s="18">
        <v>1</v>
      </c>
      <c r="G76" s="18">
        <v>1</v>
      </c>
      <c r="H76" s="18">
        <v>0</v>
      </c>
      <c r="I76" s="18">
        <f t="shared" si="29"/>
        <v>1</v>
      </c>
      <c r="J76" s="1">
        <v>-1</v>
      </c>
      <c r="K76" s="1">
        <f t="shared" si="23"/>
        <v>-1</v>
      </c>
      <c r="L76" s="1" t="str">
        <f t="shared" si="24"/>
        <v/>
      </c>
      <c r="M76" s="1" t="str">
        <f t="shared" si="25"/>
        <v/>
      </c>
      <c r="N76" s="1">
        <f t="shared" si="26"/>
        <v>2</v>
      </c>
      <c r="O76" s="1">
        <f t="shared" si="27"/>
        <v>1</v>
      </c>
      <c r="P76" s="1" t="str">
        <f t="shared" si="28"/>
        <v/>
      </c>
      <c r="AB76" s="1">
        <v>2</v>
      </c>
      <c r="AF76" s="1">
        <v>1</v>
      </c>
      <c r="AJ76" s="10"/>
    </row>
    <row r="77" spans="1:40" x14ac:dyDescent="0.3">
      <c r="A77" s="53">
        <v>42</v>
      </c>
      <c r="B77">
        <v>1996</v>
      </c>
      <c r="C77">
        <v>21</v>
      </c>
      <c r="D77">
        <v>3</v>
      </c>
      <c r="E77" t="s">
        <v>239</v>
      </c>
      <c r="F77" s="18">
        <v>3</v>
      </c>
      <c r="G77" s="18">
        <v>1</v>
      </c>
      <c r="H77" s="18">
        <v>0</v>
      </c>
      <c r="I77" s="18">
        <f t="shared" si="29"/>
        <v>1</v>
      </c>
      <c r="J77" s="1">
        <v>-1</v>
      </c>
      <c r="K77" s="1">
        <f t="shared" si="23"/>
        <v>-1</v>
      </c>
      <c r="L77" s="1">
        <f t="shared" si="24"/>
        <v>5</v>
      </c>
      <c r="M77" s="1">
        <f t="shared" si="25"/>
        <v>1</v>
      </c>
      <c r="N77" s="1">
        <f t="shared" si="26"/>
        <v>3.3333333333333335</v>
      </c>
      <c r="O77" s="1">
        <f t="shared" si="27"/>
        <v>1</v>
      </c>
      <c r="P77" s="1">
        <f t="shared" si="28"/>
        <v>1</v>
      </c>
      <c r="U77" s="9">
        <v>2</v>
      </c>
      <c r="V77" s="1">
        <v>2</v>
      </c>
      <c r="AC77" s="1">
        <v>1</v>
      </c>
      <c r="AD77" s="1">
        <v>0.5</v>
      </c>
      <c r="AF77" s="1">
        <v>1</v>
      </c>
      <c r="AJ77" s="10">
        <v>1</v>
      </c>
    </row>
    <row r="78" spans="1:40" x14ac:dyDescent="0.3">
      <c r="A78" s="53">
        <v>42</v>
      </c>
      <c r="B78">
        <v>1996</v>
      </c>
      <c r="C78">
        <v>21</v>
      </c>
      <c r="D78">
        <v>3</v>
      </c>
      <c r="E78" t="s">
        <v>236</v>
      </c>
      <c r="F78" s="18">
        <v>1</v>
      </c>
      <c r="G78" s="18">
        <v>0</v>
      </c>
      <c r="H78" s="18">
        <v>0</v>
      </c>
      <c r="I78" s="18">
        <f t="shared" si="29"/>
        <v>0</v>
      </c>
      <c r="J78" s="1">
        <v>-1</v>
      </c>
      <c r="K78" s="1">
        <f t="shared" si="23"/>
        <v>1</v>
      </c>
      <c r="L78" s="1" t="str">
        <f t="shared" si="24"/>
        <v/>
      </c>
      <c r="M78" s="1" t="str">
        <f t="shared" si="25"/>
        <v/>
      </c>
      <c r="N78" s="1">
        <f t="shared" si="26"/>
        <v>2.2000000000000002</v>
      </c>
      <c r="O78" s="1">
        <f t="shared" si="27"/>
        <v>3</v>
      </c>
      <c r="P78" s="1" t="str">
        <f t="shared" si="28"/>
        <v/>
      </c>
      <c r="AA78" s="10">
        <v>0.5</v>
      </c>
      <c r="AB78" s="1">
        <v>1</v>
      </c>
      <c r="AC78" s="1">
        <v>1</v>
      </c>
      <c r="AH78" s="1">
        <v>1</v>
      </c>
      <c r="AJ78" s="10"/>
      <c r="AN78" s="58"/>
    </row>
    <row r="79" spans="1:40" x14ac:dyDescent="0.3">
      <c r="A79" s="53">
        <v>42</v>
      </c>
      <c r="B79">
        <v>1996</v>
      </c>
      <c r="C79">
        <v>11</v>
      </c>
      <c r="D79">
        <v>4</v>
      </c>
      <c r="E79" t="s">
        <v>241</v>
      </c>
      <c r="F79" s="18">
        <v>1</v>
      </c>
      <c r="G79" s="18">
        <v>0</v>
      </c>
      <c r="H79" s="18">
        <v>0</v>
      </c>
      <c r="I79" s="18">
        <f t="shared" si="29"/>
        <v>0</v>
      </c>
      <c r="J79" s="1">
        <v>-1</v>
      </c>
      <c r="K79" s="1">
        <f t="shared" si="23"/>
        <v>1</v>
      </c>
      <c r="L79" s="1" t="str">
        <f t="shared" si="24"/>
        <v/>
      </c>
      <c r="M79" s="1" t="str">
        <f t="shared" si="25"/>
        <v/>
      </c>
      <c r="N79" s="1">
        <f t="shared" si="26"/>
        <v>1.3333333333333333</v>
      </c>
      <c r="O79" s="1">
        <f t="shared" si="27"/>
        <v>2</v>
      </c>
      <c r="P79" s="1">
        <f t="shared" si="28"/>
        <v>1</v>
      </c>
      <c r="AA79" s="10">
        <v>1</v>
      </c>
      <c r="AB79" s="1">
        <v>0.5</v>
      </c>
      <c r="AG79" s="1">
        <v>1</v>
      </c>
      <c r="AJ79" s="10">
        <v>1</v>
      </c>
      <c r="AN79" s="19" t="s">
        <v>45</v>
      </c>
    </row>
    <row r="80" spans="1:40" x14ac:dyDescent="0.3">
      <c r="A80" s="53">
        <v>42</v>
      </c>
      <c r="B80">
        <v>1996</v>
      </c>
      <c r="C80" s="184">
        <v>11</v>
      </c>
      <c r="D80" s="184">
        <v>4</v>
      </c>
      <c r="E80" t="s">
        <v>252</v>
      </c>
      <c r="F80" s="18">
        <v>1</v>
      </c>
      <c r="G80" s="18">
        <v>0</v>
      </c>
      <c r="H80" s="18">
        <v>0</v>
      </c>
      <c r="I80" s="18">
        <f t="shared" si="29"/>
        <v>0</v>
      </c>
      <c r="J80" s="1">
        <v>-1</v>
      </c>
      <c r="K80" s="1">
        <f t="shared" si="23"/>
        <v>1</v>
      </c>
      <c r="L80" s="1" t="str">
        <f t="shared" si="24"/>
        <v/>
      </c>
      <c r="M80" s="1" t="str">
        <f t="shared" si="25"/>
        <v/>
      </c>
      <c r="N80" s="1">
        <f t="shared" si="26"/>
        <v>4.666666666666667</v>
      </c>
      <c r="O80" s="1">
        <f t="shared" si="27"/>
        <v>1</v>
      </c>
      <c r="P80" s="1">
        <f t="shared" si="28"/>
        <v>4</v>
      </c>
      <c r="AD80" s="1">
        <v>0.5</v>
      </c>
      <c r="AE80" s="9">
        <v>1</v>
      </c>
      <c r="AF80" s="1">
        <v>1</v>
      </c>
      <c r="AJ80" s="10"/>
      <c r="AM80" s="9">
        <v>1</v>
      </c>
      <c r="AN80" s="19" t="s">
        <v>45</v>
      </c>
    </row>
    <row r="81" spans="1:40" x14ac:dyDescent="0.3">
      <c r="A81" s="53">
        <v>42</v>
      </c>
      <c r="B81">
        <v>1996</v>
      </c>
      <c r="C81">
        <v>15</v>
      </c>
      <c r="D81">
        <v>5</v>
      </c>
      <c r="E81" t="s">
        <v>240</v>
      </c>
      <c r="F81" s="18">
        <v>1</v>
      </c>
      <c r="G81" s="18">
        <v>0</v>
      </c>
      <c r="H81" s="18">
        <v>0</v>
      </c>
      <c r="I81" s="18">
        <f t="shared" si="29"/>
        <v>0</v>
      </c>
      <c r="J81" s="1">
        <v>-1</v>
      </c>
      <c r="K81" s="1">
        <f t="shared" si="23"/>
        <v>1</v>
      </c>
      <c r="L81" s="1" t="str">
        <f t="shared" si="24"/>
        <v/>
      </c>
      <c r="M81" s="1">
        <f t="shared" si="25"/>
        <v>3.2</v>
      </c>
      <c r="N81" s="1">
        <f t="shared" si="26"/>
        <v>4.666666666666667</v>
      </c>
      <c r="O81" s="1">
        <f t="shared" si="27"/>
        <v>1</v>
      </c>
      <c r="P81" s="1">
        <f t="shared" si="28"/>
        <v>4</v>
      </c>
      <c r="W81" s="1">
        <v>0.5</v>
      </c>
      <c r="X81" s="1">
        <v>1</v>
      </c>
      <c r="Y81" s="1">
        <v>1</v>
      </c>
      <c r="AD81" s="1">
        <v>0.5</v>
      </c>
      <c r="AE81" s="9">
        <v>1</v>
      </c>
      <c r="AF81" s="1">
        <v>1</v>
      </c>
      <c r="AJ81" s="10"/>
      <c r="AM81" s="9">
        <v>1</v>
      </c>
      <c r="AN81" s="19" t="s">
        <v>44</v>
      </c>
    </row>
    <row r="82" spans="1:40" x14ac:dyDescent="0.3">
      <c r="A82" s="53">
        <v>42</v>
      </c>
      <c r="B82">
        <v>1996</v>
      </c>
      <c r="C82">
        <v>14</v>
      </c>
      <c r="D82">
        <v>6</v>
      </c>
      <c r="E82" t="s">
        <v>238</v>
      </c>
      <c r="F82" s="18">
        <v>1</v>
      </c>
      <c r="G82" s="18">
        <v>1</v>
      </c>
      <c r="H82" s="18">
        <v>0</v>
      </c>
      <c r="I82" s="18">
        <f t="shared" si="29"/>
        <v>1</v>
      </c>
      <c r="J82" s="1">
        <v>-1</v>
      </c>
      <c r="K82" s="1">
        <f t="shared" ref="K82:K114" si="30">IF(F82=2,-1,IF(F82=3,-1,IF((F82+G82)=2,-1,IF((F82+H82)=2,-1,1))))</f>
        <v>-1</v>
      </c>
      <c r="L82" s="1" t="str">
        <f t="shared" ref="L82:L114" si="31">IF(SUM(Q82:U82)=0,"",(Q82*1+R82*2+S82*3+T82*4+U82*5)/SUM(Q82:U82))</f>
        <v/>
      </c>
      <c r="M82" s="1">
        <f t="shared" ref="M82:M114" si="32">IF(SUM(V82:Z82)=0,"",(V82*1+W82*2+X82*3+Y82*4+Z82*5)/SUM(V82:Z82))</f>
        <v>4</v>
      </c>
      <c r="N82" s="1">
        <f t="shared" ref="N82:N114" si="33">IF(SUM(AA82:AE82)=0,"",(AA82*1+AB82*2+AC82*3+AD82*4+AE82*5)/SUM(AA82:AE82))</f>
        <v>4</v>
      </c>
      <c r="O82" s="1">
        <f t="shared" ref="O82:O114" si="34">IF(AF82=1,1,(IF(AG82=1,2,(IF(AH82=1,3,(IF(AI82=1,4,"")))))))</f>
        <v>1</v>
      </c>
      <c r="P82" s="1">
        <f t="shared" ref="P82:P114" si="35">IF(AJ82=1,1,(IF(AK82=1,2,(IF(AL82=1,3,(IF(AM82=1,4,"")))))))</f>
        <v>3</v>
      </c>
      <c r="Y82" s="1">
        <v>2</v>
      </c>
      <c r="AD82" s="1">
        <v>2</v>
      </c>
      <c r="AF82" s="1">
        <v>1</v>
      </c>
      <c r="AJ82" s="10"/>
      <c r="AL82" s="1">
        <v>1</v>
      </c>
      <c r="AN82" s="19" t="s">
        <v>45</v>
      </c>
    </row>
    <row r="83" spans="1:40" ht="14.4" customHeight="1" x14ac:dyDescent="0.3">
      <c r="A83" s="53">
        <v>42</v>
      </c>
      <c r="B83">
        <v>1996</v>
      </c>
      <c r="C83" s="184">
        <v>11</v>
      </c>
      <c r="D83" s="184">
        <v>7</v>
      </c>
      <c r="E83" t="s">
        <v>253</v>
      </c>
      <c r="F83" s="18">
        <v>1</v>
      </c>
      <c r="G83" s="18">
        <v>0</v>
      </c>
      <c r="H83" s="18">
        <v>0</v>
      </c>
      <c r="I83" s="18">
        <f t="shared" ref="I83:I114" si="36">IF(G83=1,1,IF(H83=1,1,0))</f>
        <v>0</v>
      </c>
      <c r="J83" s="1">
        <v>1</v>
      </c>
      <c r="K83" s="1">
        <f t="shared" si="30"/>
        <v>1</v>
      </c>
      <c r="L83" s="1" t="str">
        <f t="shared" si="31"/>
        <v/>
      </c>
      <c r="M83" s="1" t="str">
        <f t="shared" si="32"/>
        <v/>
      </c>
      <c r="N83" s="1">
        <f t="shared" si="33"/>
        <v>1.5</v>
      </c>
      <c r="O83" s="1">
        <f t="shared" si="34"/>
        <v>1</v>
      </c>
      <c r="P83" s="1" t="str">
        <f t="shared" si="35"/>
        <v/>
      </c>
      <c r="AA83" s="10">
        <v>1</v>
      </c>
      <c r="AB83" s="1">
        <v>1</v>
      </c>
      <c r="AF83" s="1">
        <v>1</v>
      </c>
      <c r="AJ83" s="10"/>
    </row>
    <row r="84" spans="1:40" x14ac:dyDescent="0.3">
      <c r="A84" s="183">
        <v>42</v>
      </c>
      <c r="B84">
        <v>1996</v>
      </c>
      <c r="C84" s="184">
        <v>11</v>
      </c>
      <c r="D84" s="184">
        <v>7</v>
      </c>
      <c r="E84" t="s">
        <v>272</v>
      </c>
      <c r="F84" s="18">
        <v>1</v>
      </c>
      <c r="G84" s="18">
        <v>0</v>
      </c>
      <c r="H84" s="18">
        <v>0</v>
      </c>
      <c r="I84" s="18">
        <f t="shared" si="36"/>
        <v>0</v>
      </c>
      <c r="J84" s="1">
        <v>-1</v>
      </c>
      <c r="K84" s="1">
        <f t="shared" si="30"/>
        <v>1</v>
      </c>
      <c r="L84" s="1" t="str">
        <f t="shared" si="31"/>
        <v/>
      </c>
      <c r="M84" s="1" t="str">
        <f t="shared" si="32"/>
        <v/>
      </c>
      <c r="N84" s="1">
        <f t="shared" si="33"/>
        <v>3</v>
      </c>
      <c r="O84" s="1">
        <f t="shared" si="34"/>
        <v>1</v>
      </c>
      <c r="P84" s="1" t="str">
        <f t="shared" si="35"/>
        <v/>
      </c>
      <c r="AB84" s="1">
        <v>0.5</v>
      </c>
      <c r="AC84" s="1">
        <v>1</v>
      </c>
      <c r="AD84" s="1">
        <v>0.5</v>
      </c>
      <c r="AF84" s="1">
        <v>1</v>
      </c>
      <c r="AJ84" s="10"/>
    </row>
    <row r="85" spans="1:40" x14ac:dyDescent="0.3">
      <c r="A85" s="53">
        <v>42</v>
      </c>
      <c r="B85">
        <v>1996</v>
      </c>
      <c r="C85">
        <v>11</v>
      </c>
      <c r="D85">
        <v>7</v>
      </c>
      <c r="E85" t="s">
        <v>237</v>
      </c>
      <c r="F85" s="18">
        <v>1</v>
      </c>
      <c r="G85" s="18">
        <v>0</v>
      </c>
      <c r="H85" s="18">
        <v>0</v>
      </c>
      <c r="I85" s="18">
        <f t="shared" si="36"/>
        <v>0</v>
      </c>
      <c r="J85" s="1">
        <v>-1</v>
      </c>
      <c r="K85" s="1">
        <f t="shared" si="30"/>
        <v>1</v>
      </c>
      <c r="L85" s="1" t="str">
        <f t="shared" si="31"/>
        <v/>
      </c>
      <c r="M85" s="1" t="str">
        <f t="shared" si="32"/>
        <v/>
      </c>
      <c r="N85" s="1">
        <f t="shared" si="33"/>
        <v>2.2000000000000002</v>
      </c>
      <c r="O85" s="1">
        <f t="shared" si="34"/>
        <v>1</v>
      </c>
      <c r="P85" s="1" t="str">
        <f t="shared" si="35"/>
        <v/>
      </c>
      <c r="AA85" s="10">
        <v>0.5</v>
      </c>
      <c r="AB85" s="1">
        <v>1</v>
      </c>
      <c r="AC85" s="1">
        <v>1</v>
      </c>
      <c r="AF85" s="1">
        <v>1</v>
      </c>
      <c r="AJ85" s="10"/>
      <c r="AN85" s="58"/>
    </row>
    <row r="86" spans="1:40" x14ac:dyDescent="0.3">
      <c r="A86" s="53">
        <v>42</v>
      </c>
      <c r="B86">
        <v>1996</v>
      </c>
      <c r="C86">
        <v>31</v>
      </c>
      <c r="D86">
        <v>7</v>
      </c>
      <c r="E86" t="s">
        <v>249</v>
      </c>
      <c r="F86" s="18">
        <v>1</v>
      </c>
      <c r="G86" s="18">
        <v>0</v>
      </c>
      <c r="H86" s="18">
        <v>0</v>
      </c>
      <c r="I86" s="18">
        <f t="shared" si="36"/>
        <v>0</v>
      </c>
      <c r="J86" s="1">
        <v>-1</v>
      </c>
      <c r="K86" s="1">
        <f t="shared" si="30"/>
        <v>1</v>
      </c>
      <c r="L86" s="1" t="str">
        <f t="shared" si="31"/>
        <v/>
      </c>
      <c r="M86" s="1">
        <f t="shared" si="32"/>
        <v>3.8</v>
      </c>
      <c r="N86" s="1">
        <f t="shared" si="33"/>
        <v>2</v>
      </c>
      <c r="O86" s="1">
        <f t="shared" si="34"/>
        <v>2</v>
      </c>
      <c r="P86" s="1" t="str">
        <f t="shared" si="35"/>
        <v/>
      </c>
      <c r="X86" s="1">
        <v>1</v>
      </c>
      <c r="Y86" s="1">
        <v>1</v>
      </c>
      <c r="Z86" s="1">
        <v>0.5</v>
      </c>
      <c r="AA86" s="10">
        <v>1</v>
      </c>
      <c r="AB86" s="1">
        <v>1</v>
      </c>
      <c r="AC86" s="1">
        <v>1</v>
      </c>
      <c r="AG86" s="1">
        <v>1</v>
      </c>
      <c r="AJ86" s="10"/>
    </row>
    <row r="87" spans="1:40" x14ac:dyDescent="0.3">
      <c r="A87" s="53">
        <v>42</v>
      </c>
      <c r="B87">
        <v>1996</v>
      </c>
      <c r="C87">
        <v>31</v>
      </c>
      <c r="D87">
        <v>7</v>
      </c>
      <c r="E87" t="s">
        <v>247</v>
      </c>
      <c r="F87" s="18">
        <v>1</v>
      </c>
      <c r="G87" s="18">
        <v>0</v>
      </c>
      <c r="H87" s="18">
        <v>0</v>
      </c>
      <c r="I87" s="18">
        <f t="shared" si="36"/>
        <v>0</v>
      </c>
      <c r="J87" s="1">
        <v>-1</v>
      </c>
      <c r="K87" s="1">
        <f t="shared" si="30"/>
        <v>1</v>
      </c>
      <c r="L87" s="1" t="str">
        <f t="shared" si="31"/>
        <v/>
      </c>
      <c r="M87" s="1" t="str">
        <f t="shared" si="32"/>
        <v/>
      </c>
      <c r="N87" s="1">
        <f t="shared" si="33"/>
        <v>1.8</v>
      </c>
      <c r="O87" s="1">
        <f t="shared" si="34"/>
        <v>3</v>
      </c>
      <c r="P87" s="1">
        <f t="shared" si="35"/>
        <v>1</v>
      </c>
      <c r="AA87" s="10">
        <v>1</v>
      </c>
      <c r="AB87" s="1">
        <v>1</v>
      </c>
      <c r="AC87" s="1">
        <v>0.5</v>
      </c>
      <c r="AH87" s="1">
        <v>1</v>
      </c>
      <c r="AJ87" s="10">
        <v>1</v>
      </c>
      <c r="AN87" s="19" t="s">
        <v>45</v>
      </c>
    </row>
    <row r="88" spans="1:40" x14ac:dyDescent="0.3">
      <c r="A88" s="53">
        <v>42</v>
      </c>
      <c r="B88">
        <v>1996</v>
      </c>
      <c r="C88">
        <v>10</v>
      </c>
      <c r="D88">
        <v>9</v>
      </c>
      <c r="E88" t="s">
        <v>246</v>
      </c>
      <c r="F88" s="18">
        <v>1</v>
      </c>
      <c r="G88" s="18">
        <v>0</v>
      </c>
      <c r="H88" s="18">
        <v>0</v>
      </c>
      <c r="I88" s="18">
        <f t="shared" si="36"/>
        <v>0</v>
      </c>
      <c r="J88" s="1">
        <v>-1</v>
      </c>
      <c r="K88" s="1">
        <f t="shared" si="30"/>
        <v>1</v>
      </c>
      <c r="L88" s="1" t="str">
        <f t="shared" si="31"/>
        <v/>
      </c>
      <c r="M88" s="1" t="str">
        <f t="shared" si="32"/>
        <v/>
      </c>
      <c r="N88" s="1">
        <f t="shared" si="33"/>
        <v>2</v>
      </c>
      <c r="O88" s="1">
        <f t="shared" si="34"/>
        <v>1</v>
      </c>
      <c r="P88" s="1">
        <f t="shared" si="35"/>
        <v>1</v>
      </c>
      <c r="AA88" s="10">
        <v>0.5</v>
      </c>
      <c r="AB88" s="1">
        <v>1</v>
      </c>
      <c r="AC88" s="1">
        <v>0.5</v>
      </c>
      <c r="AF88" s="1">
        <v>1</v>
      </c>
      <c r="AJ88" s="10">
        <v>1</v>
      </c>
      <c r="AN88" s="19" t="s">
        <v>45</v>
      </c>
    </row>
    <row r="89" spans="1:40" x14ac:dyDescent="0.3">
      <c r="A89" s="53">
        <v>42</v>
      </c>
      <c r="B89">
        <v>1996</v>
      </c>
      <c r="C89">
        <v>24</v>
      </c>
      <c r="D89">
        <v>10</v>
      </c>
      <c r="E89" t="s">
        <v>242</v>
      </c>
      <c r="F89" s="18">
        <v>1</v>
      </c>
      <c r="G89" s="18">
        <v>0</v>
      </c>
      <c r="H89" s="18">
        <v>0</v>
      </c>
      <c r="I89" s="18">
        <f t="shared" si="36"/>
        <v>0</v>
      </c>
      <c r="J89" s="1">
        <v>1</v>
      </c>
      <c r="K89" s="1">
        <f t="shared" si="30"/>
        <v>1</v>
      </c>
      <c r="L89" s="1" t="str">
        <f t="shared" si="31"/>
        <v/>
      </c>
      <c r="M89" s="1" t="str">
        <f t="shared" si="32"/>
        <v/>
      </c>
      <c r="N89" s="1">
        <f t="shared" si="33"/>
        <v>4.5</v>
      </c>
      <c r="O89" s="1">
        <f t="shared" si="34"/>
        <v>4</v>
      </c>
      <c r="P89" s="1" t="str">
        <f t="shared" si="35"/>
        <v/>
      </c>
      <c r="AD89" s="1">
        <v>1</v>
      </c>
      <c r="AE89" s="9">
        <v>1</v>
      </c>
      <c r="AI89" s="1">
        <v>1</v>
      </c>
      <c r="AJ89" s="10"/>
    </row>
    <row r="90" spans="1:40" x14ac:dyDescent="0.3">
      <c r="A90" s="53">
        <v>42</v>
      </c>
      <c r="B90">
        <v>1996</v>
      </c>
      <c r="C90" s="184">
        <v>7</v>
      </c>
      <c r="D90" s="184">
        <v>11</v>
      </c>
      <c r="E90" t="s">
        <v>250</v>
      </c>
      <c r="F90" s="18">
        <v>1</v>
      </c>
      <c r="G90" s="18">
        <v>1</v>
      </c>
      <c r="H90" s="18">
        <v>0</v>
      </c>
      <c r="I90" s="18">
        <f t="shared" si="36"/>
        <v>1</v>
      </c>
      <c r="J90" s="1">
        <v>-1</v>
      </c>
      <c r="K90" s="1">
        <f t="shared" si="30"/>
        <v>-1</v>
      </c>
      <c r="L90" s="1" t="str">
        <f t="shared" si="31"/>
        <v/>
      </c>
      <c r="M90" s="1" t="str">
        <f t="shared" si="32"/>
        <v/>
      </c>
      <c r="N90" s="1">
        <f t="shared" si="33"/>
        <v>2</v>
      </c>
      <c r="O90" s="1">
        <f t="shared" si="34"/>
        <v>2</v>
      </c>
      <c r="P90" s="1">
        <f t="shared" si="35"/>
        <v>1</v>
      </c>
      <c r="AB90" s="1">
        <v>2</v>
      </c>
      <c r="AG90" s="1">
        <v>1</v>
      </c>
      <c r="AJ90" s="10">
        <v>1</v>
      </c>
      <c r="AN90" s="19" t="s">
        <v>45</v>
      </c>
    </row>
    <row r="91" spans="1:40" x14ac:dyDescent="0.3">
      <c r="A91" s="53">
        <v>42</v>
      </c>
      <c r="B91">
        <v>1996</v>
      </c>
      <c r="C91">
        <v>14</v>
      </c>
      <c r="D91">
        <v>11</v>
      </c>
      <c r="E91" t="s">
        <v>245</v>
      </c>
      <c r="F91" s="18">
        <v>1</v>
      </c>
      <c r="G91" s="18">
        <v>0</v>
      </c>
      <c r="H91" s="18">
        <v>0</v>
      </c>
      <c r="I91" s="18">
        <f t="shared" si="36"/>
        <v>0</v>
      </c>
      <c r="J91" s="1">
        <v>-1</v>
      </c>
      <c r="K91" s="1">
        <f t="shared" si="30"/>
        <v>1</v>
      </c>
      <c r="L91" s="1">
        <f t="shared" si="31"/>
        <v>4</v>
      </c>
      <c r="M91" s="1">
        <f t="shared" si="32"/>
        <v>2</v>
      </c>
      <c r="N91" s="1">
        <f t="shared" si="33"/>
        <v>2</v>
      </c>
      <c r="O91" s="1">
        <f t="shared" si="34"/>
        <v>3</v>
      </c>
      <c r="P91" s="1">
        <f t="shared" si="35"/>
        <v>1</v>
      </c>
      <c r="S91" s="1">
        <v>1</v>
      </c>
      <c r="T91" s="1">
        <v>1</v>
      </c>
      <c r="U91" s="9">
        <v>1</v>
      </c>
      <c r="V91" s="1">
        <v>1</v>
      </c>
      <c r="W91" s="1">
        <v>1</v>
      </c>
      <c r="X91" s="1">
        <v>1</v>
      </c>
      <c r="AA91" s="10">
        <v>1</v>
      </c>
      <c r="AB91" s="1">
        <v>1</v>
      </c>
      <c r="AC91" s="1">
        <v>1</v>
      </c>
      <c r="AH91" s="1">
        <v>1</v>
      </c>
      <c r="AJ91" s="10">
        <v>1</v>
      </c>
      <c r="AN91" s="19" t="s">
        <v>44</v>
      </c>
    </row>
    <row r="92" spans="1:40" x14ac:dyDescent="0.3">
      <c r="A92" s="53">
        <v>42</v>
      </c>
      <c r="B92">
        <v>1996</v>
      </c>
      <c r="C92" s="184">
        <v>5</v>
      </c>
      <c r="D92" s="184">
        <v>12</v>
      </c>
      <c r="E92" t="s">
        <v>254</v>
      </c>
      <c r="F92" s="18">
        <v>1</v>
      </c>
      <c r="G92" s="18">
        <v>0</v>
      </c>
      <c r="H92" s="18">
        <v>0</v>
      </c>
      <c r="I92" s="18">
        <f t="shared" si="36"/>
        <v>0</v>
      </c>
      <c r="J92" s="1">
        <v>-1</v>
      </c>
      <c r="K92" s="1">
        <f t="shared" si="30"/>
        <v>1</v>
      </c>
      <c r="L92" s="1">
        <f t="shared" si="31"/>
        <v>3.2</v>
      </c>
      <c r="M92" s="1">
        <f t="shared" si="32"/>
        <v>3.6666666666666665</v>
      </c>
      <c r="N92" s="1">
        <f t="shared" si="33"/>
        <v>2</v>
      </c>
      <c r="O92" s="1">
        <f t="shared" si="34"/>
        <v>1</v>
      </c>
      <c r="P92" s="1">
        <f t="shared" si="35"/>
        <v>2</v>
      </c>
      <c r="R92" s="1">
        <v>0.5</v>
      </c>
      <c r="S92" s="1">
        <v>1</v>
      </c>
      <c r="T92" s="1">
        <v>1</v>
      </c>
      <c r="X92" s="1">
        <v>0.5</v>
      </c>
      <c r="Y92" s="1">
        <v>1</v>
      </c>
      <c r="AA92" s="10">
        <v>1</v>
      </c>
      <c r="AB92" s="1">
        <v>1</v>
      </c>
      <c r="AC92" s="1">
        <v>1</v>
      </c>
      <c r="AF92" s="1">
        <v>1</v>
      </c>
      <c r="AJ92" s="10"/>
      <c r="AK92" s="1">
        <v>1</v>
      </c>
      <c r="AN92" s="19" t="s">
        <v>45</v>
      </c>
    </row>
    <row r="93" spans="1:40" x14ac:dyDescent="0.3">
      <c r="A93" s="53">
        <v>42</v>
      </c>
      <c r="B93">
        <v>1996</v>
      </c>
      <c r="C93">
        <v>12</v>
      </c>
      <c r="D93">
        <v>12</v>
      </c>
      <c r="E93" t="s">
        <v>243</v>
      </c>
      <c r="F93" s="18">
        <v>1</v>
      </c>
      <c r="G93" s="18">
        <v>0</v>
      </c>
      <c r="H93" s="18">
        <v>0</v>
      </c>
      <c r="I93" s="18">
        <f t="shared" si="36"/>
        <v>0</v>
      </c>
      <c r="J93" s="1">
        <v>-1</v>
      </c>
      <c r="K93" s="1">
        <f t="shared" si="30"/>
        <v>1</v>
      </c>
      <c r="L93" s="1" t="str">
        <f t="shared" si="31"/>
        <v/>
      </c>
      <c r="M93" s="1">
        <f t="shared" si="32"/>
        <v>4.2</v>
      </c>
      <c r="N93" s="1">
        <f t="shared" si="33"/>
        <v>4.2</v>
      </c>
      <c r="O93" s="1">
        <f t="shared" si="34"/>
        <v>1</v>
      </c>
      <c r="P93" s="1">
        <f t="shared" si="35"/>
        <v>2</v>
      </c>
      <c r="X93" s="1">
        <v>0.5</v>
      </c>
      <c r="Y93" s="1">
        <v>1</v>
      </c>
      <c r="Z93" s="1">
        <v>1</v>
      </c>
      <c r="AC93" s="1">
        <v>0.5</v>
      </c>
      <c r="AD93" s="1">
        <v>1</v>
      </c>
      <c r="AE93" s="9">
        <v>1</v>
      </c>
      <c r="AF93" s="1">
        <v>1</v>
      </c>
      <c r="AJ93" s="10"/>
      <c r="AK93" s="1">
        <v>1</v>
      </c>
      <c r="AN93" s="19" t="s">
        <v>45</v>
      </c>
    </row>
    <row r="94" spans="1:40" x14ac:dyDescent="0.3">
      <c r="A94" s="183">
        <v>42</v>
      </c>
      <c r="B94">
        <v>1997</v>
      </c>
      <c r="C94" s="184">
        <v>27</v>
      </c>
      <c r="D94" s="184">
        <v>2</v>
      </c>
      <c r="E94" t="s">
        <v>278</v>
      </c>
      <c r="F94" s="18">
        <v>1</v>
      </c>
      <c r="G94" s="18">
        <v>0</v>
      </c>
      <c r="H94" s="18">
        <v>0</v>
      </c>
      <c r="I94" s="18">
        <f t="shared" si="36"/>
        <v>0</v>
      </c>
      <c r="J94" s="1">
        <v>1</v>
      </c>
      <c r="K94" s="1">
        <f t="shared" si="30"/>
        <v>1</v>
      </c>
      <c r="L94" s="1">
        <f t="shared" si="31"/>
        <v>1.8</v>
      </c>
      <c r="M94" s="1">
        <f t="shared" si="32"/>
        <v>4</v>
      </c>
      <c r="N94" s="1">
        <f t="shared" si="33"/>
        <v>4.5</v>
      </c>
      <c r="O94" s="1">
        <f t="shared" si="34"/>
        <v>3</v>
      </c>
      <c r="P94" s="1" t="str">
        <f t="shared" si="35"/>
        <v/>
      </c>
      <c r="Q94" s="10">
        <v>1</v>
      </c>
      <c r="R94" s="1">
        <v>1</v>
      </c>
      <c r="S94" s="1">
        <v>0.5</v>
      </c>
      <c r="X94" s="1">
        <v>1</v>
      </c>
      <c r="Y94" s="1">
        <v>1</v>
      </c>
      <c r="Z94" s="1">
        <v>1</v>
      </c>
      <c r="AD94" s="1">
        <v>1</v>
      </c>
      <c r="AE94" s="9">
        <v>1</v>
      </c>
      <c r="AH94" s="1">
        <v>1</v>
      </c>
      <c r="AJ94" s="10"/>
    </row>
    <row r="95" spans="1:40" x14ac:dyDescent="0.3">
      <c r="A95" s="183">
        <v>42</v>
      </c>
      <c r="B95">
        <v>1997</v>
      </c>
      <c r="C95" s="184">
        <v>20</v>
      </c>
      <c r="D95" s="184">
        <v>3</v>
      </c>
      <c r="E95" t="s">
        <v>274</v>
      </c>
      <c r="F95" s="18">
        <v>1</v>
      </c>
      <c r="G95" s="18">
        <v>0</v>
      </c>
      <c r="H95" s="18">
        <v>0</v>
      </c>
      <c r="I95" s="18">
        <f t="shared" si="36"/>
        <v>0</v>
      </c>
      <c r="J95" s="1">
        <v>1</v>
      </c>
      <c r="K95" s="1">
        <f t="shared" si="30"/>
        <v>1</v>
      </c>
      <c r="L95" s="1">
        <f t="shared" si="31"/>
        <v>1.8</v>
      </c>
      <c r="M95" s="1">
        <f t="shared" si="32"/>
        <v>4</v>
      </c>
      <c r="N95" s="1">
        <f t="shared" si="33"/>
        <v>4</v>
      </c>
      <c r="O95" s="1">
        <f t="shared" si="34"/>
        <v>3</v>
      </c>
      <c r="P95" s="1">
        <f t="shared" si="35"/>
        <v>2</v>
      </c>
      <c r="Q95" s="10">
        <v>1</v>
      </c>
      <c r="R95" s="1">
        <v>1</v>
      </c>
      <c r="S95" s="1">
        <v>0.5</v>
      </c>
      <c r="X95" s="1">
        <v>1</v>
      </c>
      <c r="Y95" s="1">
        <v>1</v>
      </c>
      <c r="Z95" s="1">
        <v>1</v>
      </c>
      <c r="AC95" s="1">
        <v>1</v>
      </c>
      <c r="AD95" s="1">
        <v>1</v>
      </c>
      <c r="AE95" s="9">
        <v>1</v>
      </c>
      <c r="AH95" s="1">
        <v>1</v>
      </c>
      <c r="AJ95" s="10"/>
      <c r="AK95" s="1">
        <v>1</v>
      </c>
      <c r="AN95" s="19" t="s">
        <v>296</v>
      </c>
    </row>
    <row r="96" spans="1:40" x14ac:dyDescent="0.3">
      <c r="A96" s="183">
        <v>42</v>
      </c>
      <c r="B96">
        <v>1997</v>
      </c>
      <c r="C96" s="184">
        <v>20</v>
      </c>
      <c r="D96" s="184">
        <v>3</v>
      </c>
      <c r="E96" t="s">
        <v>273</v>
      </c>
      <c r="F96" s="18">
        <v>1</v>
      </c>
      <c r="G96" s="18">
        <v>0</v>
      </c>
      <c r="H96" s="18">
        <v>0</v>
      </c>
      <c r="I96" s="18">
        <f t="shared" si="36"/>
        <v>0</v>
      </c>
      <c r="J96" s="1">
        <v>1</v>
      </c>
      <c r="K96" s="1">
        <f t="shared" si="30"/>
        <v>1</v>
      </c>
      <c r="L96" s="1">
        <f t="shared" si="31"/>
        <v>4.5</v>
      </c>
      <c r="M96" s="1">
        <f t="shared" si="32"/>
        <v>1.5</v>
      </c>
      <c r="N96" s="1">
        <f t="shared" si="33"/>
        <v>1.5</v>
      </c>
      <c r="O96" s="1">
        <f t="shared" si="34"/>
        <v>1</v>
      </c>
      <c r="P96" s="1">
        <f t="shared" si="35"/>
        <v>1</v>
      </c>
      <c r="T96" s="1">
        <v>1</v>
      </c>
      <c r="U96" s="9">
        <v>1</v>
      </c>
      <c r="V96" s="1">
        <v>1</v>
      </c>
      <c r="W96" s="1">
        <v>1</v>
      </c>
      <c r="AA96" s="10">
        <v>1</v>
      </c>
      <c r="AB96" s="1">
        <v>1</v>
      </c>
      <c r="AF96" s="1">
        <v>1</v>
      </c>
      <c r="AJ96" s="10">
        <v>1</v>
      </c>
      <c r="AN96" s="19" t="s">
        <v>45</v>
      </c>
    </row>
    <row r="97" spans="1:40" x14ac:dyDescent="0.3">
      <c r="A97" s="183">
        <v>42</v>
      </c>
      <c r="B97">
        <v>1997</v>
      </c>
      <c r="C97" s="184">
        <v>3</v>
      </c>
      <c r="D97" s="184">
        <v>4</v>
      </c>
      <c r="E97" t="s">
        <v>275</v>
      </c>
      <c r="F97" s="18">
        <v>1</v>
      </c>
      <c r="G97" s="18">
        <v>0</v>
      </c>
      <c r="H97" s="18">
        <v>0</v>
      </c>
      <c r="I97" s="18">
        <f t="shared" si="36"/>
        <v>0</v>
      </c>
      <c r="J97" s="1">
        <v>1</v>
      </c>
      <c r="K97" s="1">
        <f t="shared" si="30"/>
        <v>1</v>
      </c>
      <c r="L97" s="1" t="str">
        <f t="shared" si="31"/>
        <v/>
      </c>
      <c r="M97" s="1" t="str">
        <f t="shared" si="32"/>
        <v/>
      </c>
      <c r="N97" s="1">
        <f t="shared" si="33"/>
        <v>2.8</v>
      </c>
      <c r="O97" s="1">
        <f t="shared" si="34"/>
        <v>1</v>
      </c>
      <c r="P97" s="1">
        <f t="shared" si="35"/>
        <v>1</v>
      </c>
      <c r="AB97" s="1">
        <v>1</v>
      </c>
      <c r="AC97" s="1">
        <v>1</v>
      </c>
      <c r="AD97" s="1">
        <v>0.5</v>
      </c>
      <c r="AF97" s="1">
        <v>1</v>
      </c>
      <c r="AJ97" s="10">
        <v>1</v>
      </c>
      <c r="AN97" s="19" t="s">
        <v>47</v>
      </c>
    </row>
    <row r="98" spans="1:40" x14ac:dyDescent="0.3">
      <c r="A98" s="183">
        <v>42</v>
      </c>
      <c r="B98">
        <v>1997</v>
      </c>
      <c r="C98" s="184">
        <v>3</v>
      </c>
      <c r="D98" s="184">
        <v>4</v>
      </c>
      <c r="E98" t="s">
        <v>279</v>
      </c>
      <c r="F98" s="18">
        <v>1</v>
      </c>
      <c r="G98" s="18">
        <v>0</v>
      </c>
      <c r="H98" s="18">
        <v>0</v>
      </c>
      <c r="I98" s="18">
        <f t="shared" si="36"/>
        <v>0</v>
      </c>
      <c r="J98" s="1">
        <v>-1</v>
      </c>
      <c r="K98" s="1">
        <f t="shared" si="30"/>
        <v>1</v>
      </c>
      <c r="L98" s="1" t="str">
        <f t="shared" si="31"/>
        <v/>
      </c>
      <c r="M98" s="1" t="str">
        <f t="shared" si="32"/>
        <v/>
      </c>
      <c r="N98" s="1">
        <f t="shared" si="33"/>
        <v>4.5</v>
      </c>
      <c r="O98" s="1">
        <f t="shared" si="34"/>
        <v>3</v>
      </c>
      <c r="P98" s="1">
        <f t="shared" si="35"/>
        <v>4</v>
      </c>
      <c r="AD98" s="1">
        <v>1</v>
      </c>
      <c r="AE98" s="9">
        <v>1</v>
      </c>
      <c r="AH98" s="1">
        <v>1</v>
      </c>
      <c r="AJ98" s="10"/>
      <c r="AM98" s="9">
        <v>1</v>
      </c>
      <c r="AN98" s="19" t="s">
        <v>45</v>
      </c>
    </row>
    <row r="99" spans="1:40" x14ac:dyDescent="0.3">
      <c r="A99" s="183">
        <v>42</v>
      </c>
      <c r="B99">
        <v>1997</v>
      </c>
      <c r="C99" s="184">
        <v>17</v>
      </c>
      <c r="D99" s="184">
        <v>4</v>
      </c>
      <c r="E99" t="s">
        <v>280</v>
      </c>
      <c r="F99" s="18">
        <v>1</v>
      </c>
      <c r="G99" s="18">
        <v>0</v>
      </c>
      <c r="H99" s="18">
        <v>0</v>
      </c>
      <c r="I99" s="18">
        <f t="shared" si="36"/>
        <v>0</v>
      </c>
      <c r="J99" s="1">
        <v>1</v>
      </c>
      <c r="K99" s="1">
        <f t="shared" si="30"/>
        <v>1</v>
      </c>
      <c r="L99" s="1" t="str">
        <f t="shared" si="31"/>
        <v/>
      </c>
      <c r="M99" s="1" t="str">
        <f t="shared" si="32"/>
        <v/>
      </c>
      <c r="N99" s="1">
        <f t="shared" si="33"/>
        <v>2</v>
      </c>
      <c r="O99" s="1">
        <f t="shared" si="34"/>
        <v>4</v>
      </c>
      <c r="P99" s="1" t="str">
        <f t="shared" si="35"/>
        <v/>
      </c>
      <c r="AA99" s="10">
        <v>1</v>
      </c>
      <c r="AB99" s="1">
        <v>1</v>
      </c>
      <c r="AC99" s="1">
        <v>1</v>
      </c>
      <c r="AI99" s="1">
        <v>1</v>
      </c>
      <c r="AJ99" s="10"/>
    </row>
    <row r="100" spans="1:40" ht="15.75" customHeight="1" x14ac:dyDescent="0.3">
      <c r="A100" s="183">
        <v>42</v>
      </c>
      <c r="B100">
        <v>1997</v>
      </c>
      <c r="C100" s="184">
        <v>17</v>
      </c>
      <c r="D100" s="184">
        <v>4</v>
      </c>
      <c r="E100" t="s">
        <v>281</v>
      </c>
      <c r="F100" s="18">
        <v>1</v>
      </c>
      <c r="G100" s="18">
        <v>0</v>
      </c>
      <c r="H100" s="18">
        <v>0</v>
      </c>
      <c r="I100" s="18">
        <f t="shared" si="36"/>
        <v>0</v>
      </c>
      <c r="J100" s="1">
        <v>-1</v>
      </c>
      <c r="K100" s="1">
        <f t="shared" si="30"/>
        <v>1</v>
      </c>
      <c r="L100" s="1">
        <f t="shared" si="31"/>
        <v>1.8</v>
      </c>
      <c r="M100" s="1" t="str">
        <f t="shared" si="32"/>
        <v/>
      </c>
      <c r="N100" s="1">
        <f t="shared" si="33"/>
        <v>4.2</v>
      </c>
      <c r="O100" s="1">
        <f t="shared" si="34"/>
        <v>1</v>
      </c>
      <c r="P100" s="1">
        <f t="shared" si="35"/>
        <v>4</v>
      </c>
      <c r="Q100" s="10">
        <v>1</v>
      </c>
      <c r="R100" s="1">
        <v>1</v>
      </c>
      <c r="S100" s="1">
        <v>0.5</v>
      </c>
      <c r="AC100" s="1">
        <v>0.5</v>
      </c>
      <c r="AD100" s="1">
        <v>1</v>
      </c>
      <c r="AE100" s="9">
        <v>1</v>
      </c>
      <c r="AF100" s="1">
        <v>1</v>
      </c>
      <c r="AJ100" s="10"/>
      <c r="AM100" s="9">
        <v>1</v>
      </c>
      <c r="AN100" s="19" t="s">
        <v>45</v>
      </c>
    </row>
    <row r="101" spans="1:40" x14ac:dyDescent="0.3">
      <c r="A101" s="183">
        <v>43</v>
      </c>
      <c r="B101">
        <v>1997</v>
      </c>
      <c r="C101" s="184">
        <v>8</v>
      </c>
      <c r="D101" s="184">
        <v>5</v>
      </c>
      <c r="E101" t="s">
        <v>282</v>
      </c>
      <c r="F101" s="18">
        <v>1</v>
      </c>
      <c r="G101" s="18">
        <v>0</v>
      </c>
      <c r="H101" s="18">
        <v>0</v>
      </c>
      <c r="I101" s="18">
        <f t="shared" si="36"/>
        <v>0</v>
      </c>
      <c r="J101" s="1">
        <v>-1</v>
      </c>
      <c r="K101" s="1">
        <f t="shared" si="30"/>
        <v>1</v>
      </c>
      <c r="L101" s="1" t="str">
        <f t="shared" si="31"/>
        <v/>
      </c>
      <c r="M101" s="1" t="str">
        <f t="shared" si="32"/>
        <v/>
      </c>
      <c r="N101" s="1">
        <f t="shared" si="33"/>
        <v>4.5</v>
      </c>
      <c r="O101" s="1">
        <f t="shared" si="34"/>
        <v>1</v>
      </c>
      <c r="P101" s="1">
        <f t="shared" si="35"/>
        <v>4</v>
      </c>
      <c r="AD101" s="1">
        <v>1</v>
      </c>
      <c r="AE101" s="9">
        <v>1</v>
      </c>
      <c r="AF101" s="1">
        <v>1</v>
      </c>
      <c r="AJ101" s="10"/>
      <c r="AM101" s="9">
        <v>1</v>
      </c>
      <c r="AN101" s="19" t="s">
        <v>45</v>
      </c>
    </row>
    <row r="102" spans="1:40" x14ac:dyDescent="0.3">
      <c r="A102" s="183">
        <v>43</v>
      </c>
      <c r="B102">
        <v>1997</v>
      </c>
      <c r="C102" s="184">
        <v>8</v>
      </c>
      <c r="D102" s="184">
        <v>5</v>
      </c>
      <c r="E102" t="s">
        <v>276</v>
      </c>
      <c r="F102" s="1">
        <v>1</v>
      </c>
      <c r="G102" s="18">
        <v>0</v>
      </c>
      <c r="H102" s="18">
        <v>0</v>
      </c>
      <c r="I102" s="18">
        <f t="shared" si="36"/>
        <v>0</v>
      </c>
      <c r="J102" s="1">
        <v>-1</v>
      </c>
      <c r="K102" s="1">
        <f t="shared" si="30"/>
        <v>1</v>
      </c>
      <c r="L102" s="1" t="str">
        <f t="shared" si="31"/>
        <v/>
      </c>
      <c r="M102" s="1">
        <f t="shared" si="32"/>
        <v>1.5</v>
      </c>
      <c r="N102" s="1">
        <f t="shared" si="33"/>
        <v>1.5</v>
      </c>
      <c r="O102" s="1">
        <f t="shared" si="34"/>
        <v>1</v>
      </c>
      <c r="P102" s="1">
        <f t="shared" si="35"/>
        <v>1</v>
      </c>
      <c r="V102" s="1">
        <v>1</v>
      </c>
      <c r="W102" s="1">
        <v>1</v>
      </c>
      <c r="AA102" s="10">
        <v>1</v>
      </c>
      <c r="AB102" s="1">
        <v>1</v>
      </c>
      <c r="AF102" s="1">
        <v>1</v>
      </c>
      <c r="AJ102" s="10">
        <v>1</v>
      </c>
      <c r="AN102" s="19" t="s">
        <v>44</v>
      </c>
    </row>
    <row r="103" spans="1:40" x14ac:dyDescent="0.3">
      <c r="A103" s="183">
        <v>43</v>
      </c>
      <c r="B103">
        <v>1997</v>
      </c>
      <c r="C103" s="184">
        <v>22</v>
      </c>
      <c r="D103" s="184">
        <v>5</v>
      </c>
      <c r="E103" t="s">
        <v>277</v>
      </c>
      <c r="F103" s="1">
        <v>2</v>
      </c>
      <c r="G103" s="1">
        <v>0</v>
      </c>
      <c r="H103" s="1">
        <v>0</v>
      </c>
      <c r="I103" s="18">
        <f t="shared" si="36"/>
        <v>0</v>
      </c>
      <c r="J103" s="1">
        <v>-1</v>
      </c>
      <c r="K103" s="1">
        <f t="shared" si="30"/>
        <v>-1</v>
      </c>
      <c r="L103" s="1" t="str">
        <f t="shared" si="31"/>
        <v/>
      </c>
      <c r="M103" s="1" t="str">
        <f t="shared" si="32"/>
        <v/>
      </c>
      <c r="N103" s="1">
        <f t="shared" si="33"/>
        <v>4.666666666666667</v>
      </c>
      <c r="O103" s="1" t="str">
        <f t="shared" si="34"/>
        <v/>
      </c>
      <c r="P103" s="1" t="str">
        <f t="shared" si="35"/>
        <v/>
      </c>
      <c r="AD103" s="1">
        <v>0.5</v>
      </c>
      <c r="AE103" s="9">
        <v>1</v>
      </c>
      <c r="AJ103" s="10"/>
    </row>
    <row r="104" spans="1:40" x14ac:dyDescent="0.3">
      <c r="A104" s="183">
        <v>43</v>
      </c>
      <c r="B104">
        <v>1997</v>
      </c>
      <c r="C104" s="184">
        <v>23</v>
      </c>
      <c r="D104" s="184">
        <v>5</v>
      </c>
      <c r="E104" t="s">
        <v>292</v>
      </c>
      <c r="F104" s="18">
        <v>1</v>
      </c>
      <c r="G104" s="18">
        <v>1</v>
      </c>
      <c r="H104" s="18">
        <v>0</v>
      </c>
      <c r="I104" s="18">
        <f t="shared" si="36"/>
        <v>1</v>
      </c>
      <c r="J104" s="1">
        <v>-1</v>
      </c>
      <c r="K104" s="1">
        <f t="shared" si="30"/>
        <v>-1</v>
      </c>
      <c r="L104" s="1">
        <f t="shared" si="31"/>
        <v>4</v>
      </c>
      <c r="M104" s="1">
        <f t="shared" si="32"/>
        <v>2</v>
      </c>
      <c r="N104" s="1">
        <f t="shared" si="33"/>
        <v>2</v>
      </c>
      <c r="O104" s="1">
        <f t="shared" si="34"/>
        <v>1</v>
      </c>
      <c r="P104" s="1" t="str">
        <f t="shared" si="35"/>
        <v/>
      </c>
      <c r="S104" s="1">
        <v>0.5</v>
      </c>
      <c r="T104" s="1">
        <v>1</v>
      </c>
      <c r="U104" s="9">
        <v>0.5</v>
      </c>
      <c r="W104" s="1">
        <v>2</v>
      </c>
      <c r="AB104" s="1">
        <v>2</v>
      </c>
      <c r="AF104" s="1">
        <v>1</v>
      </c>
      <c r="AJ104" s="10"/>
    </row>
    <row r="105" spans="1:40" x14ac:dyDescent="0.3">
      <c r="A105" s="183">
        <v>43</v>
      </c>
      <c r="B105">
        <v>1997</v>
      </c>
      <c r="C105" s="184">
        <v>11</v>
      </c>
      <c r="D105" s="184">
        <v>6</v>
      </c>
      <c r="E105" t="s">
        <v>283</v>
      </c>
      <c r="F105" s="18">
        <v>1</v>
      </c>
      <c r="G105" s="18">
        <v>0</v>
      </c>
      <c r="H105" s="18">
        <v>0</v>
      </c>
      <c r="I105" s="18">
        <f t="shared" si="36"/>
        <v>0</v>
      </c>
      <c r="J105" s="1">
        <v>-1</v>
      </c>
      <c r="K105" s="1">
        <f t="shared" si="30"/>
        <v>1</v>
      </c>
      <c r="L105" s="1">
        <f t="shared" si="31"/>
        <v>2</v>
      </c>
      <c r="M105" s="1" t="str">
        <f t="shared" si="32"/>
        <v/>
      </c>
      <c r="N105" s="1">
        <f t="shared" si="33"/>
        <v>4.5</v>
      </c>
      <c r="O105" s="1">
        <f t="shared" si="34"/>
        <v>1</v>
      </c>
      <c r="P105" s="1">
        <f t="shared" si="35"/>
        <v>4</v>
      </c>
      <c r="Q105" s="10">
        <v>1</v>
      </c>
      <c r="R105" s="1">
        <v>1</v>
      </c>
      <c r="S105" s="1">
        <v>1</v>
      </c>
      <c r="AD105" s="1">
        <v>1</v>
      </c>
      <c r="AE105" s="9">
        <v>1</v>
      </c>
      <c r="AF105" s="1">
        <v>1</v>
      </c>
      <c r="AJ105" s="10"/>
      <c r="AM105" s="9">
        <v>1</v>
      </c>
      <c r="AN105" s="19" t="s">
        <v>45</v>
      </c>
    </row>
    <row r="106" spans="1:40" x14ac:dyDescent="0.3">
      <c r="A106" s="183">
        <v>43</v>
      </c>
      <c r="B106">
        <v>1997</v>
      </c>
      <c r="C106" s="184">
        <v>19</v>
      </c>
      <c r="D106" s="184">
        <v>6</v>
      </c>
      <c r="E106" t="s">
        <v>290</v>
      </c>
      <c r="F106" s="18">
        <v>1</v>
      </c>
      <c r="G106" s="18">
        <v>0</v>
      </c>
      <c r="H106" s="18">
        <v>0</v>
      </c>
      <c r="I106" s="18">
        <f t="shared" si="36"/>
        <v>0</v>
      </c>
      <c r="J106" s="1">
        <v>1</v>
      </c>
      <c r="K106" s="1">
        <f t="shared" si="30"/>
        <v>1</v>
      </c>
      <c r="L106" s="1" t="str">
        <f t="shared" si="31"/>
        <v/>
      </c>
      <c r="M106" s="1">
        <f t="shared" si="32"/>
        <v>3.2</v>
      </c>
      <c r="N106" s="1">
        <f t="shared" si="33"/>
        <v>4.5</v>
      </c>
      <c r="O106" s="1">
        <f t="shared" si="34"/>
        <v>1</v>
      </c>
      <c r="P106" s="1">
        <f t="shared" si="35"/>
        <v>4</v>
      </c>
      <c r="W106" s="1">
        <v>0.5</v>
      </c>
      <c r="X106" s="1">
        <v>1</v>
      </c>
      <c r="Y106" s="1">
        <v>1</v>
      </c>
      <c r="AD106" s="1">
        <v>1</v>
      </c>
      <c r="AE106" s="9">
        <v>1</v>
      </c>
      <c r="AF106" s="1">
        <v>1</v>
      </c>
      <c r="AJ106" s="10"/>
      <c r="AM106" s="9">
        <v>1</v>
      </c>
      <c r="AN106" s="19" t="s">
        <v>44</v>
      </c>
    </row>
    <row r="107" spans="1:40" ht="15.75" customHeight="1" x14ac:dyDescent="0.3">
      <c r="A107" s="183">
        <v>43</v>
      </c>
      <c r="B107">
        <v>1997</v>
      </c>
      <c r="C107" s="184">
        <v>19</v>
      </c>
      <c r="D107" s="184">
        <v>6</v>
      </c>
      <c r="E107" t="s">
        <v>291</v>
      </c>
      <c r="F107" s="18">
        <v>1</v>
      </c>
      <c r="G107" s="18">
        <v>0</v>
      </c>
      <c r="H107" s="18">
        <v>0</v>
      </c>
      <c r="I107" s="18">
        <f t="shared" si="36"/>
        <v>0</v>
      </c>
      <c r="J107" s="1">
        <v>-1</v>
      </c>
      <c r="K107" s="1">
        <f t="shared" si="30"/>
        <v>1</v>
      </c>
      <c r="L107" s="1" t="str">
        <f t="shared" si="31"/>
        <v/>
      </c>
      <c r="M107" s="1">
        <f t="shared" si="32"/>
        <v>4.5</v>
      </c>
      <c r="N107" s="1">
        <f t="shared" si="33"/>
        <v>4.5</v>
      </c>
      <c r="O107" s="1">
        <f t="shared" si="34"/>
        <v>2</v>
      </c>
      <c r="P107" s="1" t="str">
        <f t="shared" si="35"/>
        <v/>
      </c>
      <c r="Y107" s="1">
        <v>1</v>
      </c>
      <c r="Z107" s="1">
        <v>1</v>
      </c>
      <c r="AD107" s="1">
        <v>1</v>
      </c>
      <c r="AE107" s="9">
        <v>1</v>
      </c>
      <c r="AG107" s="1">
        <v>1</v>
      </c>
      <c r="AJ107" s="10"/>
    </row>
    <row r="108" spans="1:40" x14ac:dyDescent="0.3">
      <c r="A108" s="53">
        <v>43</v>
      </c>
      <c r="B108">
        <v>1997</v>
      </c>
      <c r="C108">
        <v>10</v>
      </c>
      <c r="D108">
        <v>7</v>
      </c>
      <c r="E108" t="s">
        <v>248</v>
      </c>
      <c r="F108" s="18">
        <v>2</v>
      </c>
      <c r="G108" s="18">
        <v>0</v>
      </c>
      <c r="H108" s="18">
        <v>1</v>
      </c>
      <c r="I108" s="18">
        <f t="shared" si="36"/>
        <v>1</v>
      </c>
      <c r="J108" s="1">
        <v>-1</v>
      </c>
      <c r="K108" s="1">
        <f t="shared" si="30"/>
        <v>-1</v>
      </c>
      <c r="L108" s="1" t="str">
        <f t="shared" si="31"/>
        <v/>
      </c>
      <c r="M108" s="1" t="str">
        <f t="shared" si="32"/>
        <v/>
      </c>
      <c r="N108" s="1">
        <f t="shared" si="33"/>
        <v>5</v>
      </c>
      <c r="O108" s="1">
        <f t="shared" si="34"/>
        <v>1</v>
      </c>
      <c r="P108" s="1" t="str">
        <f t="shared" si="35"/>
        <v/>
      </c>
      <c r="AE108" s="9">
        <v>2</v>
      </c>
      <c r="AF108" s="1">
        <v>1</v>
      </c>
      <c r="AJ108" s="10"/>
    </row>
    <row r="109" spans="1:40" x14ac:dyDescent="0.3">
      <c r="A109" s="183">
        <v>43</v>
      </c>
      <c r="B109">
        <v>1997</v>
      </c>
      <c r="C109" s="184">
        <v>9</v>
      </c>
      <c r="D109" s="184">
        <v>10</v>
      </c>
      <c r="E109" t="s">
        <v>284</v>
      </c>
      <c r="F109" s="18">
        <v>1</v>
      </c>
      <c r="G109" s="18">
        <v>0</v>
      </c>
      <c r="H109" s="18">
        <v>0</v>
      </c>
      <c r="I109" s="18">
        <f t="shared" si="36"/>
        <v>0</v>
      </c>
      <c r="J109" s="1">
        <v>-1</v>
      </c>
      <c r="K109" s="1">
        <f t="shared" si="30"/>
        <v>1</v>
      </c>
      <c r="L109" s="1" t="str">
        <f t="shared" si="31"/>
        <v/>
      </c>
      <c r="M109" s="1">
        <f t="shared" si="32"/>
        <v>3</v>
      </c>
      <c r="N109" s="1">
        <f t="shared" si="33"/>
        <v>2</v>
      </c>
      <c r="O109" s="1">
        <f t="shared" si="34"/>
        <v>1</v>
      </c>
      <c r="P109" s="1">
        <f t="shared" si="35"/>
        <v>3</v>
      </c>
      <c r="W109" s="1">
        <v>0.5</v>
      </c>
      <c r="X109" s="1">
        <v>1</v>
      </c>
      <c r="Y109" s="1">
        <v>0.5</v>
      </c>
      <c r="AA109" s="10">
        <v>1</v>
      </c>
      <c r="AB109" s="1">
        <v>1</v>
      </c>
      <c r="AC109" s="1">
        <v>1</v>
      </c>
      <c r="AF109" s="1">
        <v>1</v>
      </c>
      <c r="AJ109" s="10"/>
      <c r="AL109" s="1">
        <v>1</v>
      </c>
      <c r="AN109" s="19" t="s">
        <v>45</v>
      </c>
    </row>
    <row r="110" spans="1:40" x14ac:dyDescent="0.3">
      <c r="A110" s="183">
        <v>43</v>
      </c>
      <c r="B110">
        <v>1997</v>
      </c>
      <c r="C110" s="184">
        <v>13</v>
      </c>
      <c r="D110" s="184">
        <v>11</v>
      </c>
      <c r="E110" t="s">
        <v>285</v>
      </c>
      <c r="F110" s="18">
        <v>1</v>
      </c>
      <c r="G110" s="18">
        <v>0</v>
      </c>
      <c r="H110" s="18">
        <v>0</v>
      </c>
      <c r="I110" s="18">
        <f t="shared" si="36"/>
        <v>0</v>
      </c>
      <c r="J110" s="1">
        <v>1</v>
      </c>
      <c r="K110" s="1">
        <f t="shared" si="30"/>
        <v>1</v>
      </c>
      <c r="L110" s="1" t="str">
        <f t="shared" si="31"/>
        <v/>
      </c>
      <c r="M110" s="1">
        <f t="shared" si="32"/>
        <v>1.5</v>
      </c>
      <c r="N110" s="1">
        <f t="shared" si="33"/>
        <v>1.5</v>
      </c>
      <c r="O110" s="1">
        <f t="shared" si="34"/>
        <v>1</v>
      </c>
      <c r="P110" s="1" t="str">
        <f t="shared" si="35"/>
        <v/>
      </c>
      <c r="V110" s="1">
        <v>1</v>
      </c>
      <c r="W110" s="1">
        <v>1</v>
      </c>
      <c r="AA110" s="10">
        <v>1</v>
      </c>
      <c r="AB110" s="1">
        <v>1</v>
      </c>
      <c r="AF110" s="1">
        <v>1</v>
      </c>
      <c r="AJ110" s="10"/>
    </row>
    <row r="111" spans="1:40" x14ac:dyDescent="0.3">
      <c r="A111" s="183">
        <v>43</v>
      </c>
      <c r="B111">
        <v>1997</v>
      </c>
      <c r="C111" s="184">
        <v>27</v>
      </c>
      <c r="D111" s="184">
        <v>11</v>
      </c>
      <c r="E111" t="s">
        <v>287</v>
      </c>
      <c r="F111" s="18">
        <v>1</v>
      </c>
      <c r="G111" s="18">
        <v>0</v>
      </c>
      <c r="H111" s="18">
        <v>0</v>
      </c>
      <c r="I111" s="18">
        <f t="shared" si="36"/>
        <v>0</v>
      </c>
      <c r="J111" s="1">
        <v>-1</v>
      </c>
      <c r="K111" s="1">
        <f t="shared" si="30"/>
        <v>1</v>
      </c>
      <c r="L111" s="1" t="str">
        <f t="shared" si="31"/>
        <v/>
      </c>
      <c r="M111" s="1" t="str">
        <f t="shared" si="32"/>
        <v/>
      </c>
      <c r="N111" s="1">
        <f t="shared" si="33"/>
        <v>3</v>
      </c>
      <c r="O111" s="1">
        <f t="shared" si="34"/>
        <v>3</v>
      </c>
      <c r="P111" s="1">
        <f t="shared" si="35"/>
        <v>2</v>
      </c>
      <c r="AB111" s="1">
        <v>0.5</v>
      </c>
      <c r="AC111" s="1">
        <v>1</v>
      </c>
      <c r="AD111" s="1">
        <v>0.5</v>
      </c>
      <c r="AH111" s="1">
        <v>1</v>
      </c>
      <c r="AJ111" s="10"/>
      <c r="AK111" s="1">
        <v>1</v>
      </c>
      <c r="AN111" s="19" t="s">
        <v>44</v>
      </c>
    </row>
    <row r="112" spans="1:40" x14ac:dyDescent="0.3">
      <c r="A112" s="183">
        <v>43</v>
      </c>
      <c r="B112">
        <v>1997</v>
      </c>
      <c r="C112" s="184">
        <v>27</v>
      </c>
      <c r="D112" s="184">
        <v>11</v>
      </c>
      <c r="E112" t="s">
        <v>286</v>
      </c>
      <c r="F112" s="18">
        <v>1</v>
      </c>
      <c r="G112" s="18">
        <v>0</v>
      </c>
      <c r="H112" s="18">
        <v>0</v>
      </c>
      <c r="I112" s="18">
        <f t="shared" si="36"/>
        <v>0</v>
      </c>
      <c r="J112" s="1">
        <v>1</v>
      </c>
      <c r="K112" s="1">
        <f t="shared" si="30"/>
        <v>1</v>
      </c>
      <c r="L112" s="1">
        <f t="shared" si="31"/>
        <v>3.2</v>
      </c>
      <c r="M112" s="1">
        <f t="shared" si="32"/>
        <v>1.5</v>
      </c>
      <c r="N112" s="1">
        <f t="shared" si="33"/>
        <v>1.5</v>
      </c>
      <c r="O112" s="1">
        <f t="shared" si="34"/>
        <v>1</v>
      </c>
      <c r="P112" s="1">
        <f t="shared" si="35"/>
        <v>2</v>
      </c>
      <c r="R112" s="1">
        <v>0.5</v>
      </c>
      <c r="S112" s="1">
        <v>1</v>
      </c>
      <c r="T112" s="1">
        <v>1</v>
      </c>
      <c r="V112" s="1">
        <v>1</v>
      </c>
      <c r="W112" s="1">
        <v>1</v>
      </c>
      <c r="AA112" s="10">
        <v>1</v>
      </c>
      <c r="AB112" s="1">
        <v>1</v>
      </c>
      <c r="AF112" s="1">
        <v>1</v>
      </c>
      <c r="AJ112" s="10"/>
      <c r="AK112" s="1">
        <v>1</v>
      </c>
    </row>
    <row r="113" spans="1:40" x14ac:dyDescent="0.3">
      <c r="A113" s="183">
        <v>43</v>
      </c>
      <c r="B113">
        <v>1997</v>
      </c>
      <c r="C113" s="184">
        <v>4</v>
      </c>
      <c r="D113" s="184">
        <v>12</v>
      </c>
      <c r="E113" t="s">
        <v>289</v>
      </c>
      <c r="F113" s="18">
        <v>1</v>
      </c>
      <c r="G113" s="18">
        <v>0</v>
      </c>
      <c r="H113" s="18">
        <v>0</v>
      </c>
      <c r="I113" s="18">
        <f t="shared" si="36"/>
        <v>0</v>
      </c>
      <c r="J113" s="1">
        <v>-1</v>
      </c>
      <c r="K113" s="1">
        <f t="shared" si="30"/>
        <v>1</v>
      </c>
      <c r="L113" s="1" t="str">
        <f t="shared" si="31"/>
        <v/>
      </c>
      <c r="M113" s="1" t="str">
        <f t="shared" si="32"/>
        <v/>
      </c>
      <c r="N113" s="1">
        <f t="shared" si="33"/>
        <v>4</v>
      </c>
      <c r="O113" s="1">
        <f t="shared" si="34"/>
        <v>2</v>
      </c>
      <c r="P113" s="1">
        <f t="shared" si="35"/>
        <v>4</v>
      </c>
      <c r="AC113" s="1">
        <v>1</v>
      </c>
      <c r="AD113" s="1">
        <v>1</v>
      </c>
      <c r="AE113" s="9">
        <v>1</v>
      </c>
      <c r="AG113" s="1">
        <v>1</v>
      </c>
      <c r="AJ113" s="10"/>
      <c r="AM113" s="9">
        <v>1</v>
      </c>
      <c r="AN113" s="19" t="s">
        <v>45</v>
      </c>
    </row>
    <row r="114" spans="1:40" x14ac:dyDescent="0.3">
      <c r="A114" s="183">
        <v>43</v>
      </c>
      <c r="B114">
        <v>1997</v>
      </c>
      <c r="C114" s="184">
        <v>4</v>
      </c>
      <c r="D114" s="184">
        <v>12</v>
      </c>
      <c r="E114" t="s">
        <v>288</v>
      </c>
      <c r="F114" s="18">
        <v>1</v>
      </c>
      <c r="G114" s="18">
        <v>0</v>
      </c>
      <c r="H114" s="18">
        <v>0</v>
      </c>
      <c r="I114" s="18">
        <f t="shared" si="36"/>
        <v>0</v>
      </c>
      <c r="J114" s="1">
        <v>-1</v>
      </c>
      <c r="K114" s="1">
        <f t="shared" si="30"/>
        <v>1</v>
      </c>
      <c r="L114" s="1">
        <f t="shared" si="31"/>
        <v>1.5</v>
      </c>
      <c r="M114" s="1" t="str">
        <f t="shared" si="32"/>
        <v/>
      </c>
      <c r="N114" s="1">
        <f t="shared" si="33"/>
        <v>4.5</v>
      </c>
      <c r="O114" s="1">
        <f t="shared" si="34"/>
        <v>1</v>
      </c>
      <c r="P114" s="1" t="str">
        <f t="shared" si="35"/>
        <v/>
      </c>
      <c r="Q114" s="10">
        <v>1</v>
      </c>
      <c r="R114" s="1">
        <v>1</v>
      </c>
      <c r="AD114" s="1">
        <v>1</v>
      </c>
      <c r="AE114" s="9">
        <v>1</v>
      </c>
      <c r="AF114" s="1">
        <v>1</v>
      </c>
      <c r="AJ114" s="10"/>
    </row>
    <row r="115" spans="1:40" x14ac:dyDescent="0.3">
      <c r="L115" s="1"/>
      <c r="M115" s="1"/>
      <c r="N115" s="1"/>
      <c r="O115" s="1"/>
      <c r="P115" s="1"/>
      <c r="AJ115" s="10"/>
    </row>
    <row r="116" spans="1:40" x14ac:dyDescent="0.3">
      <c r="L116" s="1"/>
      <c r="M116" s="1"/>
      <c r="N116" s="1"/>
      <c r="O116" s="1"/>
      <c r="P116" s="1"/>
      <c r="AJ116" s="10"/>
    </row>
    <row r="117" spans="1:40" x14ac:dyDescent="0.3">
      <c r="L117" s="1"/>
      <c r="M117" s="1"/>
      <c r="N117" s="1"/>
      <c r="O117" s="1"/>
      <c r="P117" s="1"/>
      <c r="AJ117" s="10"/>
    </row>
    <row r="118" spans="1:40" x14ac:dyDescent="0.3">
      <c r="L118" s="1"/>
      <c r="M118" s="1"/>
      <c r="N118" s="1"/>
      <c r="O118" s="1"/>
      <c r="P118" s="1"/>
      <c r="AJ118" s="10"/>
    </row>
    <row r="119" spans="1:40" x14ac:dyDescent="0.3">
      <c r="L119" s="1"/>
      <c r="M119" s="1"/>
      <c r="N119" s="1"/>
      <c r="O119" s="1"/>
      <c r="P119" s="1"/>
      <c r="AJ119" s="10"/>
    </row>
    <row r="120" spans="1:40" x14ac:dyDescent="0.3">
      <c r="L120" s="1"/>
      <c r="M120" s="1"/>
      <c r="N120" s="1"/>
      <c r="O120" s="1"/>
      <c r="P120" s="1"/>
      <c r="AJ120" s="10"/>
    </row>
    <row r="121" spans="1:40" x14ac:dyDescent="0.3">
      <c r="L121" s="1"/>
      <c r="M121" s="1"/>
      <c r="N121" s="1"/>
      <c r="O121" s="1"/>
      <c r="P121" s="1"/>
      <c r="AJ121" s="10"/>
    </row>
    <row r="122" spans="1:40" x14ac:dyDescent="0.3">
      <c r="L122" s="1"/>
      <c r="M122" s="1"/>
      <c r="N122" s="1"/>
      <c r="O122" s="1"/>
      <c r="P122" s="1"/>
      <c r="AJ122" s="10"/>
    </row>
    <row r="123" spans="1:40" x14ac:dyDescent="0.3">
      <c r="L123" s="1"/>
      <c r="M123" s="1"/>
      <c r="N123" s="1"/>
      <c r="O123" s="1"/>
      <c r="P123" s="1"/>
      <c r="AJ123" s="10"/>
    </row>
    <row r="124" spans="1:40" x14ac:dyDescent="0.3">
      <c r="L124" s="1"/>
      <c r="M124" s="1"/>
      <c r="N124" s="1"/>
      <c r="O124" s="1"/>
      <c r="P124" s="1"/>
      <c r="AJ124" s="10"/>
    </row>
    <row r="125" spans="1:40" x14ac:dyDescent="0.3">
      <c r="L125" s="1"/>
      <c r="M125" s="1"/>
      <c r="N125" s="1"/>
      <c r="O125" s="1"/>
      <c r="P125" s="1"/>
      <c r="AJ125" s="10"/>
    </row>
    <row r="126" spans="1:40" x14ac:dyDescent="0.3">
      <c r="L126" s="1"/>
      <c r="M126" s="1"/>
      <c r="N126" s="1"/>
      <c r="O126" s="1"/>
      <c r="P126" s="1"/>
      <c r="AJ126" s="10"/>
    </row>
    <row r="127" spans="1:40" x14ac:dyDescent="0.3">
      <c r="AJ127" s="10"/>
    </row>
    <row r="128" spans="1:40" x14ac:dyDescent="0.3">
      <c r="AJ128" s="10"/>
    </row>
    <row r="129" spans="1:40" x14ac:dyDescent="0.3">
      <c r="AJ129" s="10"/>
    </row>
    <row r="130" spans="1:40" ht="15" thickBot="1" x14ac:dyDescent="0.35">
      <c r="A130" s="25"/>
      <c r="B130" s="25"/>
      <c r="C130" s="25"/>
      <c r="D130" s="25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9"/>
      <c r="Q130" s="26"/>
      <c r="R130" s="26"/>
      <c r="S130" s="26"/>
      <c r="T130" s="26"/>
      <c r="U130" s="39"/>
      <c r="V130" s="26"/>
      <c r="W130" s="26"/>
      <c r="X130" s="26"/>
      <c r="Y130" s="26"/>
      <c r="Z130" s="39"/>
      <c r="AA130" s="26"/>
      <c r="AB130" s="26"/>
      <c r="AC130" s="26"/>
      <c r="AD130" s="26"/>
      <c r="AE130" s="39"/>
      <c r="AF130" s="26"/>
      <c r="AG130" s="26"/>
      <c r="AH130" s="26"/>
      <c r="AI130" s="39"/>
      <c r="AJ130" s="40"/>
      <c r="AK130" s="26"/>
      <c r="AL130" s="26"/>
      <c r="AM130" s="39"/>
      <c r="AN130" s="26"/>
    </row>
    <row r="131" spans="1:40" x14ac:dyDescent="0.3">
      <c r="B131" t="s">
        <v>60</v>
      </c>
      <c r="D131" s="85">
        <f>COUNT($F$18:$F$130)</f>
        <v>97</v>
      </c>
      <c r="E131" s="27" t="s">
        <v>117</v>
      </c>
      <c r="F131" s="85">
        <f>COUNTIF(F$18:F$130,1)+COUNTIF(F$18:F$130,2)+COUNTIF(F$18:F$130,3)</f>
        <v>90</v>
      </c>
      <c r="G131" s="1">
        <f>COUNTIF(G$18:G$130,1)</f>
        <v>9</v>
      </c>
      <c r="H131" s="1">
        <f>COUNTIF(H$18:H$130,1)</f>
        <v>6</v>
      </c>
      <c r="I131" s="1"/>
      <c r="J131" s="1"/>
      <c r="K131" s="85">
        <f>COUNTIF(K$18:K$130,-1)</f>
        <v>20</v>
      </c>
      <c r="L131" s="1">
        <f>COUNTIF(L$18:L$130,"&gt;0")</f>
        <v>25</v>
      </c>
      <c r="M131" s="1">
        <f>COUNTIF(M$18:M$130,"&gt;0")</f>
        <v>40</v>
      </c>
      <c r="N131" s="1">
        <f>COUNTIF(N$18:N$130,"&gt;0")</f>
        <v>90</v>
      </c>
      <c r="O131" s="1">
        <f>COUNTIF(O$18:O$130,"&gt;0")</f>
        <v>86</v>
      </c>
      <c r="P131" s="1">
        <f>COUNTIF(P$18:P$130,"&gt;0")</f>
        <v>57</v>
      </c>
      <c r="Q131" s="29">
        <f t="shared" ref="Q131:AM131" si="37">SUM(Q$18:Q$130)</f>
        <v>10</v>
      </c>
      <c r="R131" s="30">
        <f t="shared" si="37"/>
        <v>12</v>
      </c>
      <c r="S131" s="30">
        <f t="shared" si="37"/>
        <v>12.5</v>
      </c>
      <c r="T131" s="30">
        <f t="shared" si="37"/>
        <v>13.5</v>
      </c>
      <c r="U131" s="31">
        <f t="shared" si="37"/>
        <v>9.5</v>
      </c>
      <c r="V131" s="29">
        <f t="shared" si="37"/>
        <v>17</v>
      </c>
      <c r="W131" s="30">
        <f t="shared" si="37"/>
        <v>24.5</v>
      </c>
      <c r="X131" s="30">
        <f t="shared" si="37"/>
        <v>17</v>
      </c>
      <c r="Y131" s="30">
        <f t="shared" si="37"/>
        <v>21</v>
      </c>
      <c r="Z131" s="31">
        <f t="shared" si="37"/>
        <v>9.5</v>
      </c>
      <c r="AA131" s="29">
        <f t="shared" si="37"/>
        <v>35</v>
      </c>
      <c r="AB131" s="30">
        <f t="shared" si="37"/>
        <v>57.5</v>
      </c>
      <c r="AC131" s="30">
        <f t="shared" si="37"/>
        <v>35.5</v>
      </c>
      <c r="AD131" s="30">
        <f t="shared" si="37"/>
        <v>37</v>
      </c>
      <c r="AE131" s="31">
        <f t="shared" si="37"/>
        <v>31.5</v>
      </c>
      <c r="AF131" s="29">
        <f t="shared" si="37"/>
        <v>61</v>
      </c>
      <c r="AG131" s="30">
        <f t="shared" si="37"/>
        <v>12</v>
      </c>
      <c r="AH131" s="30">
        <f t="shared" si="37"/>
        <v>8</v>
      </c>
      <c r="AI131" s="30">
        <f t="shared" si="37"/>
        <v>5</v>
      </c>
      <c r="AJ131" s="29">
        <f t="shared" si="37"/>
        <v>23</v>
      </c>
      <c r="AK131" s="30">
        <f t="shared" si="37"/>
        <v>12</v>
      </c>
      <c r="AL131" s="30">
        <f t="shared" si="37"/>
        <v>6</v>
      </c>
      <c r="AM131" s="31">
        <f t="shared" si="37"/>
        <v>16</v>
      </c>
      <c r="AN131" s="19" t="s">
        <v>33</v>
      </c>
    </row>
    <row r="132" spans="1:40" x14ac:dyDescent="0.3">
      <c r="E132" s="27" t="s">
        <v>118</v>
      </c>
      <c r="F132" s="28"/>
      <c r="G132" s="28">
        <f>G131/$F$131*100</f>
        <v>10</v>
      </c>
      <c r="H132" s="28">
        <f>H131/$F$131*100</f>
        <v>6.666666666666667</v>
      </c>
      <c r="I132" s="28"/>
      <c r="J132" s="28"/>
      <c r="K132" s="61">
        <f>K131/$F$131*100</f>
        <v>22.222222222222221</v>
      </c>
      <c r="L132" s="28">
        <f>+L131/$F131*100</f>
        <v>27.777777777777779</v>
      </c>
      <c r="M132" s="28">
        <f>+M131/$F131*100</f>
        <v>44.444444444444443</v>
      </c>
      <c r="N132" s="28">
        <f>+N131/$F131*100</f>
        <v>100</v>
      </c>
      <c r="O132" s="28">
        <f>+O131/$F131*100</f>
        <v>95.555555555555557</v>
      </c>
      <c r="P132" s="28">
        <f>+P131/$F131*100</f>
        <v>63.333333333333329</v>
      </c>
      <c r="Q132" s="11">
        <f>+Q131/SUM($Q131:$U131)*100</f>
        <v>17.391304347826086</v>
      </c>
      <c r="R132" s="12">
        <f t="shared" ref="R132:U132" si="38">+R131/SUM($Q131:$U131)*100</f>
        <v>20.869565217391305</v>
      </c>
      <c r="S132" s="12">
        <f t="shared" si="38"/>
        <v>21.739130434782609</v>
      </c>
      <c r="T132" s="12">
        <f t="shared" si="38"/>
        <v>23.478260869565219</v>
      </c>
      <c r="U132" s="13">
        <f t="shared" si="38"/>
        <v>16.521739130434781</v>
      </c>
      <c r="V132" s="11">
        <f>+V131/SUM($V131:$Z131)*100</f>
        <v>19.101123595505616</v>
      </c>
      <c r="W132" s="12">
        <f t="shared" ref="W132:Z132" si="39">+W131/SUM($V131:$Z131)*100</f>
        <v>27.528089887640451</v>
      </c>
      <c r="X132" s="12">
        <f t="shared" si="39"/>
        <v>19.101123595505616</v>
      </c>
      <c r="Y132" s="12">
        <f t="shared" si="39"/>
        <v>23.595505617977526</v>
      </c>
      <c r="Z132" s="13">
        <f t="shared" si="39"/>
        <v>10.674157303370785</v>
      </c>
      <c r="AA132" s="11">
        <f>+AA131/SUM($AA131:$AE131)*100</f>
        <v>17.8117048346056</v>
      </c>
      <c r="AB132" s="12">
        <f t="shared" ref="AB132:AE132" si="40">+AB131/SUM($AA131:$AE131)*100</f>
        <v>29.262086513994912</v>
      </c>
      <c r="AC132" s="12">
        <f t="shared" si="40"/>
        <v>18.066157760814249</v>
      </c>
      <c r="AD132" s="12">
        <f t="shared" si="40"/>
        <v>18.829516539440203</v>
      </c>
      <c r="AE132" s="13">
        <f t="shared" si="40"/>
        <v>16.030534351145036</v>
      </c>
      <c r="AF132" s="12">
        <f>+AF131/SUM($AF131:$AI131)*100</f>
        <v>70.930232558139537</v>
      </c>
      <c r="AG132" s="12">
        <f t="shared" ref="AG132:AI132" si="41">+AG131/SUM($AF131:$AI131)*100</f>
        <v>13.953488372093023</v>
      </c>
      <c r="AH132" s="12">
        <f t="shared" si="41"/>
        <v>9.3023255813953494</v>
      </c>
      <c r="AI132" s="13">
        <f t="shared" si="41"/>
        <v>5.8139534883720927</v>
      </c>
      <c r="AJ132" s="11">
        <f>+AJ131/SUM($AJ131:$AM131)*100</f>
        <v>40.350877192982452</v>
      </c>
      <c r="AK132" s="12">
        <f t="shared" ref="AK132:AM132" si="42">+AK131/SUM($AJ131:$AM131)*100</f>
        <v>21.052631578947366</v>
      </c>
      <c r="AL132" s="12">
        <f t="shared" si="42"/>
        <v>10.526315789473683</v>
      </c>
      <c r="AM132" s="13">
        <f t="shared" si="42"/>
        <v>28.07017543859649</v>
      </c>
      <c r="AN132" s="19" t="s">
        <v>34</v>
      </c>
    </row>
    <row r="133" spans="1:40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1"/>
      <c r="L133" s="28"/>
      <c r="M133" s="28"/>
      <c r="N133" s="28"/>
      <c r="O133" s="28"/>
      <c r="P133" s="34"/>
      <c r="Q133" s="41"/>
      <c r="R133" s="28"/>
      <c r="S133" s="50">
        <f>(Q131*1+R131*2+S131*3+T131*4+U131*5)/(SUM(Q131:U131))</f>
        <v>3.008695652173913</v>
      </c>
      <c r="T133" s="50"/>
      <c r="U133" s="51"/>
      <c r="V133" s="50"/>
      <c r="W133" s="50"/>
      <c r="X133" s="50">
        <f>(V131*1+W131*2+X131*3+Y131*4+Z131*5)/(SUM(V131:Z131))</f>
        <v>2.792134831460674</v>
      </c>
      <c r="Y133" s="50"/>
      <c r="Z133" s="51"/>
      <c r="AA133" s="52"/>
      <c r="AB133" s="50"/>
      <c r="AC133" s="50">
        <f>(AA131*1+AB131*2+AC131*3+AD131*4+AE131*5)/(SUM(AA131:AE131))</f>
        <v>2.8600508905852418</v>
      </c>
      <c r="AE133" s="13"/>
      <c r="AI133" s="12"/>
      <c r="AJ133" s="10"/>
      <c r="AM133" s="13"/>
      <c r="AN133" s="19" t="s">
        <v>25</v>
      </c>
    </row>
    <row r="134" spans="1:40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1"/>
      <c r="L134" s="28"/>
      <c r="M134" s="28"/>
      <c r="N134" s="28"/>
      <c r="O134" s="28"/>
      <c r="S134" s="1">
        <v>5</v>
      </c>
      <c r="X134" s="1">
        <v>5</v>
      </c>
      <c r="AC134" s="1">
        <v>5</v>
      </c>
      <c r="AJ134" s="10"/>
      <c r="AN134" s="19" t="s">
        <v>35</v>
      </c>
    </row>
    <row r="135" spans="1:40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1"/>
      <c r="L135" s="28"/>
      <c r="M135" s="28"/>
      <c r="N135" s="28"/>
      <c r="O135" s="28"/>
      <c r="AJ135" s="10"/>
    </row>
    <row r="136" spans="1:40" x14ac:dyDescent="0.3"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104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7"/>
      <c r="F143" s="1"/>
      <c r="AJ143" s="10"/>
    </row>
    <row r="144" spans="1:40" x14ac:dyDescent="0.3">
      <c r="E144" s="27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9" t="s">
        <v>108</v>
      </c>
      <c r="J147" s="18">
        <f>COUNTIFS($J$18:$J$130,1,$F$18:$F$130,1)+COUNTIFS($J$18:$J$130,1,$F$18:$F$130,2)+COUNTIFS($J$18:$J$130,1,$F$18:$F$130,3)</f>
        <v>25</v>
      </c>
      <c r="L147" s="18">
        <f>COUNTIFS($J$18:$J$130,1,L18:L130,"&gt;0")</f>
        <v>8</v>
      </c>
      <c r="M147" s="18">
        <f>COUNTIFS($J$18:$J$130,1,M18:M130,"&gt;0")</f>
        <v>13</v>
      </c>
      <c r="N147" s="18">
        <f>COUNTIFS($J$18:$J$130,1,N18:N130,"&gt;0")</f>
        <v>25</v>
      </c>
      <c r="O147" s="18">
        <f>COUNTIFS($J$18:$J$130,1,O18:O130,"&gt;0")</f>
        <v>25</v>
      </c>
      <c r="P147" s="18">
        <f>COUNTIFS($J$18:$J$130,1,P18:P130,"&gt;0")</f>
        <v>16</v>
      </c>
      <c r="Q147" s="10">
        <f t="shared" ref="Q147:AM147" si="43">SUMIF($J$18:$J$130,1,Q18:Q130)</f>
        <v>2</v>
      </c>
      <c r="R147" s="1">
        <f t="shared" si="43"/>
        <v>3</v>
      </c>
      <c r="S147" s="1">
        <f t="shared" si="43"/>
        <v>6</v>
      </c>
      <c r="T147" s="1">
        <f t="shared" si="43"/>
        <v>5</v>
      </c>
      <c r="U147" s="9">
        <f t="shared" si="43"/>
        <v>3</v>
      </c>
      <c r="V147" s="10">
        <f t="shared" si="43"/>
        <v>9</v>
      </c>
      <c r="W147" s="1">
        <f t="shared" si="43"/>
        <v>9.5</v>
      </c>
      <c r="X147" s="1">
        <f t="shared" si="43"/>
        <v>4</v>
      </c>
      <c r="Y147" s="1">
        <f t="shared" si="43"/>
        <v>3</v>
      </c>
      <c r="Z147" s="9">
        <f t="shared" si="43"/>
        <v>4</v>
      </c>
      <c r="AA147" s="10">
        <f t="shared" si="43"/>
        <v>14</v>
      </c>
      <c r="AB147" s="1">
        <f t="shared" si="43"/>
        <v>18.5</v>
      </c>
      <c r="AC147" s="1">
        <f t="shared" si="43"/>
        <v>10</v>
      </c>
      <c r="AD147" s="1">
        <f t="shared" si="43"/>
        <v>7.5</v>
      </c>
      <c r="AE147" s="9">
        <f t="shared" si="43"/>
        <v>5</v>
      </c>
      <c r="AF147" s="10">
        <f t="shared" si="43"/>
        <v>20</v>
      </c>
      <c r="AG147" s="1">
        <f t="shared" si="43"/>
        <v>1</v>
      </c>
      <c r="AH147" s="1">
        <f t="shared" si="43"/>
        <v>2</v>
      </c>
      <c r="AI147" s="1">
        <f t="shared" si="43"/>
        <v>2</v>
      </c>
      <c r="AJ147" s="10">
        <f t="shared" si="43"/>
        <v>9</v>
      </c>
      <c r="AK147" s="1">
        <f t="shared" si="43"/>
        <v>3</v>
      </c>
      <c r="AL147" s="1">
        <f t="shared" si="43"/>
        <v>1</v>
      </c>
      <c r="AM147" s="9">
        <f t="shared" si="43"/>
        <v>3</v>
      </c>
    </row>
    <row r="148" spans="5:39" x14ac:dyDescent="0.3">
      <c r="L148" s="28"/>
      <c r="M148" s="28"/>
      <c r="N148" s="28"/>
      <c r="O148" s="28"/>
      <c r="P148" s="28"/>
      <c r="Q148" s="11">
        <f>+Q147/SUM($Q147:$U147)*100</f>
        <v>10.526315789473683</v>
      </c>
      <c r="R148" s="12">
        <f t="shared" ref="R148:U148" si="44">+R147/SUM($Q147:$U147)*100</f>
        <v>15.789473684210526</v>
      </c>
      <c r="S148" s="12">
        <f t="shared" si="44"/>
        <v>31.578947368421051</v>
      </c>
      <c r="T148" s="12">
        <f t="shared" si="44"/>
        <v>26.315789473684209</v>
      </c>
      <c r="U148" s="13">
        <f t="shared" si="44"/>
        <v>15.789473684210526</v>
      </c>
      <c r="V148" s="11">
        <f>+V147/SUM($V147:$Z147)*100</f>
        <v>30.508474576271187</v>
      </c>
      <c r="W148" s="12">
        <f t="shared" ref="W148:Z148" si="45">+W147/SUM($V147:$Z147)*100</f>
        <v>32.20338983050847</v>
      </c>
      <c r="X148" s="12">
        <f t="shared" si="45"/>
        <v>13.559322033898304</v>
      </c>
      <c r="Y148" s="12">
        <f t="shared" si="45"/>
        <v>10.16949152542373</v>
      </c>
      <c r="Z148" s="13">
        <f t="shared" si="45"/>
        <v>13.559322033898304</v>
      </c>
      <c r="AA148" s="11">
        <f>+AA147/SUM($AA147:$AE147)*100</f>
        <v>25.454545454545453</v>
      </c>
      <c r="AB148" s="12">
        <f t="shared" ref="AB148:AE148" si="46">+AB147/SUM($AA147:$AE147)*100</f>
        <v>33.636363636363633</v>
      </c>
      <c r="AC148" s="12">
        <f t="shared" si="46"/>
        <v>18.181818181818183</v>
      </c>
      <c r="AD148" s="12">
        <f t="shared" si="46"/>
        <v>13.636363636363635</v>
      </c>
      <c r="AE148" s="13">
        <f t="shared" si="46"/>
        <v>9.0909090909090917</v>
      </c>
      <c r="AF148" s="12">
        <f>+AF147/SUM($AF147:$AI147)*100</f>
        <v>80</v>
      </c>
      <c r="AG148" s="12">
        <f t="shared" ref="AG148:AI148" si="47">+AG147/SUM($AF147:$AI147)*100</f>
        <v>4</v>
      </c>
      <c r="AH148" s="12">
        <f t="shared" si="47"/>
        <v>8</v>
      </c>
      <c r="AI148" s="13">
        <f t="shared" si="47"/>
        <v>8</v>
      </c>
      <c r="AJ148" s="11">
        <f>+AJ147/SUM($AJ147:$AM147)*100</f>
        <v>56.25</v>
      </c>
      <c r="AK148" s="12">
        <f t="shared" ref="AK148:AM148" si="48">+AK147/SUM($AJ147:$AM147)*100</f>
        <v>18.75</v>
      </c>
      <c r="AL148" s="12">
        <f t="shared" si="48"/>
        <v>6.25</v>
      </c>
      <c r="AM148" s="13">
        <f t="shared" si="48"/>
        <v>18.75</v>
      </c>
    </row>
    <row r="149" spans="5:39" x14ac:dyDescent="0.3">
      <c r="L149" s="28"/>
      <c r="M149" s="28"/>
      <c r="N149" s="28"/>
      <c r="Q149" s="41"/>
      <c r="R149" s="28"/>
      <c r="S149" s="50">
        <f>(Q147*1+R147*2+S147*3+T147*4+U147*5)/(SUM(Q147:U147))</f>
        <v>3.2105263157894739</v>
      </c>
      <c r="T149" s="50"/>
      <c r="U149" s="51"/>
      <c r="V149" s="50"/>
      <c r="W149" s="50"/>
      <c r="X149" s="50">
        <f>(V147*1+W147*2+X147*3+Y147*4+Z147*5)/(SUM(V147:Z147))</f>
        <v>2.4406779661016951</v>
      </c>
      <c r="Y149" s="50"/>
      <c r="Z149" s="51"/>
      <c r="AA149" s="52"/>
      <c r="AB149" s="50"/>
      <c r="AC149" s="50">
        <f>(AA147*1+AB147*2+AC147*3+AD147*4+AE147*5)/(SUM(AA147:AE147))</f>
        <v>2.4727272727272727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9" t="s">
        <v>105</v>
      </c>
      <c r="J151" s="18">
        <f>COUNTIFS($J$17:$J$129,-1,$F$17:$F$129,1)+COUNTIFS($J$17:$J$129,-1,$F$17:$F$129,2)+COUNTIFS($J$17:$J$129,-1,$F$17:$F$129,3)</f>
        <v>65</v>
      </c>
      <c r="L151" s="18">
        <f>COUNTIFS($J$17:$J$129,-1,L$17:L$129,"&gt;0")</f>
        <v>17</v>
      </c>
      <c r="M151" s="18">
        <f>COUNTIFS($J$17:$J$129,-1,M$17:M$129,"&gt;0")</f>
        <v>27</v>
      </c>
      <c r="N151" s="18">
        <f>COUNTIFS($J$17:$J$129,-1,N$17:N$129,"&gt;0")</f>
        <v>65</v>
      </c>
      <c r="O151" s="18">
        <f>COUNTIFS($J$17:$J$129,-1,O$17:O$129,"&gt;0")</f>
        <v>61</v>
      </c>
      <c r="P151" s="18">
        <f>COUNTIFS($J$17:$J$129,-1,P$17:P$129,"&gt;0")</f>
        <v>41</v>
      </c>
      <c r="Q151" s="10">
        <f t="shared" ref="Q151:AM151" si="49">SUMIF($J$18:$J$130,-1,Q18:Q130)</f>
        <v>8</v>
      </c>
      <c r="R151" s="1">
        <f t="shared" si="49"/>
        <v>9</v>
      </c>
      <c r="S151" s="1">
        <f t="shared" si="49"/>
        <v>6.5</v>
      </c>
      <c r="T151" s="1">
        <f t="shared" si="49"/>
        <v>8.5</v>
      </c>
      <c r="U151" s="9">
        <f t="shared" si="49"/>
        <v>6.5</v>
      </c>
      <c r="V151" s="10">
        <f t="shared" si="49"/>
        <v>8</v>
      </c>
      <c r="W151" s="1">
        <f t="shared" si="49"/>
        <v>15</v>
      </c>
      <c r="X151" s="1">
        <f t="shared" si="49"/>
        <v>13</v>
      </c>
      <c r="Y151" s="1">
        <f t="shared" si="49"/>
        <v>18</v>
      </c>
      <c r="Z151" s="9">
        <f t="shared" si="49"/>
        <v>5.5</v>
      </c>
      <c r="AA151" s="10">
        <f t="shared" si="49"/>
        <v>21</v>
      </c>
      <c r="AB151" s="1">
        <f t="shared" si="49"/>
        <v>39</v>
      </c>
      <c r="AC151" s="1">
        <f t="shared" si="49"/>
        <v>25.5</v>
      </c>
      <c r="AD151" s="1">
        <f t="shared" si="49"/>
        <v>29.5</v>
      </c>
      <c r="AE151" s="9">
        <f t="shared" si="49"/>
        <v>26.5</v>
      </c>
      <c r="AF151" s="10">
        <f t="shared" si="49"/>
        <v>41</v>
      </c>
      <c r="AG151" s="1">
        <f t="shared" si="49"/>
        <v>11</v>
      </c>
      <c r="AH151" s="1">
        <f t="shared" si="49"/>
        <v>6</v>
      </c>
      <c r="AI151" s="1">
        <f t="shared" si="49"/>
        <v>3</v>
      </c>
      <c r="AJ151" s="10">
        <f t="shared" si="49"/>
        <v>14</v>
      </c>
      <c r="AK151" s="1">
        <f t="shared" si="49"/>
        <v>9</v>
      </c>
      <c r="AL151" s="1">
        <f t="shared" si="49"/>
        <v>5</v>
      </c>
      <c r="AM151" s="9">
        <f t="shared" si="49"/>
        <v>13</v>
      </c>
    </row>
    <row r="152" spans="5:39" x14ac:dyDescent="0.3">
      <c r="E152" s="19" t="s">
        <v>106</v>
      </c>
      <c r="L152" s="12"/>
      <c r="M152" s="12"/>
      <c r="N152" s="12"/>
      <c r="O152" s="12"/>
      <c r="P152" s="12"/>
      <c r="Q152" s="11">
        <f>+Q151/SUM($Q151:$U151)*100</f>
        <v>20.779220779220779</v>
      </c>
      <c r="R152" s="12">
        <f t="shared" ref="R152:U152" si="50">+R151/SUM($Q151:$U151)*100</f>
        <v>23.376623376623375</v>
      </c>
      <c r="S152" s="12">
        <f t="shared" si="50"/>
        <v>16.883116883116884</v>
      </c>
      <c r="T152" s="12">
        <f t="shared" si="50"/>
        <v>22.077922077922079</v>
      </c>
      <c r="U152" s="13">
        <f t="shared" si="50"/>
        <v>16.883116883116884</v>
      </c>
      <c r="V152" s="11">
        <f>+V151/SUM($V151:$Z151)*100</f>
        <v>13.445378151260504</v>
      </c>
      <c r="W152" s="12">
        <f t="shared" ref="W152:Z152" si="51">+W151/SUM($V151:$Z151)*100</f>
        <v>25.210084033613445</v>
      </c>
      <c r="X152" s="12">
        <f t="shared" si="51"/>
        <v>21.84873949579832</v>
      </c>
      <c r="Y152" s="12">
        <f t="shared" si="51"/>
        <v>30.252100840336134</v>
      </c>
      <c r="Z152" s="13">
        <f t="shared" si="51"/>
        <v>9.2436974789915975</v>
      </c>
      <c r="AA152" s="11">
        <f>+AA151/SUM($AA151:$AE151)*100</f>
        <v>14.840989399293287</v>
      </c>
      <c r="AB152" s="12">
        <f t="shared" ref="AB152:AE152" si="52">+AB151/SUM($AA151:$AE151)*100</f>
        <v>27.561837455830389</v>
      </c>
      <c r="AC152" s="12">
        <f t="shared" si="52"/>
        <v>18.021201413427562</v>
      </c>
      <c r="AD152" s="12">
        <f t="shared" si="52"/>
        <v>20.848056537102476</v>
      </c>
      <c r="AE152" s="13">
        <f t="shared" si="52"/>
        <v>18.727915194346288</v>
      </c>
      <c r="AF152" s="12">
        <f>+AF151/SUM($AF151:$AI151)*100</f>
        <v>67.213114754098356</v>
      </c>
      <c r="AG152" s="12">
        <f t="shared" ref="AG152:AI152" si="53">+AG151/SUM($AF151:$AI151)*100</f>
        <v>18.032786885245901</v>
      </c>
      <c r="AH152" s="12">
        <f t="shared" si="53"/>
        <v>9.8360655737704921</v>
      </c>
      <c r="AI152" s="13">
        <f t="shared" si="53"/>
        <v>4.918032786885246</v>
      </c>
      <c r="AJ152" s="11">
        <f>+AJ151/SUM($AJ151:$AM151)*100</f>
        <v>34.146341463414636</v>
      </c>
      <c r="AK152" s="12">
        <f t="shared" ref="AK152:AM152" si="54">+AK151/SUM($AJ151:$AM151)*100</f>
        <v>21.951219512195124</v>
      </c>
      <c r="AL152" s="12">
        <f t="shared" si="54"/>
        <v>12.195121951219512</v>
      </c>
      <c r="AM152" s="13">
        <f t="shared" si="54"/>
        <v>31.707317073170731</v>
      </c>
    </row>
    <row r="153" spans="5:39" x14ac:dyDescent="0.3">
      <c r="E153" s="19" t="s">
        <v>107</v>
      </c>
      <c r="L153" s="28"/>
      <c r="M153" s="28"/>
      <c r="N153" s="28"/>
      <c r="Q153" s="41"/>
      <c r="R153" s="28"/>
      <c r="S153" s="50">
        <f>(Q151*1+R151*2+S151*3+T151*4+U151*5)/(SUM(Q151:U151))</f>
        <v>2.9090909090909092</v>
      </c>
      <c r="T153" s="50"/>
      <c r="U153" s="51"/>
      <c r="V153" s="50"/>
      <c r="W153" s="50"/>
      <c r="X153" s="50">
        <f>(V151*1+W151*2+X151*3+Y151*4+Z151*5)/(SUM(V151:Z151))</f>
        <v>2.9663865546218489</v>
      </c>
      <c r="Y153" s="50"/>
      <c r="Z153" s="51"/>
      <c r="AA153" s="52"/>
      <c r="AB153" s="50"/>
      <c r="AC153" s="50">
        <f>(AA151*1+AB151*2+AC151*3+AD151*4+AE151*5)/(SUM(AA151:AE151))</f>
        <v>3.010600706713781</v>
      </c>
      <c r="AE153" s="13"/>
      <c r="AJ153" s="10"/>
    </row>
    <row r="154" spans="5:39" x14ac:dyDescent="0.3">
      <c r="L154" s="28"/>
      <c r="M154" s="28"/>
      <c r="N154" s="28"/>
      <c r="Q154" s="41"/>
      <c r="R154" s="28"/>
      <c r="S154" s="50"/>
      <c r="T154" s="50"/>
      <c r="U154" s="51"/>
      <c r="V154" s="50"/>
      <c r="W154" s="50"/>
      <c r="X154" s="50"/>
      <c r="Y154" s="50"/>
      <c r="Z154" s="50"/>
      <c r="AA154" s="52"/>
      <c r="AB154" s="50"/>
      <c r="AC154" s="50"/>
      <c r="AE154" s="13"/>
      <c r="AJ154" s="10"/>
    </row>
    <row r="155" spans="5:39" x14ac:dyDescent="0.3">
      <c r="E155" s="19" t="s">
        <v>119</v>
      </c>
      <c r="K155" s="18">
        <f>K131</f>
        <v>20</v>
      </c>
      <c r="L155" s="18">
        <f>COUNTIFS($K$18:$K$130,-1,L$18:L$130,"&gt;0")</f>
        <v>4</v>
      </c>
      <c r="M155" s="18">
        <f>COUNTIFS($K$18:$K$130,-1,M$18:M$130,"&gt;0")</f>
        <v>10</v>
      </c>
      <c r="N155" s="18">
        <f>COUNTIFS($K$18:$K$130,-1,N$18:N$130,"&gt;0")</f>
        <v>20</v>
      </c>
      <c r="O155" s="18">
        <f>COUNTIFS($K$18:$K$130,-1,O$18:O$130,"&gt;0")</f>
        <v>16</v>
      </c>
      <c r="P155" s="18">
        <f>COUNTIFS($K$18:$K$130,-1,P$18:P$130,"&gt;0")</f>
        <v>10</v>
      </c>
      <c r="Q155" s="10">
        <f t="shared" ref="Q155:AM155" si="55">SUMIF($K$18:$K$130,-1,Q18:Q130)</f>
        <v>0</v>
      </c>
      <c r="R155" s="1">
        <f t="shared" si="55"/>
        <v>0</v>
      </c>
      <c r="S155" s="1">
        <f t="shared" si="55"/>
        <v>2.5</v>
      </c>
      <c r="T155" s="1">
        <f t="shared" si="55"/>
        <v>3</v>
      </c>
      <c r="U155" s="9">
        <f t="shared" si="55"/>
        <v>2.5</v>
      </c>
      <c r="V155" s="1">
        <f t="shared" si="55"/>
        <v>4</v>
      </c>
      <c r="W155" s="1">
        <f t="shared" si="55"/>
        <v>6</v>
      </c>
      <c r="X155" s="1">
        <f t="shared" si="55"/>
        <v>0</v>
      </c>
      <c r="Y155" s="1">
        <f t="shared" si="55"/>
        <v>7</v>
      </c>
      <c r="Z155" s="1">
        <f t="shared" si="55"/>
        <v>3</v>
      </c>
      <c r="AA155" s="10">
        <f t="shared" si="55"/>
        <v>2</v>
      </c>
      <c r="AB155" s="1">
        <f t="shared" si="55"/>
        <v>15</v>
      </c>
      <c r="AC155" s="1">
        <f t="shared" si="55"/>
        <v>3</v>
      </c>
      <c r="AD155" s="1">
        <f t="shared" si="55"/>
        <v>9</v>
      </c>
      <c r="AE155" s="9">
        <f t="shared" si="55"/>
        <v>8</v>
      </c>
      <c r="AF155" s="1">
        <f t="shared" si="55"/>
        <v>11</v>
      </c>
      <c r="AG155" s="1">
        <f t="shared" si="55"/>
        <v>4</v>
      </c>
      <c r="AH155" s="1">
        <f t="shared" si="55"/>
        <v>0</v>
      </c>
      <c r="AI155" s="1">
        <f t="shared" si="55"/>
        <v>1</v>
      </c>
      <c r="AJ155" s="10">
        <f t="shared" si="55"/>
        <v>3</v>
      </c>
      <c r="AK155" s="1">
        <f t="shared" si="55"/>
        <v>4</v>
      </c>
      <c r="AL155" s="1">
        <f t="shared" si="55"/>
        <v>2</v>
      </c>
      <c r="AM155" s="9">
        <f t="shared" si="55"/>
        <v>1</v>
      </c>
    </row>
    <row r="156" spans="5:39" x14ac:dyDescent="0.3">
      <c r="E156" s="19" t="s">
        <v>120</v>
      </c>
      <c r="Q156" s="11">
        <f>+Q155/SUM($Q155:$U155)*100</f>
        <v>0</v>
      </c>
      <c r="R156" s="12">
        <f t="shared" ref="R156:U156" si="56">+R155/SUM($Q155:$U155)*100</f>
        <v>0</v>
      </c>
      <c r="S156" s="12">
        <f t="shared" si="56"/>
        <v>31.25</v>
      </c>
      <c r="T156" s="12">
        <f t="shared" si="56"/>
        <v>37.5</v>
      </c>
      <c r="U156" s="13">
        <f t="shared" si="56"/>
        <v>31.25</v>
      </c>
      <c r="V156" s="11">
        <f>+V155/SUM($V155:$Z155)*100</f>
        <v>20</v>
      </c>
      <c r="W156" s="12">
        <f t="shared" ref="W156:Z156" si="57">+W155/SUM($V155:$Z155)*100</f>
        <v>30</v>
      </c>
      <c r="X156" s="12">
        <f t="shared" si="57"/>
        <v>0</v>
      </c>
      <c r="Y156" s="12">
        <f t="shared" si="57"/>
        <v>35</v>
      </c>
      <c r="Z156" s="13">
        <f t="shared" si="57"/>
        <v>15</v>
      </c>
      <c r="AA156" s="11">
        <f>+AA155/SUM($AA155:$AE155)*100</f>
        <v>5.4054054054054053</v>
      </c>
      <c r="AB156" s="12">
        <f t="shared" ref="AB156:AE156" si="58">+AB155/SUM($AA155:$AE155)*100</f>
        <v>40.54054054054054</v>
      </c>
      <c r="AC156" s="12">
        <f t="shared" si="58"/>
        <v>8.1081081081081088</v>
      </c>
      <c r="AD156" s="12">
        <f t="shared" si="58"/>
        <v>24.324324324324326</v>
      </c>
      <c r="AE156" s="13">
        <f t="shared" si="58"/>
        <v>21.621621621621621</v>
      </c>
      <c r="AF156" s="12">
        <f>+AF155/SUM($AF155:$AI155)*100</f>
        <v>68.75</v>
      </c>
      <c r="AG156" s="12">
        <f t="shared" ref="AG156:AI156" si="59">+AG155/SUM($AF155:$AI155)*100</f>
        <v>25</v>
      </c>
      <c r="AH156" s="12">
        <f t="shared" si="59"/>
        <v>0</v>
      </c>
      <c r="AI156" s="13">
        <f t="shared" si="59"/>
        <v>6.25</v>
      </c>
      <c r="AJ156" s="11">
        <f>+AJ155/SUM($AJ155:$AM155)*100</f>
        <v>30</v>
      </c>
      <c r="AK156" s="12">
        <f t="shared" ref="AK156:AM156" si="60">+AK155/SUM($AJ155:$AM155)*100</f>
        <v>40</v>
      </c>
      <c r="AL156" s="12">
        <f t="shared" si="60"/>
        <v>20</v>
      </c>
      <c r="AM156" s="13">
        <f t="shared" si="60"/>
        <v>10</v>
      </c>
    </row>
    <row r="157" spans="5:39" x14ac:dyDescent="0.3">
      <c r="L157" s="28"/>
      <c r="M157" s="28"/>
      <c r="N157" s="28"/>
      <c r="Q157" s="41"/>
      <c r="R157" s="28"/>
      <c r="S157" s="50">
        <f>(Q155*1+R155*2+S155*3+T155*4+U155*5)/(SUM(Q155:U155))</f>
        <v>4</v>
      </c>
      <c r="T157" s="50"/>
      <c r="U157" s="51"/>
      <c r="V157" s="50"/>
      <c r="W157" s="50"/>
      <c r="X157" s="50">
        <f>(V155*1+W155*2+X155*3+Y155*4+Z155*5)/(SUM(V155:Z155))</f>
        <v>2.95</v>
      </c>
      <c r="Y157" s="50"/>
      <c r="Z157" s="51"/>
      <c r="AA157" s="52"/>
      <c r="AB157" s="50"/>
      <c r="AC157" s="50">
        <f>(AA155*1+AB155*2+AC155*3+AD155*4+AE155*5)/(SUM(AA155:AE155))</f>
        <v>3.1621621621621623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2"/>
      <c r="N160" s="32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9" t="s">
        <v>121</v>
      </c>
      <c r="H170" s="18">
        <f>COUNTIF(H18:H130,1)</f>
        <v>6</v>
      </c>
      <c r="L170" s="18">
        <f>COUNTIFS($H$18:$H$130,1,L18:L130,"&gt;0")</f>
        <v>1</v>
      </c>
      <c r="M170" s="18">
        <f>COUNTIFS($H$18:$H$130,1,M18:M130,"&gt;0")</f>
        <v>4</v>
      </c>
      <c r="N170" s="18">
        <f>COUNTIFS($H$18:$H$130,1,N18:N130,"&gt;0")</f>
        <v>6</v>
      </c>
      <c r="O170" s="18">
        <f>COUNTIFS($H$18:$H$130,1,O18:O130,"&gt;0")</f>
        <v>6</v>
      </c>
      <c r="P170" s="18">
        <f>COUNTIFS($H$18:$H$130,1,P18:P130,"&gt;0")</f>
        <v>3</v>
      </c>
      <c r="Q170" s="10">
        <f t="shared" ref="Q170:AM170" si="61">SUMIF($H$18:$H$130,1,Q18:Q130)</f>
        <v>0</v>
      </c>
      <c r="R170" s="1">
        <f t="shared" si="61"/>
        <v>0</v>
      </c>
      <c r="S170" s="1">
        <f t="shared" si="61"/>
        <v>0</v>
      </c>
      <c r="T170" s="1">
        <f t="shared" si="61"/>
        <v>2</v>
      </c>
      <c r="U170" s="9">
        <f t="shared" si="61"/>
        <v>0</v>
      </c>
      <c r="V170" s="1">
        <f t="shared" si="61"/>
        <v>1</v>
      </c>
      <c r="W170" s="1">
        <f t="shared" si="61"/>
        <v>3</v>
      </c>
      <c r="X170" s="1">
        <f t="shared" si="61"/>
        <v>0</v>
      </c>
      <c r="Y170" s="1">
        <f t="shared" si="61"/>
        <v>4</v>
      </c>
      <c r="Z170" s="1">
        <f t="shared" si="61"/>
        <v>0</v>
      </c>
      <c r="AA170" s="10">
        <f t="shared" si="61"/>
        <v>0</v>
      </c>
      <c r="AB170" s="1">
        <f t="shared" si="61"/>
        <v>6</v>
      </c>
      <c r="AC170" s="1">
        <f t="shared" si="61"/>
        <v>0</v>
      </c>
      <c r="AD170" s="1">
        <f t="shared" si="61"/>
        <v>2</v>
      </c>
      <c r="AE170" s="9">
        <f t="shared" si="61"/>
        <v>4</v>
      </c>
      <c r="AF170" s="1">
        <f t="shared" si="61"/>
        <v>5</v>
      </c>
      <c r="AG170" s="1">
        <f t="shared" si="61"/>
        <v>0</v>
      </c>
      <c r="AH170" s="1">
        <f t="shared" si="61"/>
        <v>0</v>
      </c>
      <c r="AI170" s="1">
        <f t="shared" si="61"/>
        <v>1</v>
      </c>
      <c r="AJ170" s="10">
        <f t="shared" si="61"/>
        <v>0</v>
      </c>
      <c r="AK170" s="1">
        <f t="shared" si="61"/>
        <v>3</v>
      </c>
      <c r="AL170" s="1">
        <f t="shared" si="61"/>
        <v>0</v>
      </c>
      <c r="AM170" s="9">
        <f t="shared" si="61"/>
        <v>0</v>
      </c>
    </row>
    <row r="171" spans="5:39" x14ac:dyDescent="0.3">
      <c r="Q171" s="11">
        <f>+Q170/SUM($Q170:$U170)*100</f>
        <v>0</v>
      </c>
      <c r="R171" s="12">
        <f t="shared" ref="R171:U171" si="62">+R170/SUM($Q170:$U170)*100</f>
        <v>0</v>
      </c>
      <c r="S171" s="12">
        <f t="shared" si="62"/>
        <v>0</v>
      </c>
      <c r="T171" s="12">
        <f t="shared" si="62"/>
        <v>100</v>
      </c>
      <c r="U171" s="13">
        <f t="shared" si="62"/>
        <v>0</v>
      </c>
      <c r="V171" s="11">
        <f>+V170/SUM($V170:$Z170)*100</f>
        <v>12.5</v>
      </c>
      <c r="W171" s="12">
        <f t="shared" ref="W171:Z171" si="63">+W170/SUM($V170:$Z170)*100</f>
        <v>37.5</v>
      </c>
      <c r="X171" s="12">
        <f t="shared" si="63"/>
        <v>0</v>
      </c>
      <c r="Y171" s="12">
        <f t="shared" si="63"/>
        <v>50</v>
      </c>
      <c r="Z171" s="13">
        <f t="shared" si="63"/>
        <v>0</v>
      </c>
      <c r="AA171" s="11">
        <f>+AA170/SUM($AA170:$AE170)*100</f>
        <v>0</v>
      </c>
      <c r="AB171" s="12">
        <f t="shared" ref="AB171:AE171" si="64">+AB170/SUM($AA170:$AE170)*100</f>
        <v>50</v>
      </c>
      <c r="AC171" s="12">
        <f t="shared" si="64"/>
        <v>0</v>
      </c>
      <c r="AD171" s="12">
        <f t="shared" si="64"/>
        <v>16.666666666666664</v>
      </c>
      <c r="AE171" s="13">
        <f t="shared" si="64"/>
        <v>33.333333333333329</v>
      </c>
      <c r="AF171" s="12">
        <f>+AF170/SUM($AF170:$AI170)*100</f>
        <v>83.333333333333343</v>
      </c>
      <c r="AG171" s="12">
        <f t="shared" ref="AG171:AI171" si="65">+AG170/SUM($AF170:$AI170)*100</f>
        <v>0</v>
      </c>
      <c r="AH171" s="12">
        <f t="shared" si="65"/>
        <v>0</v>
      </c>
      <c r="AI171" s="13">
        <f t="shared" si="65"/>
        <v>16.666666666666664</v>
      </c>
      <c r="AJ171" s="11">
        <f>+AJ170/SUM($AJ170:$AM170)*100</f>
        <v>0</v>
      </c>
      <c r="AK171" s="12">
        <f t="shared" ref="AK171:AM171" si="66">+AK170/SUM($AJ170:$AM170)*100</f>
        <v>100</v>
      </c>
      <c r="AL171" s="12">
        <f t="shared" si="66"/>
        <v>0</v>
      </c>
      <c r="AM171" s="13">
        <f t="shared" si="66"/>
        <v>0</v>
      </c>
    </row>
    <row r="172" spans="5:39" x14ac:dyDescent="0.3">
      <c r="L172" s="28"/>
      <c r="M172" s="28"/>
      <c r="N172" s="28"/>
      <c r="S172" s="1">
        <f>(Q170*1+R170*2+S170*3+T170*4+U170*5)/SUM(Q170:U170)</f>
        <v>4</v>
      </c>
      <c r="U172" s="13"/>
      <c r="X172" s="33">
        <f>(V170*1+W170*2+X170*3+Y170*4+Z170*5)/SUM(V170:Z170)</f>
        <v>2.875</v>
      </c>
      <c r="Z172" s="13"/>
      <c r="AC172" s="1">
        <f>(AA170*1+AB170*2+AC170*3+AD170*4+AE170*5)/SUM(AA170:AE170)</f>
        <v>3.3333333333333335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2"/>
      <c r="N175" s="32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F184"/>
      <c r="G184"/>
      <c r="H184"/>
      <c r="I184"/>
      <c r="J184"/>
      <c r="K184"/>
      <c r="L184"/>
      <c r="M184"/>
      <c r="N184"/>
      <c r="O184"/>
      <c r="AJ184" s="10"/>
    </row>
    <row r="185" spans="5:36" x14ac:dyDescent="0.3">
      <c r="E185" s="71" t="s">
        <v>166</v>
      </c>
      <c r="F185" s="170"/>
      <c r="G185" s="170"/>
      <c r="H185" s="171"/>
      <c r="I185" s="170"/>
      <c r="J185" s="170"/>
      <c r="K185" s="170"/>
      <c r="L185" s="171"/>
      <c r="M185" s="170"/>
      <c r="N185" s="170"/>
      <c r="O185" s="170"/>
      <c r="AJ185" s="10"/>
    </row>
    <row r="186" spans="5:36" x14ac:dyDescent="0.3">
      <c r="E186" s="71"/>
      <c r="F186" s="171" t="s">
        <v>167</v>
      </c>
      <c r="G186" s="170"/>
      <c r="H186" s="171"/>
      <c r="I186" s="170"/>
      <c r="J186" s="170"/>
      <c r="K186" s="170"/>
      <c r="L186" s="171"/>
      <c r="M186" s="170"/>
      <c r="N186" s="170"/>
      <c r="O186" s="170"/>
      <c r="Q186" s="10">
        <f t="shared" ref="Q186:AE186" si="67">SUMIFS(Q$18:Q$130,$O$18:$O$130,"&gt;2",$K$18:$K$130,1)</f>
        <v>3</v>
      </c>
      <c r="R186" s="1">
        <f t="shared" si="67"/>
        <v>3</v>
      </c>
      <c r="S186" s="1">
        <f t="shared" si="67"/>
        <v>2</v>
      </c>
      <c r="T186" s="1">
        <f t="shared" si="67"/>
        <v>1</v>
      </c>
      <c r="U186" s="9">
        <f t="shared" si="67"/>
        <v>1</v>
      </c>
      <c r="V186" s="1">
        <f t="shared" si="67"/>
        <v>1</v>
      </c>
      <c r="W186" s="1">
        <f t="shared" si="67"/>
        <v>1</v>
      </c>
      <c r="X186" s="1">
        <f t="shared" si="67"/>
        <v>4</v>
      </c>
      <c r="Y186" s="1">
        <f t="shared" si="67"/>
        <v>3</v>
      </c>
      <c r="Z186" s="1">
        <f t="shared" si="67"/>
        <v>2</v>
      </c>
      <c r="AA186" s="10">
        <f t="shared" si="67"/>
        <v>4</v>
      </c>
      <c r="AB186" s="1">
        <f t="shared" si="67"/>
        <v>5.5</v>
      </c>
      <c r="AC186" s="1">
        <f t="shared" si="67"/>
        <v>7.5</v>
      </c>
      <c r="AD186" s="1">
        <f t="shared" si="67"/>
        <v>6.5</v>
      </c>
      <c r="AE186" s="9">
        <f t="shared" si="67"/>
        <v>5.5</v>
      </c>
      <c r="AJ186" s="10"/>
    </row>
    <row r="187" spans="5:36" x14ac:dyDescent="0.3">
      <c r="E187" s="71"/>
      <c r="F187" s="171" t="s">
        <v>25</v>
      </c>
      <c r="G187" s="170"/>
      <c r="H187" s="171" t="s">
        <v>168</v>
      </c>
      <c r="I187" s="170"/>
      <c r="J187" s="170"/>
      <c r="K187" s="170"/>
      <c r="L187" s="171"/>
      <c r="M187" s="170"/>
      <c r="N187" s="170"/>
      <c r="O187" s="170"/>
      <c r="Q187" s="153"/>
      <c r="R187" s="33"/>
      <c r="S187" s="33">
        <f>(Q186*1+R186*2+S186*3+T186*4+U186*5)/SUM(Q186:U186)</f>
        <v>2.4</v>
      </c>
      <c r="T187" s="33"/>
      <c r="U187" s="155">
        <f>(U186*1.5+T186-R186-Q186*1.5)/SUM(Q186:U186)</f>
        <v>-0.5</v>
      </c>
      <c r="V187" s="33"/>
      <c r="W187" s="33"/>
      <c r="X187" s="33">
        <f>(V186*1+W186*2+X186*3+Y186*4+Z186*5)/SUM(V186:Z186)</f>
        <v>3.3636363636363638</v>
      </c>
      <c r="Y187" s="33"/>
      <c r="Z187" s="155">
        <f>(Z186*1.5+Y186-W186-V186*1.5)/SUM(V186:Z186)</f>
        <v>0.31818181818181818</v>
      </c>
      <c r="AA187" s="153"/>
      <c r="AB187" s="33"/>
      <c r="AC187" s="33">
        <f>(AA186*1+AB186*2+AC186*3+AD186*4+AE186*5)/SUM(AA186:AE186)</f>
        <v>3.1379310344827585</v>
      </c>
      <c r="AD187" s="33"/>
      <c r="AE187" s="155">
        <f>(AE186*1.5+AD186-AB186-AA186*1.5)/SUM(AA186:AE186)</f>
        <v>0.11206896551724138</v>
      </c>
      <c r="AJ187" s="10"/>
    </row>
    <row r="188" spans="5:36" x14ac:dyDescent="0.3">
      <c r="E188" s="71"/>
      <c r="F188" s="171" t="s">
        <v>170</v>
      </c>
      <c r="G188" s="170"/>
      <c r="H188" s="171"/>
      <c r="I188" s="170"/>
      <c r="J188" s="170"/>
      <c r="K188" s="170"/>
      <c r="L188" s="171"/>
      <c r="M188" s="170"/>
      <c r="N188" s="170"/>
      <c r="O188" s="170"/>
      <c r="Q188" s="10">
        <f t="shared" ref="Q188:AE188" si="68">SUMIFS(Q$18:Q$130,$O$18:$O$130,1,$K$18:$K$130,1)</f>
        <v>7</v>
      </c>
      <c r="R188" s="1">
        <f t="shared" si="68"/>
        <v>9</v>
      </c>
      <c r="S188" s="1">
        <f t="shared" si="68"/>
        <v>8</v>
      </c>
      <c r="T188" s="1">
        <f t="shared" si="68"/>
        <v>8.5</v>
      </c>
      <c r="U188" s="9">
        <f t="shared" si="68"/>
        <v>5</v>
      </c>
      <c r="V188" s="1">
        <f t="shared" si="68"/>
        <v>11</v>
      </c>
      <c r="W188" s="1">
        <f t="shared" si="68"/>
        <v>16.5</v>
      </c>
      <c r="X188" s="1">
        <f t="shared" si="68"/>
        <v>11</v>
      </c>
      <c r="Y188" s="1">
        <f t="shared" si="68"/>
        <v>9</v>
      </c>
      <c r="Z188" s="1">
        <f t="shared" si="68"/>
        <v>3</v>
      </c>
      <c r="AA188" s="10">
        <f t="shared" si="68"/>
        <v>24</v>
      </c>
      <c r="AB188" s="1">
        <f t="shared" si="68"/>
        <v>31.5</v>
      </c>
      <c r="AC188" s="1">
        <f t="shared" si="68"/>
        <v>20.5</v>
      </c>
      <c r="AD188" s="1">
        <f t="shared" si="68"/>
        <v>19.5</v>
      </c>
      <c r="AE188" s="9">
        <f t="shared" si="68"/>
        <v>16</v>
      </c>
      <c r="AJ188" s="10"/>
    </row>
    <row r="189" spans="5:36" x14ac:dyDescent="0.3">
      <c r="E189" s="71"/>
      <c r="F189" s="124" t="s">
        <v>25</v>
      </c>
      <c r="G189" s="125"/>
      <c r="H189" s="124" t="s">
        <v>168</v>
      </c>
      <c r="I189" s="125"/>
      <c r="J189" s="125"/>
      <c r="K189" s="125"/>
      <c r="L189" s="124"/>
      <c r="M189" s="125"/>
      <c r="N189" s="125"/>
      <c r="O189" s="125"/>
      <c r="P189" s="115"/>
      <c r="Q189" s="154"/>
      <c r="R189" s="151"/>
      <c r="S189" s="151">
        <f>(Q188*1+R188*2+S188*3+T188*4+U188*5)/SUM(Q188:U188)</f>
        <v>2.88</v>
      </c>
      <c r="T189" s="151"/>
      <c r="U189" s="156">
        <f>(U188*1.5+T188-R188-Q188*1.5)/SUM(Q188:U188)</f>
        <v>-9.3333333333333338E-2</v>
      </c>
      <c r="V189" s="151"/>
      <c r="W189" s="151"/>
      <c r="X189" s="151">
        <f>(V188*1+W188*2+X188*3+Y188*4+Z188*5)/SUM(V188:Z188)</f>
        <v>2.5346534653465347</v>
      </c>
      <c r="Y189" s="151"/>
      <c r="Z189" s="156">
        <f>(Z188*1.5+Y188-W188-V188*1.5)/SUM(V188:Z188)</f>
        <v>-0.38613861386138615</v>
      </c>
      <c r="AA189" s="154"/>
      <c r="AB189" s="151"/>
      <c r="AC189" s="151">
        <f>(AA188*1+AB188*2+AC188*3+AD188*4+AE188*5)/SUM(AA188:AE188)</f>
        <v>2.7488789237668163</v>
      </c>
      <c r="AD189" s="151"/>
      <c r="AE189" s="156">
        <f>(AE188*1.5+AD188-AB188-AA188*1.5)/SUM(AA188:AE188)</f>
        <v>-0.21524663677130046</v>
      </c>
      <c r="AJ189" s="10"/>
    </row>
    <row r="190" spans="5:36" x14ac:dyDescent="0.3">
      <c r="E190" s="71"/>
      <c r="F190" s="171" t="s">
        <v>169</v>
      </c>
      <c r="G190" s="170"/>
      <c r="H190" s="171"/>
      <c r="I190" s="170"/>
      <c r="J190" s="170"/>
      <c r="K190" s="170"/>
      <c r="L190" s="171"/>
      <c r="M190" s="170"/>
      <c r="N190" s="170"/>
      <c r="O190" s="170"/>
      <c r="Q190" s="10">
        <f t="shared" ref="Q190:AE190" si="69">SUMIFS(Q$18:Q$130,$O$18:$O$130,"&gt;2",$K$18:$K$130,-1)</f>
        <v>0</v>
      </c>
      <c r="R190" s="1">
        <f t="shared" si="69"/>
        <v>0</v>
      </c>
      <c r="S190" s="1">
        <f t="shared" si="69"/>
        <v>0</v>
      </c>
      <c r="T190" s="1">
        <f t="shared" si="69"/>
        <v>0</v>
      </c>
      <c r="U190" s="9">
        <f t="shared" si="69"/>
        <v>0</v>
      </c>
      <c r="V190" s="1">
        <f t="shared" si="69"/>
        <v>0</v>
      </c>
      <c r="W190" s="1">
        <f t="shared" si="69"/>
        <v>2</v>
      </c>
      <c r="X190" s="1">
        <f t="shared" si="69"/>
        <v>0</v>
      </c>
      <c r="Y190" s="1">
        <f t="shared" si="69"/>
        <v>0</v>
      </c>
      <c r="Z190" s="1">
        <f t="shared" si="69"/>
        <v>0</v>
      </c>
      <c r="AA190" s="10">
        <f t="shared" si="69"/>
        <v>0</v>
      </c>
      <c r="AB190" s="1">
        <f t="shared" si="69"/>
        <v>2</v>
      </c>
      <c r="AC190" s="1">
        <f t="shared" si="69"/>
        <v>0</v>
      </c>
      <c r="AD190" s="1">
        <f t="shared" si="69"/>
        <v>0</v>
      </c>
      <c r="AE190" s="9">
        <f t="shared" si="69"/>
        <v>0</v>
      </c>
      <c r="AJ190" s="10"/>
    </row>
    <row r="191" spans="5:36" x14ac:dyDescent="0.3">
      <c r="E191" s="71"/>
      <c r="F191" s="171" t="s">
        <v>25</v>
      </c>
      <c r="G191" s="170"/>
      <c r="H191" s="171" t="s">
        <v>168</v>
      </c>
      <c r="I191" s="170"/>
      <c r="J191" s="170"/>
      <c r="K191" s="170"/>
      <c r="L191" s="171"/>
      <c r="M191" s="170"/>
      <c r="N191" s="170"/>
      <c r="O191" s="170"/>
      <c r="Q191" s="153"/>
      <c r="R191" s="33"/>
      <c r="S191" s="33"/>
      <c r="T191" s="33"/>
      <c r="U191" s="155"/>
      <c r="V191" s="33"/>
      <c r="W191" s="33"/>
      <c r="X191" s="33">
        <f>(V190*1+W190*2+X190*3+Y190*4+Z190*5)/SUM(V190:Z190)</f>
        <v>2</v>
      </c>
      <c r="Y191" s="33"/>
      <c r="Z191" s="155">
        <f>(Z190*1.5+Y190-W190-V190*1.5)/SUM(V190:Z190)</f>
        <v>-1</v>
      </c>
      <c r="AA191" s="153"/>
      <c r="AB191" s="33"/>
      <c r="AC191" s="33">
        <f>(AA190*1+AB190*2+AC190*3+AD190*4+AE190*5)/SUM(AA190:AE190)</f>
        <v>2</v>
      </c>
      <c r="AD191" s="33"/>
      <c r="AE191" s="155">
        <f>(AE190*1.5+AD190-AB190-AA190*1.5)/SUM(AA190:AE190)</f>
        <v>-1</v>
      </c>
      <c r="AJ191" s="10"/>
    </row>
    <row r="192" spans="5:36" x14ac:dyDescent="0.3">
      <c r="E192" s="71"/>
      <c r="F192" s="171" t="s">
        <v>170</v>
      </c>
      <c r="G192" s="170"/>
      <c r="H192" s="171"/>
      <c r="I192" s="170"/>
      <c r="J192" s="170"/>
      <c r="K192" s="170"/>
      <c r="L192" s="171"/>
      <c r="M192" s="170"/>
      <c r="N192" s="170"/>
      <c r="O192" s="170"/>
      <c r="Q192" s="10">
        <f t="shared" ref="Q192:AE192" si="70">SUMIFS(Q$18:Q$130,$O$18:$O$130,1,$K$18:$K$130,-1)</f>
        <v>0</v>
      </c>
      <c r="R192" s="1">
        <f t="shared" si="70"/>
        <v>0</v>
      </c>
      <c r="S192" s="1">
        <f t="shared" si="70"/>
        <v>2.5</v>
      </c>
      <c r="T192" s="1">
        <f t="shared" si="70"/>
        <v>3</v>
      </c>
      <c r="U192" s="9">
        <f t="shared" si="70"/>
        <v>2.5</v>
      </c>
      <c r="V192" s="1">
        <f t="shared" si="70"/>
        <v>3</v>
      </c>
      <c r="W192" s="1">
        <f t="shared" si="70"/>
        <v>3</v>
      </c>
      <c r="X192" s="1">
        <f t="shared" si="70"/>
        <v>0</v>
      </c>
      <c r="Y192" s="1">
        <f t="shared" si="70"/>
        <v>6</v>
      </c>
      <c r="Z192" s="1">
        <f t="shared" si="70"/>
        <v>2</v>
      </c>
      <c r="AA192" s="10">
        <f t="shared" si="70"/>
        <v>2</v>
      </c>
      <c r="AB192" s="1">
        <f t="shared" si="70"/>
        <v>8</v>
      </c>
      <c r="AC192" s="1">
        <f t="shared" si="70"/>
        <v>3</v>
      </c>
      <c r="AD192" s="1">
        <f t="shared" si="70"/>
        <v>4.5</v>
      </c>
      <c r="AE192" s="9">
        <f t="shared" si="70"/>
        <v>4</v>
      </c>
      <c r="AJ192" s="10"/>
    </row>
    <row r="193" spans="5:39" x14ac:dyDescent="0.3">
      <c r="E193" s="71"/>
      <c r="F193" s="124" t="s">
        <v>25</v>
      </c>
      <c r="G193" s="125"/>
      <c r="H193" s="124" t="s">
        <v>168</v>
      </c>
      <c r="I193" s="125"/>
      <c r="J193" s="125"/>
      <c r="K193" s="125"/>
      <c r="L193" s="124"/>
      <c r="M193" s="125"/>
      <c r="N193" s="125"/>
      <c r="O193" s="125"/>
      <c r="P193" s="115"/>
      <c r="Q193" s="154"/>
      <c r="R193" s="151"/>
      <c r="S193" s="151">
        <f>(Q192*1+R192*2+S192*3+T192*4+U192*5)/SUM(Q192:U192)</f>
        <v>4</v>
      </c>
      <c r="T193" s="151"/>
      <c r="U193" s="156">
        <f>(U192*1.5+T192-R192-Q192*1.5)/SUM(Q192:U192)</f>
        <v>0.84375</v>
      </c>
      <c r="V193" s="151"/>
      <c r="W193" s="151"/>
      <c r="X193" s="151">
        <f>(V192*1+W192*2+X192*3+Y192*4+Z192*5)/SUM(V192:Z192)</f>
        <v>3.0714285714285716</v>
      </c>
      <c r="Y193" s="151"/>
      <c r="Z193" s="156">
        <f>(Z192*1.5+Y192-W192-V192*1.5)/SUM(V192:Z192)</f>
        <v>0.10714285714285714</v>
      </c>
      <c r="AA193" s="154"/>
      <c r="AB193" s="151"/>
      <c r="AC193" s="151">
        <f>(AA192*1+AB192*2+AC192*3+AD192*4+AE192*5)/SUM(AA192:AE192)</f>
        <v>3.0232558139534884</v>
      </c>
      <c r="AD193" s="151"/>
      <c r="AE193" s="156">
        <f>(AE192*1.5+AD192-AB192-AA192*1.5)/SUM(AA192:AE192)</f>
        <v>-2.3255813953488372E-2</v>
      </c>
      <c r="AJ193" s="10"/>
    </row>
    <row r="194" spans="5:39" x14ac:dyDescent="0.3">
      <c r="E194" s="71"/>
      <c r="F194" s="171"/>
      <c r="G194" s="170"/>
      <c r="H194" s="171"/>
      <c r="I194" s="170"/>
      <c r="J194" s="170"/>
      <c r="K194" s="170"/>
      <c r="L194" s="171"/>
      <c r="M194" s="170"/>
      <c r="N194" s="170"/>
      <c r="O194" s="170"/>
      <c r="AJ194" s="10"/>
    </row>
    <row r="195" spans="5:39" x14ac:dyDescent="0.3">
      <c r="E195" s="71" t="s">
        <v>171</v>
      </c>
      <c r="F195" s="169"/>
      <c r="G195" s="170"/>
      <c r="H195" s="172"/>
      <c r="I195" s="172"/>
      <c r="J195" s="172"/>
      <c r="K195" s="170"/>
      <c r="L195" s="172"/>
      <c r="M195" s="172"/>
      <c r="N195" s="172"/>
      <c r="O195" s="170"/>
      <c r="AJ195" s="10"/>
    </row>
    <row r="196" spans="5:39" x14ac:dyDescent="0.3">
      <c r="E196" s="71"/>
      <c r="F196" s="169" t="s">
        <v>172</v>
      </c>
      <c r="G196" s="170"/>
      <c r="H196" s="172"/>
      <c r="I196" s="172"/>
      <c r="J196" s="172"/>
      <c r="K196" s="170"/>
      <c r="L196" s="172"/>
      <c r="M196" s="172"/>
      <c r="N196" s="172"/>
      <c r="O196" s="170"/>
      <c r="Q196" s="10">
        <f t="shared" ref="Q196:AE196" si="71">SUMIFS(Q$18:Q$130,$P$18:$P$130,1,$K$18:$K$130,1)</f>
        <v>0</v>
      </c>
      <c r="R196" s="1">
        <f t="shared" si="71"/>
        <v>0.5</v>
      </c>
      <c r="S196" s="1">
        <f t="shared" si="71"/>
        <v>4</v>
      </c>
      <c r="T196" s="1">
        <f t="shared" si="71"/>
        <v>6.5</v>
      </c>
      <c r="U196" s="9">
        <f t="shared" si="71"/>
        <v>6</v>
      </c>
      <c r="V196" s="1">
        <f t="shared" si="71"/>
        <v>7</v>
      </c>
      <c r="W196" s="1">
        <f t="shared" si="71"/>
        <v>8</v>
      </c>
      <c r="X196" s="1">
        <f t="shared" si="71"/>
        <v>3.5</v>
      </c>
      <c r="Y196" s="1">
        <f t="shared" si="71"/>
        <v>1.5</v>
      </c>
      <c r="Z196" s="1">
        <f t="shared" si="71"/>
        <v>1</v>
      </c>
      <c r="AA196" s="10">
        <f t="shared" si="71"/>
        <v>14.5</v>
      </c>
      <c r="AB196" s="1">
        <f t="shared" si="71"/>
        <v>18</v>
      </c>
      <c r="AC196" s="1">
        <f t="shared" si="71"/>
        <v>9</v>
      </c>
      <c r="AD196" s="1">
        <f t="shared" si="71"/>
        <v>3</v>
      </c>
      <c r="AE196" s="9">
        <f t="shared" si="71"/>
        <v>1</v>
      </c>
      <c r="AJ196" s="10"/>
    </row>
    <row r="197" spans="5:39" x14ac:dyDescent="0.3">
      <c r="E197" s="71"/>
      <c r="F197" s="171" t="s">
        <v>25</v>
      </c>
      <c r="G197" s="170"/>
      <c r="H197" s="171" t="s">
        <v>168</v>
      </c>
      <c r="I197" s="173"/>
      <c r="J197" s="173"/>
      <c r="K197" s="170"/>
      <c r="L197" s="173"/>
      <c r="M197" s="173"/>
      <c r="N197" s="173"/>
      <c r="O197" s="170"/>
      <c r="Q197" s="153"/>
      <c r="R197" s="33"/>
      <c r="S197" s="33">
        <f>(Q196*1+R196*2+S196*3+T196*4+U196*5)/SUM(Q196:U196)</f>
        <v>4.0588235294117645</v>
      </c>
      <c r="T197" s="33"/>
      <c r="U197" s="155">
        <f>(U196*1.5+T196-R196-Q196*1.5)/SUM(Q196:U196)</f>
        <v>0.88235294117647056</v>
      </c>
      <c r="V197" s="33"/>
      <c r="W197" s="33"/>
      <c r="X197" s="33">
        <f>(V196*1+W196*2+X196*3+Y196*4+Z196*5)/SUM(V196:Z196)</f>
        <v>2.1190476190476191</v>
      </c>
      <c r="Y197" s="33"/>
      <c r="Z197" s="155">
        <f>(Z196*1.5+Y196-W196-V196*1.5)/SUM(V196:Z196)</f>
        <v>-0.73809523809523814</v>
      </c>
      <c r="AA197" s="153"/>
      <c r="AB197" s="33"/>
      <c r="AC197" s="33">
        <f>(AA196*1+AB196*2+AC196*3+AD196*4+AE196*5)/SUM(AA196:AE196)</f>
        <v>2.0769230769230771</v>
      </c>
      <c r="AD197" s="33"/>
      <c r="AE197" s="155">
        <f>(AE196*1.5+AD196-AB196-AA196*1.5)/SUM(AA196:AE196)</f>
        <v>-0.77472527472527475</v>
      </c>
      <c r="AJ197" s="10"/>
    </row>
    <row r="198" spans="5:39" x14ac:dyDescent="0.3">
      <c r="E198" s="71"/>
      <c r="F198" s="169" t="s">
        <v>173</v>
      </c>
      <c r="G198" s="170"/>
      <c r="H198" s="173"/>
      <c r="I198" s="173"/>
      <c r="J198" s="173"/>
      <c r="K198" s="170"/>
      <c r="L198" s="173"/>
      <c r="M198" s="173"/>
      <c r="N198" s="173"/>
      <c r="O198" s="170"/>
      <c r="Q198" s="10">
        <f t="shared" ref="Q198:AE198" si="72">SUMIFS(Q$18:Q$130,$P$18:$P$130,"&gt;2",$K$18:$K$130,1)</f>
        <v>5</v>
      </c>
      <c r="R198" s="1">
        <f t="shared" si="72"/>
        <v>5.5</v>
      </c>
      <c r="S198" s="1">
        <f t="shared" si="72"/>
        <v>3</v>
      </c>
      <c r="T198" s="1">
        <f t="shared" si="72"/>
        <v>1</v>
      </c>
      <c r="U198" s="9">
        <f t="shared" si="72"/>
        <v>0</v>
      </c>
      <c r="V198" s="1">
        <f t="shared" si="72"/>
        <v>2</v>
      </c>
      <c r="W198" s="1">
        <f t="shared" si="72"/>
        <v>4.5</v>
      </c>
      <c r="X198" s="1">
        <f t="shared" si="72"/>
        <v>6</v>
      </c>
      <c r="Y198" s="1">
        <f t="shared" si="72"/>
        <v>4.5</v>
      </c>
      <c r="Z198" s="1">
        <f t="shared" si="72"/>
        <v>0</v>
      </c>
      <c r="AA198" s="10">
        <f t="shared" si="72"/>
        <v>4.5</v>
      </c>
      <c r="AB198" s="1">
        <f t="shared" si="72"/>
        <v>4.5</v>
      </c>
      <c r="AC198" s="1">
        <f t="shared" si="72"/>
        <v>7</v>
      </c>
      <c r="AD198" s="1">
        <f t="shared" si="72"/>
        <v>13</v>
      </c>
      <c r="AE198" s="9">
        <f t="shared" si="72"/>
        <v>13.5</v>
      </c>
      <c r="AJ198" s="10"/>
    </row>
    <row r="199" spans="5:39" x14ac:dyDescent="0.3">
      <c r="E199" s="71"/>
      <c r="F199" s="124" t="s">
        <v>25</v>
      </c>
      <c r="G199" s="125"/>
      <c r="H199" s="124" t="s">
        <v>168</v>
      </c>
      <c r="I199" s="175"/>
      <c r="J199" s="175"/>
      <c r="K199" s="175"/>
      <c r="L199" s="125"/>
      <c r="M199" s="125"/>
      <c r="N199" s="125"/>
      <c r="O199" s="125"/>
      <c r="P199" s="115"/>
      <c r="Q199" s="154"/>
      <c r="R199" s="151"/>
      <c r="S199" s="151">
        <f>(Q198*1+R198*2+S198*3+T198*4+U198*5)/SUM(Q198:U198)</f>
        <v>2</v>
      </c>
      <c r="T199" s="151"/>
      <c r="U199" s="156">
        <f>(U198*1.5+T198-R198-Q198*1.5)/SUM(Q198:U198)</f>
        <v>-0.82758620689655171</v>
      </c>
      <c r="V199" s="151"/>
      <c r="W199" s="151"/>
      <c r="X199" s="151">
        <f>(V198*1+W198*2+X198*3+Y198*4+Z198*5)/SUM(V198:Z198)</f>
        <v>2.7647058823529411</v>
      </c>
      <c r="Y199" s="151"/>
      <c r="Z199" s="156">
        <f>(Z198*1.5+Y198-W198-V198*1.5)/SUM(V198:Z198)</f>
        <v>-0.17647058823529413</v>
      </c>
      <c r="AA199" s="154"/>
      <c r="AB199" s="151"/>
      <c r="AC199" s="151">
        <f>(AA198*1+AB198*2+AC198*3+AD198*4+AE198*5)/SUM(AA198:AE198)</f>
        <v>3.6235294117647059</v>
      </c>
      <c r="AD199" s="151"/>
      <c r="AE199" s="156">
        <f>(AE198*1.5+AD198-AB198-AA198*1.5)/SUM(AA198:AE198)</f>
        <v>0.51764705882352946</v>
      </c>
      <c r="AJ199" s="10"/>
    </row>
    <row r="200" spans="5:39" x14ac:dyDescent="0.3">
      <c r="E200" s="71"/>
      <c r="F200" s="169" t="s">
        <v>174</v>
      </c>
      <c r="G200" s="60"/>
      <c r="H200" s="171"/>
      <c r="I200" s="170"/>
      <c r="J200" s="170"/>
      <c r="K200" s="170"/>
      <c r="L200" s="171"/>
      <c r="M200" s="170"/>
      <c r="N200" s="170"/>
      <c r="O200" s="170"/>
      <c r="Q200" s="10">
        <f t="shared" ref="Q200:AE200" si="73">SUMIFS(Q$18:Q$130,$P$18:$P$130,1,$K$18:$K$130,-1)</f>
        <v>0</v>
      </c>
      <c r="R200" s="1">
        <f t="shared" si="73"/>
        <v>0</v>
      </c>
      <c r="S200" s="1">
        <f t="shared" si="73"/>
        <v>0</v>
      </c>
      <c r="T200" s="1">
        <f t="shared" si="73"/>
        <v>0</v>
      </c>
      <c r="U200" s="9">
        <f t="shared" si="73"/>
        <v>2</v>
      </c>
      <c r="V200" s="1">
        <f t="shared" si="73"/>
        <v>2</v>
      </c>
      <c r="W200" s="1">
        <f t="shared" si="73"/>
        <v>0</v>
      </c>
      <c r="X200" s="1">
        <f t="shared" si="73"/>
        <v>0</v>
      </c>
      <c r="Y200" s="1">
        <f t="shared" si="73"/>
        <v>0</v>
      </c>
      <c r="Z200" s="1">
        <f t="shared" si="73"/>
        <v>0</v>
      </c>
      <c r="AA200" s="10">
        <f t="shared" si="73"/>
        <v>2</v>
      </c>
      <c r="AB200" s="1">
        <f t="shared" si="73"/>
        <v>2</v>
      </c>
      <c r="AC200" s="1">
        <f t="shared" si="73"/>
        <v>1</v>
      </c>
      <c r="AD200" s="1">
        <f t="shared" si="73"/>
        <v>0.5</v>
      </c>
      <c r="AE200" s="9">
        <f t="shared" si="73"/>
        <v>0</v>
      </c>
      <c r="AJ200" s="10"/>
    </row>
    <row r="201" spans="5:39" x14ac:dyDescent="0.3">
      <c r="E201" s="71"/>
      <c r="F201" s="171" t="s">
        <v>25</v>
      </c>
      <c r="G201" s="170"/>
      <c r="H201" s="171" t="s">
        <v>168</v>
      </c>
      <c r="I201" s="172"/>
      <c r="J201" s="172"/>
      <c r="K201" s="172"/>
      <c r="L201" s="172"/>
      <c r="M201" s="172"/>
      <c r="N201" s="172"/>
      <c r="O201" s="170"/>
      <c r="Q201" s="153"/>
      <c r="R201" s="33"/>
      <c r="S201" s="33">
        <f>(Q200*1+R200*2+S200*3+T200*4+U200*5)/SUM(Q200:U200)</f>
        <v>5</v>
      </c>
      <c r="T201" s="33"/>
      <c r="U201" s="155">
        <f>(U200*1.5+T200-R200-Q200*1.5)/SUM(Q200:U200)</f>
        <v>1.5</v>
      </c>
      <c r="V201" s="33"/>
      <c r="W201" s="33"/>
      <c r="X201" s="33">
        <f>(V200*1+W200*2+X200*3+Y200*4+Z200*5)/SUM(V200:Z200)</f>
        <v>1</v>
      </c>
      <c r="Y201" s="33"/>
      <c r="Z201" s="155">
        <f>(Z200*1.5+Y200-W200-V200*1.5)/SUM(V200:Z200)</f>
        <v>-1.5</v>
      </c>
      <c r="AA201" s="153"/>
      <c r="AB201" s="33"/>
      <c r="AC201" s="33">
        <f>(AA200*1+AB200*2+AC200*3+AD200*4+AE200*5)/SUM(AA200:AE200)</f>
        <v>2</v>
      </c>
      <c r="AD201" s="33"/>
      <c r="AE201" s="155">
        <f>(AE200*1.5+AD200-AB200-AA200*1.5)/SUM(AA200:AE200)</f>
        <v>-0.81818181818181823</v>
      </c>
      <c r="AJ201" s="10"/>
    </row>
    <row r="202" spans="5:39" x14ac:dyDescent="0.3">
      <c r="E202" s="71"/>
      <c r="F202" s="169" t="s">
        <v>175</v>
      </c>
      <c r="G202" s="172"/>
      <c r="H202" s="172"/>
      <c r="I202" s="172"/>
      <c r="J202" s="172"/>
      <c r="K202" s="172"/>
      <c r="L202" s="172"/>
      <c r="M202" s="172"/>
      <c r="N202" s="172"/>
      <c r="O202" s="170"/>
      <c r="Q202" s="10">
        <f t="shared" ref="Q202:AE202" si="74">SUMIFS(Q$18:Q$130,$P$18:$P$130,"&gt;2",$K$18:$K$130,-1)</f>
        <v>0</v>
      </c>
      <c r="R202" s="1">
        <f t="shared" si="74"/>
        <v>0</v>
      </c>
      <c r="S202" s="1">
        <f t="shared" si="74"/>
        <v>0</v>
      </c>
      <c r="T202" s="1">
        <f t="shared" si="74"/>
        <v>0</v>
      </c>
      <c r="U202" s="9">
        <f t="shared" si="74"/>
        <v>0</v>
      </c>
      <c r="V202" s="1">
        <f t="shared" si="74"/>
        <v>0</v>
      </c>
      <c r="W202" s="1">
        <f t="shared" si="74"/>
        <v>0</v>
      </c>
      <c r="X202" s="1">
        <f t="shared" si="74"/>
        <v>0</v>
      </c>
      <c r="Y202" s="1">
        <f t="shared" si="74"/>
        <v>2</v>
      </c>
      <c r="Z202" s="1">
        <f t="shared" si="74"/>
        <v>0</v>
      </c>
      <c r="AA202" s="10">
        <f t="shared" si="74"/>
        <v>0</v>
      </c>
      <c r="AB202" s="1">
        <f t="shared" si="74"/>
        <v>0</v>
      </c>
      <c r="AC202" s="1">
        <f t="shared" si="74"/>
        <v>0</v>
      </c>
      <c r="AD202" s="1">
        <f t="shared" si="74"/>
        <v>4.5</v>
      </c>
      <c r="AE202" s="9">
        <f t="shared" si="74"/>
        <v>1</v>
      </c>
      <c r="AJ202" s="10"/>
    </row>
    <row r="203" spans="5:39" x14ac:dyDescent="0.3">
      <c r="E203" s="71"/>
      <c r="F203" s="124" t="s">
        <v>25</v>
      </c>
      <c r="G203" s="125"/>
      <c r="H203" s="124" t="s">
        <v>168</v>
      </c>
      <c r="I203" s="174"/>
      <c r="J203" s="174"/>
      <c r="K203" s="174"/>
      <c r="L203" s="174"/>
      <c r="M203" s="174"/>
      <c r="N203" s="174"/>
      <c r="O203" s="125"/>
      <c r="P203" s="115"/>
      <c r="Q203" s="154"/>
      <c r="R203" s="151"/>
      <c r="S203" s="151"/>
      <c r="T203" s="151"/>
      <c r="U203" s="156"/>
      <c r="V203" s="151"/>
      <c r="W203" s="151"/>
      <c r="X203" s="151">
        <f>(V202*1+W202*2+X202*3+Y202*4+Z202*5)/SUM(V202:Z202)</f>
        <v>4</v>
      </c>
      <c r="Y203" s="151"/>
      <c r="Z203" s="156">
        <f>(Z202*1.5+Y202-W202-V202*1.5)/SUM(V202:Z202)</f>
        <v>1</v>
      </c>
      <c r="AA203" s="154"/>
      <c r="AB203" s="151"/>
      <c r="AC203" s="151">
        <f>(AA202*1+AB202*2+AC202*3+AD202*4+AE202*5)/SUM(AA202:AE202)</f>
        <v>4.1818181818181817</v>
      </c>
      <c r="AD203" s="151"/>
      <c r="AE203" s="156">
        <f>(AE202*1.5+AD202-AB202-AA202*1.5)/SUM(AA202:AE202)</f>
        <v>1.0909090909090908</v>
      </c>
      <c r="AJ203" s="10"/>
    </row>
    <row r="204" spans="5:39" x14ac:dyDescent="0.3">
      <c r="E204" s="71"/>
      <c r="F204" s="169"/>
      <c r="G204" s="173"/>
      <c r="H204" s="173"/>
      <c r="I204" s="173"/>
      <c r="J204" s="173"/>
      <c r="K204" s="173"/>
      <c r="L204" s="173"/>
      <c r="M204" s="173"/>
      <c r="N204" s="173"/>
      <c r="O204" s="170"/>
      <c r="AJ204" s="10"/>
    </row>
    <row r="205" spans="5:39" x14ac:dyDescent="0.3">
      <c r="F205" s="32"/>
      <c r="AJ205" s="10"/>
    </row>
    <row r="206" spans="5:39" x14ac:dyDescent="0.3">
      <c r="E206" t="s">
        <v>122</v>
      </c>
      <c r="F206" s="58"/>
      <c r="G206" s="49"/>
      <c r="H206" s="169" t="s">
        <v>165</v>
      </c>
      <c r="I206" s="58"/>
      <c r="J206" s="49"/>
      <c r="K206" s="49"/>
      <c r="L206" s="112"/>
      <c r="AF206" s="62">
        <f t="shared" ref="AF206:AM206" si="75">SUMIF($K$18:$K$130,1,AF$18:AF$130)</f>
        <v>50</v>
      </c>
      <c r="AG206" s="62">
        <f t="shared" si="75"/>
        <v>8</v>
      </c>
      <c r="AH206" s="62">
        <f t="shared" si="75"/>
        <v>8</v>
      </c>
      <c r="AI206" s="62">
        <f t="shared" si="75"/>
        <v>4</v>
      </c>
      <c r="AJ206" s="81">
        <f t="shared" si="75"/>
        <v>20</v>
      </c>
      <c r="AK206" s="62">
        <f t="shared" si="75"/>
        <v>8</v>
      </c>
      <c r="AL206" s="62">
        <f t="shared" si="75"/>
        <v>4</v>
      </c>
      <c r="AM206" s="117">
        <f t="shared" si="75"/>
        <v>15</v>
      </c>
    </row>
    <row r="207" spans="5:39" x14ac:dyDescent="0.3">
      <c r="F207" s="58"/>
      <c r="G207" s="49"/>
      <c r="H207" s="169" t="s">
        <v>164</v>
      </c>
      <c r="I207" s="49"/>
      <c r="J207" s="49"/>
      <c r="K207" s="49"/>
      <c r="L207" s="112"/>
      <c r="AF207" s="62">
        <f t="shared" ref="AF207:AM207" si="76">SUMIF($K$18:$K$130,-1,AF$18:AF$130)</f>
        <v>11</v>
      </c>
      <c r="AG207" s="62">
        <f t="shared" si="76"/>
        <v>4</v>
      </c>
      <c r="AH207" s="62">
        <f t="shared" si="76"/>
        <v>0</v>
      </c>
      <c r="AI207" s="62">
        <f t="shared" si="76"/>
        <v>1</v>
      </c>
      <c r="AJ207" s="81">
        <f t="shared" si="76"/>
        <v>3</v>
      </c>
      <c r="AK207" s="62">
        <f t="shared" si="76"/>
        <v>4</v>
      </c>
      <c r="AL207" s="62">
        <f t="shared" si="76"/>
        <v>2</v>
      </c>
      <c r="AM207" s="117">
        <f t="shared" si="76"/>
        <v>1</v>
      </c>
    </row>
    <row r="208" spans="5:39" x14ac:dyDescent="0.3">
      <c r="F208" s="56"/>
      <c r="G208" s="49"/>
      <c r="H208" s="113" t="s">
        <v>123</v>
      </c>
      <c r="I208" s="102"/>
      <c r="J208" s="102"/>
      <c r="K208" s="102"/>
      <c r="L208" s="114"/>
      <c r="M208" s="114"/>
      <c r="N208" s="114"/>
      <c r="O208" s="114"/>
      <c r="P208" s="114"/>
      <c r="Q208" s="103"/>
      <c r="R208" s="102"/>
      <c r="S208" s="102"/>
      <c r="T208" s="102"/>
      <c r="U208" s="104"/>
      <c r="V208" s="102"/>
      <c r="W208" s="102"/>
      <c r="X208" s="102"/>
      <c r="Y208" s="102"/>
      <c r="Z208" s="102"/>
      <c r="AA208" s="103"/>
      <c r="AB208" s="102"/>
      <c r="AC208" s="102"/>
      <c r="AD208" s="102"/>
      <c r="AE208" s="104"/>
      <c r="AF208" s="127">
        <f>AF207/(AF207+AF206)*100</f>
        <v>18.032786885245901</v>
      </c>
      <c r="AG208" s="201">
        <f t="shared" ref="AG208:AM208" si="77">AG207/(AG207+AG206)*100</f>
        <v>33.333333333333329</v>
      </c>
      <c r="AH208" s="127">
        <f t="shared" si="77"/>
        <v>0</v>
      </c>
      <c r="AI208" s="127">
        <f t="shared" si="77"/>
        <v>20</v>
      </c>
      <c r="AJ208" s="128">
        <f t="shared" si="77"/>
        <v>13.043478260869565</v>
      </c>
      <c r="AK208" s="201">
        <f t="shared" si="77"/>
        <v>33.333333333333329</v>
      </c>
      <c r="AL208" s="201">
        <f t="shared" si="77"/>
        <v>33.333333333333329</v>
      </c>
      <c r="AM208" s="129">
        <f t="shared" si="77"/>
        <v>6.25</v>
      </c>
    </row>
    <row r="209" spans="6:39" x14ac:dyDescent="0.3">
      <c r="F209" s="56"/>
      <c r="G209" s="49"/>
      <c r="H209" s="58" t="s">
        <v>32</v>
      </c>
      <c r="I209" s="49"/>
      <c r="J209" s="49"/>
      <c r="K209" s="49"/>
      <c r="L209" s="112"/>
      <c r="AF209" s="62">
        <f t="shared" ref="AF209:AM209" si="78">AF131-AF206-AF207</f>
        <v>0</v>
      </c>
      <c r="AG209" s="62">
        <f t="shared" si="78"/>
        <v>0</v>
      </c>
      <c r="AH209" s="62">
        <f t="shared" si="78"/>
        <v>0</v>
      </c>
      <c r="AI209" s="62">
        <f t="shared" si="78"/>
        <v>0</v>
      </c>
      <c r="AJ209" s="81">
        <f t="shared" si="78"/>
        <v>0</v>
      </c>
      <c r="AK209" s="62">
        <f t="shared" si="78"/>
        <v>0</v>
      </c>
      <c r="AL209" s="62">
        <f t="shared" si="78"/>
        <v>0</v>
      </c>
      <c r="AM209" s="117">
        <f t="shared" si="78"/>
        <v>0</v>
      </c>
    </row>
    <row r="210" spans="6:39" x14ac:dyDescent="0.3">
      <c r="AF210" s="62"/>
      <c r="AG210" s="62"/>
      <c r="AH210" s="62"/>
      <c r="AI210" s="62"/>
      <c r="AJ210" s="81"/>
      <c r="AK210" s="62"/>
      <c r="AL210" s="62"/>
      <c r="AM210" s="117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3">
    <sortCondition ref="B8:B133"/>
    <sortCondition ref="D8:D133"/>
    <sortCondition ref="C8:C133"/>
    <sortCondition ref="E8:E133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8" activePane="bottomLeft" state="frozen"/>
      <selection pane="bottomLeft" activeCell="AF24" sqref="AF24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.77734375" customWidth="1"/>
    <col min="5" max="5" width="28.109375" customWidth="1"/>
    <col min="6" max="12" width="4.33203125" style="18" customWidth="1"/>
    <col min="13" max="13" width="4.44140625" style="18" customWidth="1"/>
    <col min="14" max="14" width="5.44140625" style="18" customWidth="1"/>
    <col min="15" max="16" width="4.33203125" style="18" customWidth="1"/>
    <col min="17" max="17" width="4.6640625" style="10" customWidth="1"/>
    <col min="18" max="18" width="4.6640625" style="1"/>
    <col min="19" max="19" width="5.109375" style="1" customWidth="1"/>
    <col min="20" max="20" width="4.6640625" style="1"/>
    <col min="21" max="21" width="5.109375" style="9" customWidth="1"/>
    <col min="22" max="23" width="4.6640625" style="1"/>
    <col min="24" max="24" width="5.33203125" style="1" customWidth="1"/>
    <col min="25" max="25" width="4.6640625" style="1"/>
    <col min="26" max="26" width="5.88671875" style="1" customWidth="1"/>
    <col min="27" max="27" width="4.6640625" style="10"/>
    <col min="28" max="28" width="4.6640625" style="1"/>
    <col min="29" max="29" width="5.109375" style="1" customWidth="1"/>
    <col min="30" max="30" width="4.6640625" style="1"/>
    <col min="31" max="31" width="5.33203125" style="9" customWidth="1"/>
    <col min="32" max="35" width="4.6640625" style="1"/>
    <col min="36" max="36" width="4.6640625" style="16" customWidth="1"/>
    <col min="37" max="37" width="4.6640625" style="1" customWidth="1"/>
    <col min="38" max="38" width="4.6640625" style="1"/>
    <col min="39" max="39" width="4.6640625" style="9"/>
    <col min="40" max="40" width="6.6640625" style="19" bestFit="1" customWidth="1"/>
    <col min="41" max="72" width="4.6640625" style="1"/>
  </cols>
  <sheetData>
    <row r="1" spans="1:80" hidden="1" x14ac:dyDescent="0.3">
      <c r="A1" s="53"/>
      <c r="B1" s="53"/>
      <c r="C1" s="53"/>
      <c r="D1" s="53"/>
      <c r="E1" s="133" t="s">
        <v>50</v>
      </c>
      <c r="F1" s="133"/>
      <c r="G1" s="139"/>
      <c r="H1" s="139"/>
      <c r="I1" s="139"/>
      <c r="J1" s="139"/>
      <c r="K1" s="139"/>
      <c r="L1" s="139"/>
      <c r="M1" s="139"/>
      <c r="N1" s="133"/>
      <c r="O1" s="133"/>
      <c r="P1" s="133"/>
      <c r="Q1" s="135">
        <f>Q$131*1.5</f>
        <v>13.5</v>
      </c>
      <c r="R1" s="136">
        <f>R$131</f>
        <v>13</v>
      </c>
      <c r="S1" s="136">
        <f t="shared" ref="S1:T1" si="0">S$131</f>
        <v>14.5</v>
      </c>
      <c r="T1" s="136">
        <f t="shared" si="0"/>
        <v>9</v>
      </c>
      <c r="U1" s="137">
        <f>U$131*1.5</f>
        <v>12.75</v>
      </c>
      <c r="V1" s="135">
        <f>V$131*1.5</f>
        <v>21.75</v>
      </c>
      <c r="W1" s="136">
        <f>W$131</f>
        <v>18.5</v>
      </c>
      <c r="X1" s="136">
        <f t="shared" ref="X1:Y1" si="1">X$131</f>
        <v>16</v>
      </c>
      <c r="Y1" s="136">
        <f t="shared" si="1"/>
        <v>17</v>
      </c>
      <c r="Z1" s="137">
        <f>Z$131*1.5</f>
        <v>16.5</v>
      </c>
      <c r="AA1" s="135">
        <f>AA$131*1.5</f>
        <v>47.25</v>
      </c>
      <c r="AB1" s="136">
        <f>AB$131</f>
        <v>38.5</v>
      </c>
      <c r="AC1" s="136">
        <f t="shared" ref="AC1:AD1" si="2">AC$131</f>
        <v>39</v>
      </c>
      <c r="AD1" s="136">
        <f t="shared" si="2"/>
        <v>41.5</v>
      </c>
      <c r="AE1" s="137">
        <f>AE$131*1.5</f>
        <v>51</v>
      </c>
      <c r="AF1" s="49"/>
      <c r="AG1" s="49"/>
      <c r="AH1" s="49"/>
      <c r="AI1" s="49"/>
      <c r="AJ1" s="10"/>
      <c r="AK1" s="49"/>
      <c r="AL1" s="49"/>
      <c r="AN1" s="1"/>
      <c r="BU1" s="1"/>
      <c r="BV1" s="1"/>
      <c r="BW1" s="1"/>
      <c r="BX1" s="1"/>
      <c r="BY1" s="1"/>
      <c r="BZ1" s="1"/>
      <c r="CA1" s="1"/>
      <c r="CB1" s="1"/>
    </row>
    <row r="2" spans="1:80" x14ac:dyDescent="0.3">
      <c r="A2" s="53"/>
      <c r="B2" s="53"/>
      <c r="C2" s="53"/>
      <c r="D2" s="53"/>
      <c r="E2" s="133" t="s">
        <v>127</v>
      </c>
      <c r="F2" s="133"/>
      <c r="G2" s="139"/>
      <c r="H2" s="145"/>
      <c r="I2" s="145"/>
      <c r="J2" s="139"/>
      <c r="K2" s="139"/>
      <c r="L2" s="139">
        <f>L11</f>
        <v>24</v>
      </c>
      <c r="M2" s="139">
        <f>M11</f>
        <v>35</v>
      </c>
      <c r="N2" s="139">
        <f>N11</f>
        <v>85</v>
      </c>
      <c r="O2" s="133"/>
      <c r="P2" s="133"/>
      <c r="Q2" s="138"/>
      <c r="R2" s="139"/>
      <c r="S2" s="145">
        <f>(T1+U1+-R1-Q1)/SUM(Q1:U1)</f>
        <v>-7.5697211155378488E-2</v>
      </c>
      <c r="T2" s="139"/>
      <c r="U2" s="140"/>
      <c r="V2" s="138"/>
      <c r="W2" s="139"/>
      <c r="X2" s="145">
        <f>(Y1+Z1+-W1-V1)/SUM(V1:Z1)</f>
        <v>-7.5208913649025072E-2</v>
      </c>
      <c r="Y2" s="139"/>
      <c r="Z2" s="140"/>
      <c r="AA2" s="138"/>
      <c r="AB2" s="139"/>
      <c r="AC2" s="145">
        <f>(AD1+AE1+-AB1-AA1)/SUM(AA1:AE1)</f>
        <v>3.1070195627157654E-2</v>
      </c>
      <c r="AD2" s="139"/>
      <c r="AE2" s="140"/>
      <c r="AF2" s="49"/>
      <c r="AG2" s="49"/>
      <c r="AH2" s="49"/>
      <c r="AI2" s="49"/>
      <c r="AJ2" s="10"/>
      <c r="AK2" s="49"/>
      <c r="AL2" s="49"/>
      <c r="AN2" s="1"/>
      <c r="BU2" s="1"/>
      <c r="BV2" s="1"/>
      <c r="BW2" s="1"/>
      <c r="BX2" s="1"/>
      <c r="BY2" s="1"/>
      <c r="BZ2" s="1"/>
      <c r="CA2" s="1"/>
      <c r="CB2" s="1"/>
    </row>
    <row r="3" spans="1:80" hidden="1" x14ac:dyDescent="0.3">
      <c r="A3" s="53"/>
      <c r="B3" s="53"/>
      <c r="C3" s="53"/>
      <c r="D3" s="53"/>
      <c r="E3" s="133" t="s">
        <v>53</v>
      </c>
      <c r="F3" s="133"/>
      <c r="G3" s="139"/>
      <c r="H3" s="145"/>
      <c r="I3" s="145"/>
      <c r="J3" s="139"/>
      <c r="K3" s="139"/>
      <c r="L3" s="139"/>
      <c r="M3" s="139"/>
      <c r="N3" s="133"/>
      <c r="O3" s="133"/>
      <c r="P3" s="133"/>
      <c r="Q3" s="138">
        <f>Q147*1.5</f>
        <v>3</v>
      </c>
      <c r="R3" s="139">
        <f>R147</f>
        <v>4</v>
      </c>
      <c r="S3" s="139">
        <f t="shared" ref="S3:T3" si="3">S147</f>
        <v>5</v>
      </c>
      <c r="T3" s="139">
        <f t="shared" si="3"/>
        <v>5</v>
      </c>
      <c r="U3" s="140">
        <f>U147*1.5</f>
        <v>4.5</v>
      </c>
      <c r="V3" s="138">
        <f>V147*1.5</f>
        <v>12</v>
      </c>
      <c r="W3" s="139">
        <f>W147</f>
        <v>8.5</v>
      </c>
      <c r="X3" s="139">
        <f t="shared" ref="X3:Y3" si="4">X147</f>
        <v>4</v>
      </c>
      <c r="Y3" s="139">
        <f t="shared" si="4"/>
        <v>3</v>
      </c>
      <c r="Z3" s="140">
        <f>Z147*1.5</f>
        <v>3</v>
      </c>
      <c r="AA3" s="138">
        <f>AA147*1.5</f>
        <v>21</v>
      </c>
      <c r="AB3" s="139">
        <f>AB147</f>
        <v>18.5</v>
      </c>
      <c r="AC3" s="139">
        <f t="shared" ref="AC3:AD3" si="5">AC147</f>
        <v>9</v>
      </c>
      <c r="AD3" s="139">
        <f t="shared" si="5"/>
        <v>8.5</v>
      </c>
      <c r="AE3" s="140">
        <f>AE147*1.5</f>
        <v>9</v>
      </c>
      <c r="AF3" s="49"/>
      <c r="AG3" s="49"/>
      <c r="AH3" s="49"/>
      <c r="AI3" s="49"/>
      <c r="AJ3" s="10"/>
      <c r="AK3" s="49"/>
      <c r="AL3" s="49"/>
      <c r="AN3" s="1"/>
      <c r="BU3" s="1"/>
      <c r="BV3" s="1"/>
      <c r="BW3" s="1"/>
      <c r="BX3" s="1"/>
      <c r="BY3" s="1"/>
      <c r="BZ3" s="1"/>
      <c r="CA3" s="1"/>
      <c r="CB3" s="1"/>
    </row>
    <row r="4" spans="1:80" x14ac:dyDescent="0.3">
      <c r="A4" s="53"/>
      <c r="B4" s="53"/>
      <c r="C4" s="53"/>
      <c r="D4" s="53"/>
      <c r="E4" s="133" t="s">
        <v>130</v>
      </c>
      <c r="F4" s="133"/>
      <c r="G4" s="139"/>
      <c r="H4" s="145"/>
      <c r="I4" s="145"/>
      <c r="J4" s="139"/>
      <c r="K4" s="139"/>
      <c r="L4" s="139">
        <f>L12</f>
        <v>8</v>
      </c>
      <c r="M4" s="139">
        <f t="shared" ref="M4:N4" si="6">M12</f>
        <v>11</v>
      </c>
      <c r="N4" s="139">
        <f t="shared" si="6"/>
        <v>25</v>
      </c>
      <c r="O4" s="133"/>
      <c r="P4" s="133"/>
      <c r="Q4" s="138"/>
      <c r="R4" s="139"/>
      <c r="S4" s="145">
        <f>(T3+U3+-R3-Q3)/SUM(Q3:U3)</f>
        <v>0.11627906976744186</v>
      </c>
      <c r="T4" s="139"/>
      <c r="U4" s="140"/>
      <c r="V4" s="138"/>
      <c r="W4" s="139"/>
      <c r="X4" s="145">
        <f>(Y3+Z3+-W3-V3)/SUM(V3:Z3)</f>
        <v>-0.47540983606557374</v>
      </c>
      <c r="Y4" s="139"/>
      <c r="Z4" s="140"/>
      <c r="AA4" s="138"/>
      <c r="AB4" s="139"/>
      <c r="AC4" s="145">
        <f>(AD3+AE3+-AB3-AA3)/SUM(AA3:AE3)</f>
        <v>-0.33333333333333331</v>
      </c>
      <c r="AD4" s="139"/>
      <c r="AE4" s="140"/>
      <c r="AF4" s="49"/>
      <c r="AG4" s="49"/>
      <c r="AH4" s="49"/>
      <c r="AI4" s="49"/>
      <c r="AJ4" s="10"/>
      <c r="AK4" s="49"/>
      <c r="AL4" s="49"/>
      <c r="AN4" s="1"/>
      <c r="BU4" s="1"/>
      <c r="BV4" s="1"/>
      <c r="BW4" s="1"/>
      <c r="BX4" s="1"/>
      <c r="BY4" s="1"/>
      <c r="BZ4" s="1"/>
      <c r="CA4" s="1"/>
      <c r="CB4" s="1"/>
    </row>
    <row r="5" spans="1:80" hidden="1" x14ac:dyDescent="0.3">
      <c r="A5" s="53"/>
      <c r="B5" s="53"/>
      <c r="C5" s="53"/>
      <c r="D5" s="53"/>
      <c r="E5" s="133" t="s">
        <v>51</v>
      </c>
      <c r="F5" s="133"/>
      <c r="G5" s="139"/>
      <c r="H5" s="145"/>
      <c r="I5" s="139"/>
      <c r="J5" s="139"/>
      <c r="K5" s="139"/>
      <c r="L5" s="146"/>
      <c r="M5" s="146"/>
      <c r="N5" s="146"/>
      <c r="O5" s="146"/>
      <c r="P5" s="146"/>
      <c r="Q5" s="135">
        <f>Q151*1.5</f>
        <v>10.5</v>
      </c>
      <c r="R5" s="136">
        <f>R151</f>
        <v>9</v>
      </c>
      <c r="S5" s="136">
        <f t="shared" ref="S5:T5" si="7">S151</f>
        <v>9.5</v>
      </c>
      <c r="T5" s="136">
        <f t="shared" si="7"/>
        <v>4</v>
      </c>
      <c r="U5" s="137">
        <f>U151*1.5</f>
        <v>8.25</v>
      </c>
      <c r="V5" s="135">
        <f>V151*1.5</f>
        <v>9.75</v>
      </c>
      <c r="W5" s="136">
        <f>W151</f>
        <v>10</v>
      </c>
      <c r="X5" s="136">
        <f t="shared" ref="X5:Y5" si="8">X151</f>
        <v>12</v>
      </c>
      <c r="Y5" s="136">
        <f t="shared" si="8"/>
        <v>14</v>
      </c>
      <c r="Z5" s="137">
        <f>Z151*1.5</f>
        <v>13.5</v>
      </c>
      <c r="AA5" s="135">
        <f>AA151*1.5</f>
        <v>26.25</v>
      </c>
      <c r="AB5" s="136">
        <f>AB151</f>
        <v>20</v>
      </c>
      <c r="AC5" s="136">
        <f t="shared" ref="AC5:AD5" si="9">AC151</f>
        <v>30</v>
      </c>
      <c r="AD5" s="136">
        <f t="shared" si="9"/>
        <v>33</v>
      </c>
      <c r="AE5" s="137">
        <f>AE151*1.5</f>
        <v>42</v>
      </c>
      <c r="AF5" s="49"/>
      <c r="AG5" s="49"/>
      <c r="AH5" s="49"/>
      <c r="AI5" s="49"/>
      <c r="AJ5" s="10"/>
      <c r="AN5" s="49"/>
      <c r="AO5" s="49"/>
      <c r="AP5" s="9"/>
      <c r="BU5" s="1"/>
      <c r="BV5" s="1"/>
      <c r="BW5" s="1"/>
      <c r="BX5" s="1"/>
      <c r="BY5" s="1"/>
      <c r="BZ5" s="1"/>
    </row>
    <row r="6" spans="1:80" x14ac:dyDescent="0.3">
      <c r="A6" s="53"/>
      <c r="B6" s="53"/>
      <c r="C6" s="53"/>
      <c r="D6" s="53"/>
      <c r="E6" s="133" t="s">
        <v>129</v>
      </c>
      <c r="F6" s="133"/>
      <c r="G6" s="139"/>
      <c r="H6" s="145"/>
      <c r="I6" s="139"/>
      <c r="J6" s="139"/>
      <c r="K6" s="139"/>
      <c r="L6" s="146">
        <f>L13</f>
        <v>16</v>
      </c>
      <c r="M6" s="146">
        <f t="shared" ref="M6:N6" si="10">M13</f>
        <v>24</v>
      </c>
      <c r="N6" s="146">
        <f t="shared" si="10"/>
        <v>60</v>
      </c>
      <c r="O6" s="147"/>
      <c r="P6" s="148"/>
      <c r="Q6" s="138"/>
      <c r="R6" s="139"/>
      <c r="S6" s="145">
        <f>(T5+U5+-R5-Q5)/SUM(Q5:U5)</f>
        <v>-0.17575757575757575</v>
      </c>
      <c r="T6" s="139"/>
      <c r="U6" s="140"/>
      <c r="V6" s="138"/>
      <c r="W6" s="139"/>
      <c r="X6" s="145">
        <f>(Y5+Z5+-W5-V5)/SUM(V5:Z5)</f>
        <v>0.13080168776371309</v>
      </c>
      <c r="Y6" s="139"/>
      <c r="Z6" s="140"/>
      <c r="AA6" s="138"/>
      <c r="AB6" s="139"/>
      <c r="AC6" s="145">
        <f>(AD5+AE5+-AB5-AA5)/SUM(AA5:AE5)</f>
        <v>0.19008264462809918</v>
      </c>
      <c r="AD6" s="139"/>
      <c r="AE6" s="140"/>
      <c r="AF6" s="49"/>
      <c r="AG6" s="49"/>
      <c r="AH6" s="49"/>
      <c r="AI6" s="49"/>
      <c r="AJ6" s="10"/>
      <c r="AK6" s="49"/>
      <c r="AL6" s="49"/>
      <c r="AN6" s="58"/>
      <c r="AP6" s="19"/>
      <c r="BU6" s="1"/>
      <c r="BV6" s="1"/>
      <c r="BW6" s="1"/>
      <c r="BX6" s="1"/>
      <c r="BY6" s="1"/>
      <c r="BZ6" s="1"/>
    </row>
    <row r="7" spans="1:80" hidden="1" x14ac:dyDescent="0.3">
      <c r="A7" s="53"/>
      <c r="B7" s="53"/>
      <c r="C7" s="53"/>
      <c r="D7" s="53"/>
      <c r="E7" s="133" t="s">
        <v>56</v>
      </c>
      <c r="F7" s="133"/>
      <c r="G7" s="139"/>
      <c r="H7" s="145"/>
      <c r="I7" s="145"/>
      <c r="J7" s="139"/>
      <c r="K7" s="139"/>
      <c r="L7" s="139"/>
      <c r="M7" s="139"/>
      <c r="N7" s="133"/>
      <c r="O7" s="133"/>
      <c r="P7" s="133"/>
      <c r="Q7" s="135">
        <f>Q155*1.5</f>
        <v>3</v>
      </c>
      <c r="R7" s="136">
        <f>R155</f>
        <v>4</v>
      </c>
      <c r="S7" s="136">
        <f t="shared" ref="S7:T7" si="11">S155</f>
        <v>6</v>
      </c>
      <c r="T7" s="136">
        <f t="shared" si="11"/>
        <v>2</v>
      </c>
      <c r="U7" s="137">
        <f>U155*1.5</f>
        <v>6</v>
      </c>
      <c r="V7" s="135">
        <f>V155*1.5</f>
        <v>0</v>
      </c>
      <c r="W7" s="136">
        <f>W155</f>
        <v>0.5</v>
      </c>
      <c r="X7" s="136">
        <f t="shared" ref="X7:Y7" si="12">X155</f>
        <v>3</v>
      </c>
      <c r="Y7" s="136">
        <f t="shared" si="12"/>
        <v>7.5</v>
      </c>
      <c r="Z7" s="137">
        <f>Z155*1.5</f>
        <v>9</v>
      </c>
      <c r="AA7" s="135">
        <f>AA155*1.5</f>
        <v>12</v>
      </c>
      <c r="AB7" s="136">
        <f>AB155</f>
        <v>4.5</v>
      </c>
      <c r="AC7" s="136">
        <f t="shared" ref="AC7:AD7" si="13">AC155</f>
        <v>13</v>
      </c>
      <c r="AD7" s="136">
        <f t="shared" si="13"/>
        <v>15</v>
      </c>
      <c r="AE7" s="137">
        <f>AE155*1.5</f>
        <v>18</v>
      </c>
      <c r="AF7" s="49"/>
      <c r="AG7" s="49"/>
      <c r="AH7" s="49"/>
      <c r="AI7" s="49"/>
      <c r="AJ7" s="10"/>
      <c r="AK7" s="49"/>
      <c r="AL7" s="49"/>
      <c r="AN7" s="1"/>
      <c r="BU7" s="1"/>
      <c r="BV7" s="1"/>
      <c r="BW7" s="1"/>
      <c r="BX7" s="1"/>
      <c r="BY7" s="1"/>
      <c r="BZ7" s="1"/>
      <c r="CA7" s="1"/>
      <c r="CB7" s="1"/>
    </row>
    <row r="8" spans="1:80" x14ac:dyDescent="0.3">
      <c r="A8" s="53"/>
      <c r="B8" s="53"/>
      <c r="C8" s="53"/>
      <c r="D8" s="53"/>
      <c r="E8" s="133" t="s">
        <v>131</v>
      </c>
      <c r="F8" s="133"/>
      <c r="G8" s="139"/>
      <c r="H8" s="145"/>
      <c r="I8" s="145"/>
      <c r="J8" s="139"/>
      <c r="K8" s="139"/>
      <c r="L8" s="139">
        <f>L14</f>
        <v>9</v>
      </c>
      <c r="M8" s="139">
        <f t="shared" ref="M8:N8" si="14">M14</f>
        <v>9</v>
      </c>
      <c r="N8" s="139">
        <f t="shared" si="14"/>
        <v>26</v>
      </c>
      <c r="O8" s="133"/>
      <c r="P8" s="133"/>
      <c r="Q8" s="138"/>
      <c r="R8" s="139"/>
      <c r="S8" s="145">
        <f>(T7+U7+-R7-Q7)/SUM(Q7:U7)</f>
        <v>4.7619047619047616E-2</v>
      </c>
      <c r="T8" s="139"/>
      <c r="U8" s="140"/>
      <c r="V8" s="138"/>
      <c r="W8" s="139"/>
      <c r="X8" s="145">
        <f>(Y7+Z7+-W7-V7)/SUM(V7:Z7)</f>
        <v>0.8</v>
      </c>
      <c r="Y8" s="139"/>
      <c r="Z8" s="140"/>
      <c r="AA8" s="138"/>
      <c r="AB8" s="139"/>
      <c r="AC8" s="145">
        <f>(AD7+AE7+-AB7-AA7)/SUM(AA7:AE7)</f>
        <v>0.26400000000000001</v>
      </c>
      <c r="AD8" s="139"/>
      <c r="AE8" s="140"/>
      <c r="AF8" s="49"/>
      <c r="AG8" s="49"/>
      <c r="AH8" s="49"/>
      <c r="AI8" s="49"/>
      <c r="AJ8" s="10"/>
      <c r="AK8" s="49"/>
      <c r="AL8" s="49"/>
      <c r="AN8" s="1"/>
      <c r="BU8" s="1"/>
      <c r="BV8" s="1"/>
      <c r="BW8" s="1"/>
      <c r="BX8" s="1"/>
      <c r="BY8" s="1"/>
      <c r="BZ8" s="1"/>
      <c r="CA8" s="1"/>
      <c r="CB8" s="1"/>
    </row>
    <row r="9" spans="1:80" hidden="1" x14ac:dyDescent="0.3">
      <c r="A9" s="53"/>
      <c r="B9" s="53"/>
      <c r="C9" s="53"/>
      <c r="D9" s="53"/>
      <c r="E9" s="133" t="s">
        <v>124</v>
      </c>
      <c r="F9" s="133"/>
      <c r="G9" s="139"/>
      <c r="H9" s="145"/>
      <c r="I9" s="145"/>
      <c r="J9" s="139"/>
      <c r="K9" s="139"/>
      <c r="L9" s="139"/>
      <c r="M9" s="139"/>
      <c r="N9" s="133"/>
      <c r="O9" s="133"/>
      <c r="P9" s="133"/>
      <c r="Q9" s="135">
        <f>Q170*1.5</f>
        <v>0</v>
      </c>
      <c r="R9" s="136">
        <f>R170</f>
        <v>2</v>
      </c>
      <c r="S9" s="136">
        <f t="shared" ref="S9:T9" si="15">S170</f>
        <v>4</v>
      </c>
      <c r="T9" s="136">
        <f t="shared" si="15"/>
        <v>0</v>
      </c>
      <c r="U9" s="137">
        <f>U170*1.5</f>
        <v>6</v>
      </c>
      <c r="V9" s="135">
        <f>V170*1.5</f>
        <v>0</v>
      </c>
      <c r="W9" s="136">
        <f>W170</f>
        <v>0.5</v>
      </c>
      <c r="X9" s="136">
        <f t="shared" ref="X9:Y9" si="16">X170</f>
        <v>3</v>
      </c>
      <c r="Y9" s="136">
        <f t="shared" si="16"/>
        <v>3</v>
      </c>
      <c r="Z9" s="137">
        <f>Z170*1.5</f>
        <v>7.5</v>
      </c>
      <c r="AA9" s="135">
        <f>AA170*1.5</f>
        <v>9</v>
      </c>
      <c r="AB9" s="136">
        <f>AB170</f>
        <v>2.5</v>
      </c>
      <c r="AC9" s="136">
        <f t="shared" ref="AC9:AD9" si="17">AC170</f>
        <v>9</v>
      </c>
      <c r="AD9" s="136">
        <f t="shared" si="17"/>
        <v>11</v>
      </c>
      <c r="AE9" s="137">
        <f>AE170*1.5</f>
        <v>9</v>
      </c>
      <c r="AF9" s="49"/>
      <c r="AG9" s="49"/>
      <c r="AH9" s="49"/>
      <c r="AI9" s="49"/>
      <c r="AJ9" s="10"/>
      <c r="AK9" s="49"/>
      <c r="AL9" s="49"/>
      <c r="AN9" s="1"/>
      <c r="BU9" s="1"/>
      <c r="BV9" s="1"/>
      <c r="BW9" s="1"/>
      <c r="BX9" s="1"/>
      <c r="BY9" s="1"/>
      <c r="BZ9" s="1"/>
      <c r="CA9" s="1"/>
      <c r="CB9" s="1"/>
    </row>
    <row r="10" spans="1:80" ht="15" thickBot="1" x14ac:dyDescent="0.35">
      <c r="A10" s="53"/>
      <c r="B10" s="53"/>
      <c r="C10" s="53"/>
      <c r="D10" s="53"/>
      <c r="E10" s="134" t="s">
        <v>132</v>
      </c>
      <c r="F10" s="134"/>
      <c r="G10" s="141"/>
      <c r="H10" s="142"/>
      <c r="I10" s="142"/>
      <c r="J10" s="141"/>
      <c r="K10" s="141"/>
      <c r="L10" s="141">
        <f>L15</f>
        <v>5</v>
      </c>
      <c r="M10" s="141">
        <f t="shared" ref="M10:N10" si="18">M15</f>
        <v>6</v>
      </c>
      <c r="N10" s="141">
        <f t="shared" si="18"/>
        <v>17</v>
      </c>
      <c r="O10" s="134"/>
      <c r="P10" s="134"/>
      <c r="Q10" s="143"/>
      <c r="R10" s="141"/>
      <c r="S10" s="142">
        <f>(T9+U9+-R9-Q9)/SUM(Q9:U9)</f>
        <v>0.33333333333333331</v>
      </c>
      <c r="T10" s="141"/>
      <c r="U10" s="144"/>
      <c r="V10" s="143"/>
      <c r="W10" s="141"/>
      <c r="X10" s="142">
        <f>(Y9+Z9+-W9-V9)/SUM(V9:Z9)</f>
        <v>0.7142857142857143</v>
      </c>
      <c r="Y10" s="141"/>
      <c r="Z10" s="144"/>
      <c r="AA10" s="143"/>
      <c r="AB10" s="141"/>
      <c r="AC10" s="149">
        <f>(AD9+AE9+-AB9-AA9)/SUM(AA9:AE9)</f>
        <v>0.20987654320987653</v>
      </c>
      <c r="AD10" s="141"/>
      <c r="AE10" s="144"/>
      <c r="AF10" s="49"/>
      <c r="AG10" s="49"/>
      <c r="AH10" s="49"/>
      <c r="AI10" s="49"/>
      <c r="AJ10" s="10"/>
      <c r="AK10" s="49"/>
      <c r="AL10" s="49"/>
      <c r="AN10" s="1"/>
      <c r="BU10" s="1"/>
      <c r="BV10" s="1"/>
      <c r="BW10" s="1"/>
      <c r="BX10" s="1"/>
      <c r="BY10" s="1"/>
      <c r="BZ10" s="1"/>
      <c r="CA10" s="1"/>
      <c r="CB10" s="1"/>
    </row>
    <row r="11" spans="1:80" x14ac:dyDescent="0.3">
      <c r="A11" s="53"/>
      <c r="B11" s="53"/>
      <c r="C11" s="53"/>
      <c r="D11" s="53"/>
      <c r="E11" s="56" t="s">
        <v>25</v>
      </c>
      <c r="F11" s="71"/>
      <c r="G11" s="60"/>
      <c r="H11" s="76"/>
      <c r="I11" s="76"/>
      <c r="J11" s="60"/>
      <c r="K11" s="60"/>
      <c r="L11" s="60">
        <f>L131</f>
        <v>24</v>
      </c>
      <c r="M11" s="60">
        <f t="shared" ref="M11:N11" si="19">M131</f>
        <v>35</v>
      </c>
      <c r="N11" s="60">
        <f t="shared" si="19"/>
        <v>85</v>
      </c>
      <c r="O11" s="71"/>
      <c r="P11" s="71"/>
      <c r="Q11" s="81"/>
      <c r="R11" s="60"/>
      <c r="S11" s="76">
        <f>S133</f>
        <v>2.9074074074074074</v>
      </c>
      <c r="T11" s="60"/>
      <c r="U11" s="117"/>
      <c r="V11" s="81"/>
      <c r="W11" s="60"/>
      <c r="X11" s="76">
        <f>X133</f>
        <v>2.8896103896103895</v>
      </c>
      <c r="Y11" s="60"/>
      <c r="Z11" s="117"/>
      <c r="AA11" s="81"/>
      <c r="AB11" s="60"/>
      <c r="AC11" s="76">
        <f>AC133</f>
        <v>3.0433604336043358</v>
      </c>
      <c r="AD11" s="60"/>
      <c r="AE11" s="117"/>
      <c r="AF11" s="49"/>
      <c r="AG11" s="49"/>
      <c r="AH11" s="49"/>
      <c r="AI11" s="49"/>
      <c r="AJ11" s="10"/>
      <c r="AK11" s="49"/>
      <c r="AL11" s="49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53"/>
      <c r="B12" s="53"/>
      <c r="C12" s="53"/>
      <c r="D12" s="53"/>
      <c r="E12" s="56" t="s">
        <v>55</v>
      </c>
      <c r="F12" s="71"/>
      <c r="G12" s="60"/>
      <c r="H12" s="76"/>
      <c r="I12" s="76"/>
      <c r="J12" s="60"/>
      <c r="K12" s="60"/>
      <c r="L12" s="60">
        <f>L147</f>
        <v>8</v>
      </c>
      <c r="M12" s="60">
        <f t="shared" ref="M12:N12" si="20">M147</f>
        <v>11</v>
      </c>
      <c r="N12" s="60">
        <f t="shared" si="20"/>
        <v>25</v>
      </c>
      <c r="O12" s="71"/>
      <c r="P12" s="71"/>
      <c r="Q12" s="81"/>
      <c r="R12" s="60"/>
      <c r="S12" s="76">
        <f>S149</f>
        <v>3.1578947368421053</v>
      </c>
      <c r="T12" s="60"/>
      <c r="U12" s="117"/>
      <c r="V12" s="81"/>
      <c r="W12" s="60"/>
      <c r="X12" s="110">
        <f>X149</f>
        <v>2.3137254901960786</v>
      </c>
      <c r="Y12" s="60"/>
      <c r="Z12" s="117"/>
      <c r="AA12" s="81"/>
      <c r="AB12" s="60"/>
      <c r="AC12" s="110">
        <f>AC149</f>
        <v>2.5357142857142856</v>
      </c>
      <c r="AD12" s="60"/>
      <c r="AE12" s="117"/>
      <c r="AF12" s="49"/>
      <c r="AG12" s="49"/>
      <c r="AH12" s="49"/>
      <c r="AI12" s="49"/>
      <c r="AJ12" s="10"/>
      <c r="AK12" s="49"/>
      <c r="AL12" s="49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53"/>
      <c r="B13" s="53"/>
      <c r="C13" s="53"/>
      <c r="D13" s="53"/>
      <c r="E13" s="56" t="s">
        <v>54</v>
      </c>
      <c r="F13" s="71"/>
      <c r="G13" s="60"/>
      <c r="H13" s="76"/>
      <c r="I13" s="76"/>
      <c r="J13" s="60"/>
      <c r="K13" s="60"/>
      <c r="L13" s="60">
        <f>L151</f>
        <v>16</v>
      </c>
      <c r="M13" s="60">
        <f t="shared" ref="M13:N13" si="21">M151</f>
        <v>24</v>
      </c>
      <c r="N13" s="60">
        <f t="shared" si="21"/>
        <v>60</v>
      </c>
      <c r="O13" s="71"/>
      <c r="P13" s="71"/>
      <c r="Q13" s="81"/>
      <c r="R13" s="60"/>
      <c r="S13" s="76">
        <f>S153</f>
        <v>2.7714285714285714</v>
      </c>
      <c r="T13" s="60"/>
      <c r="U13" s="117"/>
      <c r="V13" s="81"/>
      <c r="W13" s="60"/>
      <c r="X13" s="110">
        <f>X153</f>
        <v>3.174757281553398</v>
      </c>
      <c r="Y13" s="60"/>
      <c r="Z13" s="117"/>
      <c r="AA13" s="81"/>
      <c r="AB13" s="60"/>
      <c r="AC13" s="110">
        <f>AC153</f>
        <v>3.2645914396887159</v>
      </c>
      <c r="AD13" s="60"/>
      <c r="AE13" s="117"/>
      <c r="AF13" s="49"/>
      <c r="AG13" s="49"/>
      <c r="AH13" s="49"/>
      <c r="AI13" s="49"/>
      <c r="AJ13" s="10"/>
      <c r="AK13" s="49"/>
      <c r="AL13" s="49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53"/>
      <c r="B14" s="53"/>
      <c r="C14" s="53"/>
      <c r="D14" s="53"/>
      <c r="E14" s="71" t="s">
        <v>58</v>
      </c>
      <c r="F14" s="71"/>
      <c r="G14" s="60"/>
      <c r="H14" s="76"/>
      <c r="I14" s="76"/>
      <c r="J14" s="60"/>
      <c r="K14" s="60"/>
      <c r="L14" s="60">
        <f>+L155</f>
        <v>9</v>
      </c>
      <c r="M14" s="60">
        <f t="shared" ref="M14:N14" si="22">+M155</f>
        <v>9</v>
      </c>
      <c r="N14" s="60">
        <f t="shared" si="22"/>
        <v>26</v>
      </c>
      <c r="O14" s="71"/>
      <c r="P14" s="71"/>
      <c r="Q14" s="81"/>
      <c r="R14" s="60"/>
      <c r="S14" s="76">
        <f>S157</f>
        <v>3.1111111111111112</v>
      </c>
      <c r="T14" s="60"/>
      <c r="U14" s="117"/>
      <c r="V14" s="81"/>
      <c r="W14" s="60"/>
      <c r="X14" s="110">
        <f>X157</f>
        <v>4.117647058823529</v>
      </c>
      <c r="Y14" s="60"/>
      <c r="Z14" s="117"/>
      <c r="AA14" s="81"/>
      <c r="AB14" s="60"/>
      <c r="AC14" s="110">
        <f>AC157</f>
        <v>3.3523809523809525</v>
      </c>
      <c r="AD14" s="60"/>
      <c r="AE14" s="117"/>
      <c r="AF14" s="49"/>
      <c r="AG14" s="49"/>
      <c r="AH14" s="49"/>
      <c r="AI14" s="49"/>
      <c r="AJ14" s="10"/>
      <c r="AK14" s="49"/>
      <c r="AL14" s="49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79"/>
      <c r="B15" s="79"/>
      <c r="C15" s="79"/>
      <c r="D15" s="79"/>
      <c r="E15" s="79" t="s">
        <v>133</v>
      </c>
      <c r="F15" s="79"/>
      <c r="G15" s="118"/>
      <c r="H15" s="119"/>
      <c r="I15" s="119"/>
      <c r="J15" s="118"/>
      <c r="K15" s="118"/>
      <c r="L15" s="118">
        <f>L170</f>
        <v>5</v>
      </c>
      <c r="M15" s="118">
        <f>M170</f>
        <v>6</v>
      </c>
      <c r="N15" s="118">
        <f>N170</f>
        <v>17</v>
      </c>
      <c r="O15" s="79"/>
      <c r="P15" s="79"/>
      <c r="Q15" s="120"/>
      <c r="R15" s="118"/>
      <c r="S15" s="119">
        <f>S172</f>
        <v>3.6</v>
      </c>
      <c r="T15" s="119"/>
      <c r="U15" s="122"/>
      <c r="V15" s="123"/>
      <c r="W15" s="119"/>
      <c r="X15" s="111">
        <f>X172</f>
        <v>4.0869565217391308</v>
      </c>
      <c r="Y15" s="119"/>
      <c r="Z15" s="122"/>
      <c r="AA15" s="123"/>
      <c r="AB15" s="119"/>
      <c r="AC15" s="111">
        <f>AC172</f>
        <v>3.2463768115942031</v>
      </c>
      <c r="AD15" s="118"/>
      <c r="AE15" s="121"/>
      <c r="AF15" s="26"/>
      <c r="AG15" s="26"/>
      <c r="AH15" s="26"/>
      <c r="AI15" s="26"/>
      <c r="AJ15" s="40"/>
      <c r="AK15" s="26"/>
      <c r="AL15" s="26"/>
      <c r="AM15" s="39"/>
      <c r="AN15" s="26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15" t="s">
        <v>3</v>
      </c>
      <c r="R16" s="215"/>
      <c r="S16" s="215"/>
      <c r="T16" s="215"/>
      <c r="U16" s="215"/>
      <c r="V16" s="215" t="s">
        <v>4</v>
      </c>
      <c r="W16" s="215"/>
      <c r="X16" s="215"/>
      <c r="Y16" s="215"/>
      <c r="Z16" s="215"/>
      <c r="AA16" s="215" t="s">
        <v>5</v>
      </c>
      <c r="AB16" s="215"/>
      <c r="AC16" s="215"/>
      <c r="AD16" s="215"/>
      <c r="AE16" s="215"/>
      <c r="AF16" s="216" t="s">
        <v>6</v>
      </c>
      <c r="AG16" s="217"/>
      <c r="AH16" s="217"/>
      <c r="AI16" s="218"/>
      <c r="AJ16" s="216" t="s">
        <v>7</v>
      </c>
      <c r="AK16" s="217"/>
      <c r="AL16" s="217"/>
      <c r="AM16" s="218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27</v>
      </c>
      <c r="B17" s="2" t="s">
        <v>0</v>
      </c>
      <c r="C17" s="5" t="s">
        <v>22</v>
      </c>
      <c r="D17" s="5" t="s">
        <v>23</v>
      </c>
      <c r="E17" s="2" t="s">
        <v>1</v>
      </c>
      <c r="F17" s="35" t="s">
        <v>2</v>
      </c>
      <c r="G17" s="35" t="s">
        <v>9</v>
      </c>
      <c r="H17" s="35" t="s">
        <v>10</v>
      </c>
      <c r="I17" s="75" t="s">
        <v>30</v>
      </c>
      <c r="J17" s="65" t="s">
        <v>49</v>
      </c>
      <c r="K17" s="65" t="s">
        <v>57</v>
      </c>
      <c r="L17" s="24" t="s">
        <v>16</v>
      </c>
      <c r="M17" s="24" t="s">
        <v>19</v>
      </c>
      <c r="N17" s="24" t="s">
        <v>20</v>
      </c>
      <c r="O17" s="24" t="s">
        <v>21</v>
      </c>
      <c r="P17" s="24" t="s">
        <v>18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20"/>
    </row>
    <row r="18" spans="1:40" ht="14.4" customHeight="1" x14ac:dyDescent="0.3">
      <c r="A18" s="53">
        <v>41</v>
      </c>
      <c r="B18">
        <v>1993</v>
      </c>
      <c r="C18" s="184">
        <v>10</v>
      </c>
      <c r="D18" s="184">
        <v>6</v>
      </c>
      <c r="E18" t="s">
        <v>255</v>
      </c>
      <c r="F18" s="18">
        <v>9</v>
      </c>
      <c r="G18" s="18">
        <v>0</v>
      </c>
      <c r="H18" s="18">
        <v>0</v>
      </c>
      <c r="I18" s="18">
        <f>IF(G18=1,1,IF(H18=1,1,0))</f>
        <v>0</v>
      </c>
      <c r="J18" s="1">
        <v>-1</v>
      </c>
      <c r="K18" s="1">
        <f t="shared" ref="K18:K81" si="23">IF(F18=2,-1,IF(F18=3,-1,IF((F18+G18)=2,-1,IF((F18+H18)=2,-1,1))))</f>
        <v>1</v>
      </c>
      <c r="L18" s="1" t="str">
        <f t="shared" ref="L18:L81" si="24">IF(SUM(Q18:U18)=0,"",(Q18*1+R18*2+S18*3+T18*4+U18*5)/SUM(Q18:U18))</f>
        <v/>
      </c>
      <c r="M18" s="1" t="str">
        <f t="shared" ref="M18:M81" si="25">IF(SUM(V18:Z18)=0,"",(V18*1+W18*2+X18*3+Y18*4+Z18*5)/SUM(V18:Z18))</f>
        <v/>
      </c>
      <c r="N18" s="1" t="str">
        <f t="shared" ref="N18:N81" si="26">IF(SUM(AA18:AE18)=0,"",(AA18*1+AB18*2+AC18*3+AD18*4+AE18*5)/SUM(AA18:AE18))</f>
        <v/>
      </c>
      <c r="O18" s="1" t="str">
        <f t="shared" ref="O18:O81" si="27">IF(AF18=1,1,(IF(AG18=1,2,(IF(AH18=1,3,(IF(AI18=1,4,"")))))))</f>
        <v/>
      </c>
      <c r="P18" s="1" t="str">
        <f t="shared" ref="P18:P81" si="28">IF(AJ18=1,1,(IF(AK18=1,2,(IF(AL18=1,3,(IF(AM18=1,4,"")))))))</f>
        <v/>
      </c>
      <c r="AJ18" s="15"/>
      <c r="AK18" s="14"/>
      <c r="AL18" s="14"/>
    </row>
    <row r="19" spans="1:40" ht="14.4" customHeight="1" x14ac:dyDescent="0.3">
      <c r="A19" s="53">
        <v>41</v>
      </c>
      <c r="B19">
        <v>1993</v>
      </c>
      <c r="C19" s="184">
        <v>23</v>
      </c>
      <c r="D19" s="184">
        <v>6</v>
      </c>
      <c r="E19" t="s">
        <v>257</v>
      </c>
      <c r="F19" s="18">
        <v>1</v>
      </c>
      <c r="G19" s="18">
        <v>0</v>
      </c>
      <c r="H19" s="18">
        <v>0</v>
      </c>
      <c r="I19" s="18">
        <f t="shared" ref="I19:I82" si="29">IF(G19=1,1,IF(H19=1,1,0))</f>
        <v>0</v>
      </c>
      <c r="J19" s="1">
        <v>1</v>
      </c>
      <c r="K19" s="1">
        <f t="shared" si="23"/>
        <v>1</v>
      </c>
      <c r="L19" s="1" t="str">
        <f t="shared" si="24"/>
        <v/>
      </c>
      <c r="M19" s="1" t="str">
        <f t="shared" si="25"/>
        <v/>
      </c>
      <c r="N19" s="1">
        <f t="shared" si="26"/>
        <v>2.8</v>
      </c>
      <c r="O19" s="1">
        <f t="shared" si="27"/>
        <v>1</v>
      </c>
      <c r="P19" s="1">
        <f t="shared" si="28"/>
        <v>1</v>
      </c>
      <c r="AB19" s="1">
        <v>1</v>
      </c>
      <c r="AC19" s="1">
        <v>1</v>
      </c>
      <c r="AD19" s="1">
        <v>0.5</v>
      </c>
      <c r="AF19" s="1">
        <v>1</v>
      </c>
      <c r="AJ19" s="10">
        <v>1</v>
      </c>
    </row>
    <row r="20" spans="1:40" x14ac:dyDescent="0.3">
      <c r="A20">
        <v>41</v>
      </c>
      <c r="B20">
        <v>1993</v>
      </c>
      <c r="C20">
        <v>23</v>
      </c>
      <c r="D20">
        <v>6</v>
      </c>
      <c r="E20" t="s">
        <v>197</v>
      </c>
      <c r="F20" s="18">
        <v>1</v>
      </c>
      <c r="G20" s="18">
        <v>0</v>
      </c>
      <c r="H20" s="18">
        <v>0</v>
      </c>
      <c r="I20" s="18">
        <f t="shared" si="29"/>
        <v>0</v>
      </c>
      <c r="J20" s="1">
        <v>-1</v>
      </c>
      <c r="K20" s="1">
        <f t="shared" si="23"/>
        <v>1</v>
      </c>
      <c r="L20" s="1">
        <f t="shared" si="24"/>
        <v>1.5</v>
      </c>
      <c r="M20" s="1">
        <f t="shared" si="25"/>
        <v>4.5</v>
      </c>
      <c r="N20" s="1">
        <f t="shared" si="26"/>
        <v>4.5</v>
      </c>
      <c r="O20" s="1">
        <f t="shared" si="27"/>
        <v>1</v>
      </c>
      <c r="P20" s="1" t="str">
        <f t="shared" si="28"/>
        <v/>
      </c>
      <c r="Q20" s="10">
        <v>1</v>
      </c>
      <c r="R20" s="1">
        <v>1</v>
      </c>
      <c r="Y20" s="1">
        <v>1</v>
      </c>
      <c r="Z20" s="1">
        <v>1</v>
      </c>
      <c r="AD20" s="1">
        <v>1</v>
      </c>
      <c r="AE20" s="9">
        <v>1</v>
      </c>
      <c r="AF20" s="1">
        <v>1</v>
      </c>
      <c r="AJ20" s="10"/>
    </row>
    <row r="21" spans="1:40" x14ac:dyDescent="0.3">
      <c r="A21">
        <v>41</v>
      </c>
      <c r="B21">
        <v>1993</v>
      </c>
      <c r="C21">
        <v>1</v>
      </c>
      <c r="D21">
        <v>7</v>
      </c>
      <c r="E21" t="s">
        <v>202</v>
      </c>
      <c r="F21" s="18">
        <v>2</v>
      </c>
      <c r="G21" s="18">
        <v>0</v>
      </c>
      <c r="H21" s="18">
        <v>0</v>
      </c>
      <c r="I21" s="18">
        <f t="shared" si="29"/>
        <v>0</v>
      </c>
      <c r="J21" s="1">
        <v>-1</v>
      </c>
      <c r="K21" s="1">
        <f t="shared" si="23"/>
        <v>-1</v>
      </c>
      <c r="L21" s="1" t="str">
        <f t="shared" si="24"/>
        <v/>
      </c>
      <c r="M21" s="1" t="str">
        <f t="shared" si="25"/>
        <v/>
      </c>
      <c r="N21" s="1">
        <f t="shared" si="26"/>
        <v>5</v>
      </c>
      <c r="O21" s="1">
        <f t="shared" si="27"/>
        <v>3</v>
      </c>
      <c r="P21" s="1">
        <f t="shared" si="28"/>
        <v>3</v>
      </c>
      <c r="AE21" s="9">
        <v>2</v>
      </c>
      <c r="AH21" s="1">
        <v>1</v>
      </c>
      <c r="AJ21" s="10"/>
      <c r="AL21" s="1">
        <v>1</v>
      </c>
      <c r="AN21" s="19" t="s">
        <v>45</v>
      </c>
    </row>
    <row r="22" spans="1:40" x14ac:dyDescent="0.3">
      <c r="A22">
        <v>41</v>
      </c>
      <c r="B22">
        <v>1993</v>
      </c>
      <c r="C22">
        <v>13</v>
      </c>
      <c r="D22">
        <v>7</v>
      </c>
      <c r="E22" t="s">
        <v>194</v>
      </c>
      <c r="F22" s="18">
        <v>1</v>
      </c>
      <c r="G22" s="18">
        <v>1</v>
      </c>
      <c r="H22" s="18">
        <v>0</v>
      </c>
      <c r="I22" s="18">
        <f t="shared" si="29"/>
        <v>1</v>
      </c>
      <c r="J22" s="1">
        <v>-1</v>
      </c>
      <c r="K22" s="1">
        <f t="shared" si="23"/>
        <v>-1</v>
      </c>
      <c r="L22" s="1">
        <f t="shared" si="24"/>
        <v>4</v>
      </c>
      <c r="M22" s="1">
        <f t="shared" si="25"/>
        <v>4</v>
      </c>
      <c r="N22" s="1">
        <f t="shared" si="26"/>
        <v>4</v>
      </c>
      <c r="O22" s="1">
        <f t="shared" si="27"/>
        <v>1</v>
      </c>
      <c r="P22" s="1">
        <f t="shared" si="28"/>
        <v>1</v>
      </c>
      <c r="T22" s="1">
        <v>2</v>
      </c>
      <c r="Y22" s="1">
        <v>2</v>
      </c>
      <c r="AD22" s="1">
        <v>2</v>
      </c>
      <c r="AF22" s="1">
        <v>1</v>
      </c>
      <c r="AJ22" s="10">
        <v>1</v>
      </c>
      <c r="AN22" s="19" t="s">
        <v>45</v>
      </c>
    </row>
    <row r="23" spans="1:40" x14ac:dyDescent="0.3">
      <c r="A23" s="53">
        <v>41</v>
      </c>
      <c r="B23">
        <v>1993</v>
      </c>
      <c r="C23" s="184">
        <v>15</v>
      </c>
      <c r="D23" s="184">
        <v>7</v>
      </c>
      <c r="E23" t="s">
        <v>263</v>
      </c>
      <c r="F23" s="18">
        <v>9</v>
      </c>
      <c r="G23" s="18">
        <v>0</v>
      </c>
      <c r="H23" s="18">
        <v>0</v>
      </c>
      <c r="I23" s="18">
        <f t="shared" si="29"/>
        <v>0</v>
      </c>
      <c r="J23" s="1">
        <v>1</v>
      </c>
      <c r="K23" s="1">
        <f t="shared" si="23"/>
        <v>1</v>
      </c>
      <c r="L23" s="1" t="str">
        <f t="shared" si="24"/>
        <v/>
      </c>
      <c r="M23" s="1" t="str">
        <f t="shared" si="25"/>
        <v/>
      </c>
      <c r="N23" s="1" t="str">
        <f t="shared" si="26"/>
        <v/>
      </c>
      <c r="O23" s="1" t="str">
        <f t="shared" si="27"/>
        <v/>
      </c>
      <c r="P23" s="1" t="str">
        <f t="shared" si="28"/>
        <v/>
      </c>
      <c r="AJ23" s="10"/>
    </row>
    <row r="24" spans="1:40" x14ac:dyDescent="0.3">
      <c r="A24">
        <v>41</v>
      </c>
      <c r="B24">
        <v>1993</v>
      </c>
      <c r="C24">
        <v>11</v>
      </c>
      <c r="D24">
        <v>11</v>
      </c>
      <c r="E24" t="s">
        <v>201</v>
      </c>
      <c r="F24" s="18">
        <v>1</v>
      </c>
      <c r="G24" s="18">
        <v>0</v>
      </c>
      <c r="H24" s="18">
        <v>0</v>
      </c>
      <c r="I24" s="18">
        <f t="shared" si="29"/>
        <v>0</v>
      </c>
      <c r="J24" s="1">
        <v>1</v>
      </c>
      <c r="K24" s="1">
        <f t="shared" si="23"/>
        <v>1</v>
      </c>
      <c r="L24" s="1">
        <f t="shared" si="24"/>
        <v>2.5</v>
      </c>
      <c r="M24" s="1" t="str">
        <f t="shared" si="25"/>
        <v/>
      </c>
      <c r="N24" s="1">
        <f t="shared" si="26"/>
        <v>4</v>
      </c>
      <c r="O24" s="1">
        <f t="shared" si="27"/>
        <v>1</v>
      </c>
      <c r="P24" s="1" t="str">
        <f t="shared" si="28"/>
        <v/>
      </c>
      <c r="R24" s="1">
        <v>1</v>
      </c>
      <c r="S24" s="1">
        <v>1</v>
      </c>
      <c r="AC24" s="1">
        <v>1</v>
      </c>
      <c r="AD24" s="1">
        <v>1</v>
      </c>
      <c r="AE24" s="9">
        <v>1</v>
      </c>
      <c r="AF24" s="1">
        <v>1</v>
      </c>
      <c r="AJ24" s="10"/>
    </row>
    <row r="25" spans="1:40" x14ac:dyDescent="0.3">
      <c r="A25" s="53">
        <v>41</v>
      </c>
      <c r="B25">
        <v>1993</v>
      </c>
      <c r="C25" s="184">
        <v>11</v>
      </c>
      <c r="D25" s="184">
        <v>11</v>
      </c>
      <c r="E25" t="s">
        <v>264</v>
      </c>
      <c r="F25" s="18">
        <v>9</v>
      </c>
      <c r="G25" s="18">
        <v>0</v>
      </c>
      <c r="H25" s="18">
        <v>0</v>
      </c>
      <c r="I25" s="18">
        <f t="shared" si="29"/>
        <v>0</v>
      </c>
      <c r="J25" s="1">
        <v>1</v>
      </c>
      <c r="K25" s="1">
        <f t="shared" si="23"/>
        <v>1</v>
      </c>
      <c r="L25" s="1" t="str">
        <f t="shared" si="24"/>
        <v/>
      </c>
      <c r="M25" s="1" t="str">
        <f t="shared" si="25"/>
        <v/>
      </c>
      <c r="N25" s="1" t="str">
        <f t="shared" si="26"/>
        <v/>
      </c>
      <c r="O25" s="1" t="str">
        <f t="shared" si="27"/>
        <v/>
      </c>
      <c r="P25" s="1" t="str">
        <f t="shared" si="28"/>
        <v/>
      </c>
      <c r="AJ25" s="10"/>
    </row>
    <row r="26" spans="1:40" x14ac:dyDescent="0.3">
      <c r="A26">
        <v>41</v>
      </c>
      <c r="B26">
        <v>1993</v>
      </c>
      <c r="C26">
        <v>18</v>
      </c>
      <c r="D26">
        <v>11</v>
      </c>
      <c r="E26" t="s">
        <v>198</v>
      </c>
      <c r="F26" s="18">
        <v>1</v>
      </c>
      <c r="G26" s="18">
        <v>0</v>
      </c>
      <c r="H26" s="18">
        <v>0</v>
      </c>
      <c r="I26" s="18">
        <f t="shared" si="29"/>
        <v>0</v>
      </c>
      <c r="J26" s="1">
        <v>-1</v>
      </c>
      <c r="K26" s="1">
        <f t="shared" si="23"/>
        <v>1</v>
      </c>
      <c r="L26" s="1" t="str">
        <f t="shared" si="24"/>
        <v/>
      </c>
      <c r="M26" s="1">
        <f t="shared" si="25"/>
        <v>3</v>
      </c>
      <c r="N26" s="1">
        <f t="shared" si="26"/>
        <v>2</v>
      </c>
      <c r="O26" s="1">
        <f t="shared" si="27"/>
        <v>1</v>
      </c>
      <c r="P26" s="1">
        <f t="shared" si="28"/>
        <v>4</v>
      </c>
      <c r="W26" s="1">
        <v>0.5</v>
      </c>
      <c r="X26" s="1">
        <v>1</v>
      </c>
      <c r="Y26" s="1">
        <v>0.5</v>
      </c>
      <c r="AA26" s="10">
        <v>0.5</v>
      </c>
      <c r="AB26" s="1">
        <v>1</v>
      </c>
      <c r="AC26" s="1">
        <v>0.5</v>
      </c>
      <c r="AF26" s="1">
        <v>1</v>
      </c>
      <c r="AJ26" s="10"/>
      <c r="AM26" s="9">
        <v>1</v>
      </c>
      <c r="AN26" s="19" t="s">
        <v>45</v>
      </c>
    </row>
    <row r="27" spans="1:40" x14ac:dyDescent="0.3">
      <c r="A27">
        <v>41</v>
      </c>
      <c r="B27">
        <v>1993</v>
      </c>
      <c r="C27">
        <v>18</v>
      </c>
      <c r="D27">
        <v>11</v>
      </c>
      <c r="E27" t="s">
        <v>196</v>
      </c>
      <c r="F27" s="18">
        <v>1</v>
      </c>
      <c r="G27" s="18">
        <v>0</v>
      </c>
      <c r="H27" s="18">
        <v>0</v>
      </c>
      <c r="I27" s="18">
        <f t="shared" si="29"/>
        <v>0</v>
      </c>
      <c r="J27" s="1">
        <v>1</v>
      </c>
      <c r="K27" s="1">
        <f t="shared" si="23"/>
        <v>1</v>
      </c>
      <c r="L27" s="1">
        <f t="shared" si="24"/>
        <v>3.2</v>
      </c>
      <c r="M27" s="1" t="str">
        <f t="shared" si="25"/>
        <v/>
      </c>
      <c r="N27" s="1">
        <f t="shared" si="26"/>
        <v>4</v>
      </c>
      <c r="O27" s="1">
        <f t="shared" si="27"/>
        <v>1</v>
      </c>
      <c r="P27" s="1">
        <f t="shared" si="28"/>
        <v>4</v>
      </c>
      <c r="R27" s="1">
        <v>0.5</v>
      </c>
      <c r="S27" s="1">
        <v>1</v>
      </c>
      <c r="T27" s="1">
        <v>1</v>
      </c>
      <c r="AC27" s="1">
        <v>1</v>
      </c>
      <c r="AD27" s="1">
        <v>1</v>
      </c>
      <c r="AE27" s="9">
        <v>1</v>
      </c>
      <c r="AF27" s="1">
        <v>1</v>
      </c>
      <c r="AJ27" s="10"/>
      <c r="AM27" s="9">
        <v>1</v>
      </c>
      <c r="AN27" s="19" t="s">
        <v>45</v>
      </c>
    </row>
    <row r="28" spans="1:40" x14ac:dyDescent="0.3">
      <c r="A28">
        <v>41</v>
      </c>
      <c r="B28">
        <v>1993</v>
      </c>
      <c r="C28">
        <v>2</v>
      </c>
      <c r="D28">
        <v>12</v>
      </c>
      <c r="E28" t="s">
        <v>193</v>
      </c>
      <c r="F28" s="18">
        <v>1</v>
      </c>
      <c r="G28" s="18">
        <v>0</v>
      </c>
      <c r="H28" s="18">
        <v>0</v>
      </c>
      <c r="I28" s="18">
        <f t="shared" si="29"/>
        <v>0</v>
      </c>
      <c r="J28" s="1">
        <v>1</v>
      </c>
      <c r="K28" s="1">
        <f t="shared" si="23"/>
        <v>1</v>
      </c>
      <c r="L28" s="1" t="str">
        <f t="shared" si="24"/>
        <v/>
      </c>
      <c r="M28" s="1">
        <f t="shared" si="25"/>
        <v>2</v>
      </c>
      <c r="N28" s="1">
        <f t="shared" si="26"/>
        <v>2.8</v>
      </c>
      <c r="O28" s="1">
        <f t="shared" si="27"/>
        <v>1</v>
      </c>
      <c r="P28" s="1">
        <f t="shared" si="28"/>
        <v>1</v>
      </c>
      <c r="V28" s="1">
        <v>1</v>
      </c>
      <c r="W28" s="1">
        <v>1</v>
      </c>
      <c r="X28" s="1">
        <v>1</v>
      </c>
      <c r="AB28" s="1">
        <v>1</v>
      </c>
      <c r="AC28" s="1">
        <v>1</v>
      </c>
      <c r="AD28" s="1">
        <v>0.5</v>
      </c>
      <c r="AF28" s="1">
        <v>1</v>
      </c>
      <c r="AJ28" s="10">
        <v>1</v>
      </c>
      <c r="AN28" s="19" t="s">
        <v>45</v>
      </c>
    </row>
    <row r="29" spans="1:40" x14ac:dyDescent="0.3">
      <c r="A29" s="53">
        <v>41</v>
      </c>
      <c r="B29">
        <v>1993</v>
      </c>
      <c r="C29" s="184">
        <v>9</v>
      </c>
      <c r="D29" s="184">
        <v>12</v>
      </c>
      <c r="E29" t="s">
        <v>256</v>
      </c>
      <c r="F29" s="18">
        <v>9</v>
      </c>
      <c r="G29" s="18">
        <v>0</v>
      </c>
      <c r="H29" s="18">
        <v>0</v>
      </c>
      <c r="I29" s="18">
        <f t="shared" si="29"/>
        <v>0</v>
      </c>
      <c r="J29" s="1">
        <v>-1</v>
      </c>
      <c r="K29" s="1">
        <f t="shared" si="23"/>
        <v>1</v>
      </c>
      <c r="L29" s="1" t="str">
        <f t="shared" si="24"/>
        <v/>
      </c>
      <c r="M29" s="1" t="str">
        <f t="shared" si="25"/>
        <v/>
      </c>
      <c r="N29" s="1" t="str">
        <f t="shared" si="26"/>
        <v/>
      </c>
      <c r="O29" s="1" t="str">
        <f t="shared" si="27"/>
        <v/>
      </c>
      <c r="P29" s="1" t="str">
        <f t="shared" si="28"/>
        <v/>
      </c>
      <c r="AJ29" s="10"/>
    </row>
    <row r="30" spans="1:40" x14ac:dyDescent="0.3">
      <c r="A30">
        <v>41</v>
      </c>
      <c r="B30">
        <v>1993</v>
      </c>
      <c r="C30">
        <v>9</v>
      </c>
      <c r="D30">
        <v>12</v>
      </c>
      <c r="E30" t="s">
        <v>192</v>
      </c>
      <c r="F30" s="18">
        <v>1</v>
      </c>
      <c r="G30" s="18">
        <v>0</v>
      </c>
      <c r="H30" s="18">
        <v>0</v>
      </c>
      <c r="I30" s="18">
        <f t="shared" si="29"/>
        <v>0</v>
      </c>
      <c r="J30" s="1">
        <v>1</v>
      </c>
      <c r="K30" s="1">
        <f t="shared" si="23"/>
        <v>1</v>
      </c>
      <c r="L30" s="1" t="str">
        <f t="shared" si="24"/>
        <v/>
      </c>
      <c r="M30" s="1" t="str">
        <f t="shared" si="25"/>
        <v/>
      </c>
      <c r="N30" s="1">
        <f t="shared" si="26"/>
        <v>3</v>
      </c>
      <c r="O30" s="1">
        <f t="shared" si="27"/>
        <v>1</v>
      </c>
      <c r="P30" s="1" t="str">
        <f t="shared" si="28"/>
        <v/>
      </c>
      <c r="AB30" s="1">
        <v>0.5</v>
      </c>
      <c r="AC30" s="1">
        <v>1</v>
      </c>
      <c r="AD30" s="1">
        <v>0.5</v>
      </c>
      <c r="AF30" s="1">
        <v>1</v>
      </c>
      <c r="AJ30" s="10"/>
      <c r="AK30" s="49"/>
      <c r="AL30" s="49"/>
    </row>
    <row r="31" spans="1:40" x14ac:dyDescent="0.3">
      <c r="A31" s="53">
        <v>41</v>
      </c>
      <c r="B31">
        <v>1993</v>
      </c>
      <c r="C31" s="184">
        <v>9</v>
      </c>
      <c r="D31" s="184">
        <v>12</v>
      </c>
      <c r="E31" t="s">
        <v>258</v>
      </c>
      <c r="F31" s="18">
        <v>9</v>
      </c>
      <c r="G31" s="18">
        <v>0</v>
      </c>
      <c r="H31" s="18">
        <v>0</v>
      </c>
      <c r="I31" s="18">
        <f t="shared" si="29"/>
        <v>0</v>
      </c>
      <c r="J31" s="1">
        <v>-1</v>
      </c>
      <c r="K31" s="1">
        <f t="shared" si="23"/>
        <v>1</v>
      </c>
      <c r="L31" s="1" t="str">
        <f t="shared" si="24"/>
        <v/>
      </c>
      <c r="M31" s="1" t="str">
        <f t="shared" si="25"/>
        <v/>
      </c>
      <c r="N31" s="1" t="str">
        <f t="shared" si="26"/>
        <v/>
      </c>
      <c r="O31" s="1" t="str">
        <f t="shared" si="27"/>
        <v/>
      </c>
      <c r="P31" s="1" t="str">
        <f t="shared" si="28"/>
        <v/>
      </c>
      <c r="AJ31" s="10"/>
    </row>
    <row r="32" spans="1:40" x14ac:dyDescent="0.3">
      <c r="A32" s="183">
        <v>41</v>
      </c>
      <c r="B32" s="183">
        <v>1993</v>
      </c>
      <c r="C32" s="183">
        <v>16</v>
      </c>
      <c r="D32" s="183">
        <v>12</v>
      </c>
      <c r="E32" s="183" t="s">
        <v>199</v>
      </c>
      <c r="F32" s="193">
        <v>9</v>
      </c>
      <c r="G32" s="193">
        <v>0</v>
      </c>
      <c r="H32" s="193">
        <v>0</v>
      </c>
      <c r="I32" s="18">
        <f t="shared" si="29"/>
        <v>0</v>
      </c>
      <c r="J32" s="1">
        <v>1</v>
      </c>
      <c r="K32" s="1">
        <f t="shared" si="23"/>
        <v>1</v>
      </c>
      <c r="L32" s="1" t="str">
        <f t="shared" si="24"/>
        <v/>
      </c>
      <c r="M32" s="1" t="str">
        <f t="shared" si="25"/>
        <v/>
      </c>
      <c r="N32" s="1" t="str">
        <f t="shared" si="26"/>
        <v/>
      </c>
      <c r="O32" s="1" t="str">
        <f t="shared" si="27"/>
        <v/>
      </c>
      <c r="P32" s="1" t="str">
        <f t="shared" si="28"/>
        <v/>
      </c>
      <c r="Q32" s="194"/>
      <c r="R32" s="182"/>
      <c r="S32" s="182"/>
      <c r="T32" s="182"/>
      <c r="U32" s="195"/>
      <c r="V32" s="182"/>
      <c r="W32" s="182"/>
      <c r="X32" s="182"/>
      <c r="Y32" s="182"/>
      <c r="Z32" s="182"/>
      <c r="AA32" s="194"/>
      <c r="AB32" s="182"/>
      <c r="AC32" s="182"/>
      <c r="AD32" s="182"/>
      <c r="AE32" s="195"/>
      <c r="AF32" s="182"/>
      <c r="AG32" s="182"/>
      <c r="AH32" s="182"/>
      <c r="AI32" s="182"/>
      <c r="AJ32" s="194"/>
      <c r="AK32" s="182"/>
      <c r="AL32" s="182"/>
      <c r="AM32" s="195"/>
    </row>
    <row r="33" spans="1:89" x14ac:dyDescent="0.3">
      <c r="A33">
        <v>41</v>
      </c>
      <c r="B33">
        <v>1994</v>
      </c>
      <c r="C33">
        <v>21</v>
      </c>
      <c r="D33">
        <v>1</v>
      </c>
      <c r="E33" t="s">
        <v>206</v>
      </c>
      <c r="F33" s="18">
        <v>1</v>
      </c>
      <c r="G33" s="18">
        <v>0</v>
      </c>
      <c r="H33" s="18">
        <v>0</v>
      </c>
      <c r="I33" s="18">
        <f t="shared" si="29"/>
        <v>0</v>
      </c>
      <c r="J33" s="1">
        <v>-1</v>
      </c>
      <c r="K33" s="1">
        <f t="shared" si="23"/>
        <v>1</v>
      </c>
      <c r="L33" s="1" t="str">
        <f t="shared" si="24"/>
        <v/>
      </c>
      <c r="M33" s="1">
        <f t="shared" si="25"/>
        <v>1.5</v>
      </c>
      <c r="N33" s="1">
        <f t="shared" si="26"/>
        <v>1.3333333333333333</v>
      </c>
      <c r="O33" s="1">
        <f t="shared" si="27"/>
        <v>2</v>
      </c>
      <c r="P33" s="1" t="str">
        <f t="shared" si="28"/>
        <v/>
      </c>
      <c r="V33" s="1">
        <v>1</v>
      </c>
      <c r="W33" s="1">
        <v>1</v>
      </c>
      <c r="AA33" s="10">
        <v>1</v>
      </c>
      <c r="AB33" s="1">
        <v>0.5</v>
      </c>
      <c r="AG33" s="1">
        <v>1</v>
      </c>
      <c r="AJ33" s="10"/>
    </row>
    <row r="34" spans="1:89" x14ac:dyDescent="0.3">
      <c r="A34">
        <v>41</v>
      </c>
      <c r="B34">
        <v>1994</v>
      </c>
      <c r="C34">
        <v>3</v>
      </c>
      <c r="D34">
        <v>2</v>
      </c>
      <c r="E34" t="s">
        <v>204</v>
      </c>
      <c r="F34" s="18">
        <v>1</v>
      </c>
      <c r="G34" s="18">
        <v>0</v>
      </c>
      <c r="H34" s="18">
        <v>0</v>
      </c>
      <c r="I34" s="18">
        <f t="shared" si="29"/>
        <v>0</v>
      </c>
      <c r="J34" s="1">
        <v>1</v>
      </c>
      <c r="K34" s="1">
        <f t="shared" si="23"/>
        <v>1</v>
      </c>
      <c r="L34" s="1">
        <f t="shared" si="24"/>
        <v>4</v>
      </c>
      <c r="M34" s="1" t="str">
        <f t="shared" si="25"/>
        <v/>
      </c>
      <c r="N34" s="1">
        <f t="shared" si="26"/>
        <v>1.5</v>
      </c>
      <c r="O34" s="1">
        <f t="shared" si="27"/>
        <v>1</v>
      </c>
      <c r="P34" s="1">
        <f t="shared" si="28"/>
        <v>1</v>
      </c>
      <c r="S34" s="1">
        <v>1</v>
      </c>
      <c r="T34" s="1">
        <v>1</v>
      </c>
      <c r="U34" s="9">
        <v>1</v>
      </c>
      <c r="AA34" s="10">
        <v>1</v>
      </c>
      <c r="AB34" s="1">
        <v>1</v>
      </c>
      <c r="AF34" s="1">
        <v>1</v>
      </c>
      <c r="AJ34" s="10">
        <v>1</v>
      </c>
      <c r="AN34" s="19" t="s">
        <v>45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 s="196">
        <v>41</v>
      </c>
      <c r="B35">
        <v>1994</v>
      </c>
      <c r="C35" s="184">
        <v>31</v>
      </c>
      <c r="D35" s="184">
        <v>3</v>
      </c>
      <c r="E35" t="s">
        <v>266</v>
      </c>
      <c r="F35" s="18">
        <v>1</v>
      </c>
      <c r="G35" s="18">
        <v>0</v>
      </c>
      <c r="H35" s="18">
        <v>0</v>
      </c>
      <c r="I35" s="18">
        <f t="shared" si="29"/>
        <v>0</v>
      </c>
      <c r="J35" s="1">
        <v>1</v>
      </c>
      <c r="K35" s="1">
        <f t="shared" si="23"/>
        <v>1</v>
      </c>
      <c r="L35" s="1">
        <f t="shared" si="24"/>
        <v>4.5</v>
      </c>
      <c r="M35" s="1">
        <f t="shared" si="25"/>
        <v>1.5</v>
      </c>
      <c r="N35" s="1">
        <f t="shared" si="26"/>
        <v>1.5</v>
      </c>
      <c r="O35" s="1">
        <f t="shared" si="27"/>
        <v>1</v>
      </c>
      <c r="P35" s="1">
        <f t="shared" si="28"/>
        <v>1</v>
      </c>
      <c r="T35" s="1">
        <v>1</v>
      </c>
      <c r="U35" s="9">
        <v>1</v>
      </c>
      <c r="V35" s="1">
        <v>1</v>
      </c>
      <c r="W35" s="1">
        <v>1</v>
      </c>
      <c r="AA35" s="10">
        <v>1</v>
      </c>
      <c r="AB35" s="1">
        <v>1</v>
      </c>
      <c r="AF35" s="1">
        <v>1</v>
      </c>
      <c r="AJ35" s="10">
        <v>1</v>
      </c>
      <c r="AN35" s="19" t="s">
        <v>45</v>
      </c>
    </row>
    <row r="36" spans="1:89" x14ac:dyDescent="0.3">
      <c r="A36" s="183">
        <v>41</v>
      </c>
      <c r="B36">
        <v>1994</v>
      </c>
      <c r="C36" s="184">
        <v>31</v>
      </c>
      <c r="D36" s="184">
        <v>3</v>
      </c>
      <c r="E36" t="s">
        <v>260</v>
      </c>
      <c r="F36" s="18">
        <v>9</v>
      </c>
      <c r="G36" s="18">
        <v>0</v>
      </c>
      <c r="H36" s="18">
        <v>0</v>
      </c>
      <c r="I36" s="18">
        <f t="shared" si="29"/>
        <v>0</v>
      </c>
      <c r="J36" s="1">
        <v>1</v>
      </c>
      <c r="K36" s="1">
        <f t="shared" si="23"/>
        <v>1</v>
      </c>
      <c r="L36" s="1" t="str">
        <f t="shared" si="24"/>
        <v/>
      </c>
      <c r="M36" s="1" t="str">
        <f t="shared" si="25"/>
        <v/>
      </c>
      <c r="N36" s="1" t="str">
        <f t="shared" si="26"/>
        <v/>
      </c>
      <c r="O36" s="1" t="str">
        <f t="shared" si="27"/>
        <v/>
      </c>
      <c r="P36" s="1" t="str">
        <f t="shared" si="28"/>
        <v/>
      </c>
      <c r="AJ36" s="10"/>
    </row>
    <row r="37" spans="1:89" x14ac:dyDescent="0.3">
      <c r="A37" s="183">
        <v>41</v>
      </c>
      <c r="B37">
        <v>1994</v>
      </c>
      <c r="C37" s="184">
        <v>31</v>
      </c>
      <c r="D37" s="184">
        <v>3</v>
      </c>
      <c r="E37" t="s">
        <v>261</v>
      </c>
      <c r="F37" s="18">
        <v>2</v>
      </c>
      <c r="G37" s="18">
        <v>0</v>
      </c>
      <c r="H37" s="18">
        <v>1</v>
      </c>
      <c r="I37" s="18">
        <f t="shared" si="29"/>
        <v>1</v>
      </c>
      <c r="J37" s="1">
        <v>-1</v>
      </c>
      <c r="K37" s="1">
        <f t="shared" si="23"/>
        <v>-1</v>
      </c>
      <c r="L37" s="1">
        <f t="shared" si="24"/>
        <v>5</v>
      </c>
      <c r="M37" s="1" t="str">
        <f t="shared" si="25"/>
        <v/>
      </c>
      <c r="N37" s="1">
        <f t="shared" si="26"/>
        <v>1</v>
      </c>
      <c r="O37" s="1">
        <f t="shared" si="27"/>
        <v>1</v>
      </c>
      <c r="P37" s="1" t="str">
        <f t="shared" si="28"/>
        <v/>
      </c>
      <c r="U37" s="9">
        <v>2</v>
      </c>
      <c r="AA37" s="10">
        <v>2</v>
      </c>
      <c r="AF37" s="1">
        <v>1</v>
      </c>
      <c r="AJ37" s="10"/>
    </row>
    <row r="38" spans="1:89" x14ac:dyDescent="0.3">
      <c r="A38" s="183">
        <v>41</v>
      </c>
      <c r="B38">
        <v>1994</v>
      </c>
      <c r="C38" s="184">
        <v>31</v>
      </c>
      <c r="D38" s="184">
        <v>3</v>
      </c>
      <c r="E38" t="s">
        <v>262</v>
      </c>
      <c r="F38" s="18">
        <v>2</v>
      </c>
      <c r="G38" s="18">
        <v>0</v>
      </c>
      <c r="H38" s="18">
        <v>1</v>
      </c>
      <c r="I38" s="18">
        <f t="shared" si="29"/>
        <v>1</v>
      </c>
      <c r="J38" s="1">
        <v>-1</v>
      </c>
      <c r="K38" s="1">
        <f t="shared" si="23"/>
        <v>-1</v>
      </c>
      <c r="L38" s="1" t="str">
        <f t="shared" si="24"/>
        <v/>
      </c>
      <c r="M38" s="1" t="str">
        <f t="shared" si="25"/>
        <v/>
      </c>
      <c r="N38" s="1">
        <f t="shared" si="26"/>
        <v>3.2</v>
      </c>
      <c r="O38" s="1">
        <f t="shared" si="27"/>
        <v>1</v>
      </c>
      <c r="P38" s="1">
        <f t="shared" si="28"/>
        <v>1</v>
      </c>
      <c r="AB38" s="1">
        <v>0.5</v>
      </c>
      <c r="AC38" s="1">
        <v>1</v>
      </c>
      <c r="AD38" s="1">
        <v>1</v>
      </c>
      <c r="AF38" s="1">
        <v>1</v>
      </c>
      <c r="AJ38" s="10">
        <v>1</v>
      </c>
      <c r="AN38" s="19" t="s">
        <v>44</v>
      </c>
    </row>
    <row r="39" spans="1:89" x14ac:dyDescent="0.3">
      <c r="A39">
        <v>41</v>
      </c>
      <c r="B39">
        <v>1994</v>
      </c>
      <c r="C39">
        <v>31</v>
      </c>
      <c r="D39">
        <v>3</v>
      </c>
      <c r="E39" t="s">
        <v>207</v>
      </c>
      <c r="F39" s="18">
        <v>1</v>
      </c>
      <c r="G39" s="18">
        <v>0</v>
      </c>
      <c r="H39" s="18">
        <v>0</v>
      </c>
      <c r="I39" s="18">
        <f t="shared" si="29"/>
        <v>0</v>
      </c>
      <c r="J39" s="1">
        <v>1</v>
      </c>
      <c r="K39" s="1">
        <f t="shared" si="23"/>
        <v>1</v>
      </c>
      <c r="L39" s="1" t="str">
        <f t="shared" si="24"/>
        <v/>
      </c>
      <c r="M39" s="1">
        <f t="shared" si="25"/>
        <v>1.5</v>
      </c>
      <c r="N39" s="1">
        <f t="shared" si="26"/>
        <v>1.5</v>
      </c>
      <c r="O39" s="1">
        <f t="shared" si="27"/>
        <v>1</v>
      </c>
      <c r="P39" s="1">
        <f t="shared" si="28"/>
        <v>4</v>
      </c>
      <c r="V39" s="1">
        <v>1</v>
      </c>
      <c r="W39" s="1">
        <v>1</v>
      </c>
      <c r="AA39" s="10">
        <v>1</v>
      </c>
      <c r="AB39" s="1">
        <v>1</v>
      </c>
      <c r="AF39" s="1">
        <v>1</v>
      </c>
      <c r="AJ39" s="10"/>
      <c r="AM39" s="9">
        <v>1</v>
      </c>
      <c r="AN39" s="19" t="s">
        <v>45</v>
      </c>
    </row>
    <row r="40" spans="1:89" x14ac:dyDescent="0.3">
      <c r="A40">
        <v>41</v>
      </c>
      <c r="B40">
        <v>1994</v>
      </c>
      <c r="C40">
        <v>1</v>
      </c>
      <c r="D40">
        <v>4</v>
      </c>
      <c r="E40" t="s">
        <v>205</v>
      </c>
      <c r="F40" s="18">
        <v>1</v>
      </c>
      <c r="G40" s="18">
        <v>1</v>
      </c>
      <c r="H40" s="18">
        <v>0</v>
      </c>
      <c r="I40" s="18">
        <f t="shared" si="29"/>
        <v>1</v>
      </c>
      <c r="J40" s="1">
        <v>-1</v>
      </c>
      <c r="K40" s="1">
        <f t="shared" si="23"/>
        <v>-1</v>
      </c>
      <c r="L40" s="1" t="str">
        <f t="shared" si="24"/>
        <v/>
      </c>
      <c r="M40" s="1" t="str">
        <f t="shared" si="25"/>
        <v/>
      </c>
      <c r="N40" s="1">
        <f t="shared" si="26"/>
        <v>3</v>
      </c>
      <c r="O40" s="1">
        <f t="shared" si="27"/>
        <v>2</v>
      </c>
      <c r="P40" s="1" t="str">
        <f t="shared" si="28"/>
        <v/>
      </c>
      <c r="AC40" s="1">
        <v>2</v>
      </c>
      <c r="AG40" s="1">
        <v>1</v>
      </c>
      <c r="AJ40" s="10"/>
    </row>
    <row r="41" spans="1:89" x14ac:dyDescent="0.3">
      <c r="A41">
        <v>41</v>
      </c>
      <c r="B41">
        <v>1994</v>
      </c>
      <c r="C41">
        <v>7</v>
      </c>
      <c r="D41">
        <v>4</v>
      </c>
      <c r="E41" t="s">
        <v>208</v>
      </c>
      <c r="F41" s="18">
        <v>1</v>
      </c>
      <c r="G41" s="18">
        <v>0</v>
      </c>
      <c r="H41" s="18">
        <v>0</v>
      </c>
      <c r="I41" s="18">
        <f t="shared" si="29"/>
        <v>0</v>
      </c>
      <c r="J41" s="1">
        <v>-1</v>
      </c>
      <c r="K41" s="1">
        <f t="shared" si="23"/>
        <v>1</v>
      </c>
      <c r="L41" s="1" t="str">
        <f t="shared" si="24"/>
        <v/>
      </c>
      <c r="M41" s="1">
        <f t="shared" si="25"/>
        <v>3.5</v>
      </c>
      <c r="N41" s="1">
        <f t="shared" si="26"/>
        <v>4.2</v>
      </c>
      <c r="O41" s="1">
        <f t="shared" si="27"/>
        <v>4</v>
      </c>
      <c r="P41" s="1">
        <f t="shared" si="28"/>
        <v>4</v>
      </c>
      <c r="X41" s="1">
        <v>1</v>
      </c>
      <c r="Y41" s="1">
        <v>1</v>
      </c>
      <c r="AC41" s="1">
        <v>0.5</v>
      </c>
      <c r="AD41" s="1">
        <v>1</v>
      </c>
      <c r="AE41" s="9">
        <v>1</v>
      </c>
      <c r="AI41" s="1">
        <v>1</v>
      </c>
      <c r="AJ41" s="10"/>
      <c r="AM41" s="9">
        <v>1</v>
      </c>
    </row>
    <row r="42" spans="1:89" x14ac:dyDescent="0.3">
      <c r="A42">
        <v>41</v>
      </c>
      <c r="B42">
        <v>1994</v>
      </c>
      <c r="C42">
        <v>15</v>
      </c>
      <c r="D42">
        <v>4</v>
      </c>
      <c r="E42" t="s">
        <v>209</v>
      </c>
      <c r="F42" s="18">
        <v>1</v>
      </c>
      <c r="G42" s="18">
        <v>0</v>
      </c>
      <c r="H42" s="18">
        <v>0</v>
      </c>
      <c r="I42" s="18">
        <f t="shared" si="29"/>
        <v>0</v>
      </c>
      <c r="J42" s="1">
        <v>-1</v>
      </c>
      <c r="K42" s="1">
        <f t="shared" si="23"/>
        <v>1</v>
      </c>
      <c r="L42" s="1">
        <f t="shared" si="24"/>
        <v>1.8</v>
      </c>
      <c r="M42" s="1">
        <f t="shared" si="25"/>
        <v>1.8</v>
      </c>
      <c r="N42" s="1">
        <f t="shared" si="26"/>
        <v>4.2</v>
      </c>
      <c r="O42" s="1">
        <f t="shared" si="27"/>
        <v>1</v>
      </c>
      <c r="P42" s="1">
        <f t="shared" si="28"/>
        <v>4</v>
      </c>
      <c r="Q42" s="10">
        <v>1</v>
      </c>
      <c r="R42" s="1">
        <v>1</v>
      </c>
      <c r="S42" s="1">
        <v>0.5</v>
      </c>
      <c r="V42" s="1">
        <v>1</v>
      </c>
      <c r="W42" s="1">
        <v>1</v>
      </c>
      <c r="X42" s="1">
        <v>0.5</v>
      </c>
      <c r="AC42" s="1">
        <v>0.5</v>
      </c>
      <c r="AD42" s="1">
        <v>1</v>
      </c>
      <c r="AE42" s="9">
        <v>1</v>
      </c>
      <c r="AF42" s="1">
        <v>1</v>
      </c>
      <c r="AJ42" s="10"/>
      <c r="AM42" s="9">
        <v>1</v>
      </c>
      <c r="AN42" s="19" t="s">
        <v>44</v>
      </c>
    </row>
    <row r="43" spans="1:89" x14ac:dyDescent="0.3">
      <c r="A43">
        <v>42</v>
      </c>
      <c r="B43">
        <v>1994</v>
      </c>
      <c r="C43">
        <v>19</v>
      </c>
      <c r="D43">
        <v>5</v>
      </c>
      <c r="E43" t="s">
        <v>212</v>
      </c>
      <c r="F43" s="18">
        <v>2</v>
      </c>
      <c r="G43" s="18">
        <v>0</v>
      </c>
      <c r="H43" s="18">
        <v>1</v>
      </c>
      <c r="I43" s="18">
        <f t="shared" si="29"/>
        <v>1</v>
      </c>
      <c r="J43" s="1">
        <v>-1</v>
      </c>
      <c r="K43" s="1">
        <f t="shared" si="23"/>
        <v>-1</v>
      </c>
      <c r="L43" s="1">
        <f t="shared" si="24"/>
        <v>3</v>
      </c>
      <c r="M43" s="1">
        <f t="shared" si="25"/>
        <v>3</v>
      </c>
      <c r="N43" s="1">
        <f t="shared" si="26"/>
        <v>3</v>
      </c>
      <c r="O43" s="1">
        <f t="shared" si="27"/>
        <v>1</v>
      </c>
      <c r="P43" s="1">
        <f t="shared" si="28"/>
        <v>2</v>
      </c>
      <c r="S43" s="1">
        <v>2</v>
      </c>
      <c r="W43" s="1">
        <v>0.5</v>
      </c>
      <c r="X43" s="1">
        <v>1</v>
      </c>
      <c r="Y43" s="1">
        <v>0.5</v>
      </c>
      <c r="AC43" s="1">
        <v>2</v>
      </c>
      <c r="AF43" s="1">
        <v>1</v>
      </c>
      <c r="AJ43" s="10"/>
      <c r="AK43" s="1">
        <v>1</v>
      </c>
      <c r="AN43" s="19" t="s">
        <v>44</v>
      </c>
    </row>
    <row r="44" spans="1:89" x14ac:dyDescent="0.3">
      <c r="A44">
        <v>42</v>
      </c>
      <c r="B44">
        <v>1994</v>
      </c>
      <c r="C44">
        <v>2</v>
      </c>
      <c r="D44">
        <v>6</v>
      </c>
      <c r="E44" t="s">
        <v>214</v>
      </c>
      <c r="F44" s="18">
        <v>2</v>
      </c>
      <c r="G44" s="18">
        <v>0</v>
      </c>
      <c r="H44" s="18">
        <v>1</v>
      </c>
      <c r="I44" s="18">
        <f t="shared" si="29"/>
        <v>1</v>
      </c>
      <c r="J44" s="1">
        <v>-1</v>
      </c>
      <c r="K44" s="1">
        <f t="shared" si="23"/>
        <v>-1</v>
      </c>
      <c r="L44" s="1" t="str">
        <f t="shared" si="24"/>
        <v/>
      </c>
      <c r="M44" s="1">
        <f t="shared" si="25"/>
        <v>5</v>
      </c>
      <c r="N44" s="1">
        <f t="shared" si="26"/>
        <v>5</v>
      </c>
      <c r="O44" s="1">
        <f t="shared" si="27"/>
        <v>1</v>
      </c>
      <c r="P44" s="1">
        <f t="shared" si="28"/>
        <v>4</v>
      </c>
      <c r="Z44" s="1">
        <v>2</v>
      </c>
      <c r="AE44" s="9">
        <v>2</v>
      </c>
      <c r="AF44" s="1">
        <v>1</v>
      </c>
      <c r="AJ44" s="10"/>
      <c r="AM44" s="9">
        <v>1</v>
      </c>
      <c r="AN44" s="19" t="s">
        <v>45</v>
      </c>
    </row>
    <row r="45" spans="1:89" x14ac:dyDescent="0.3">
      <c r="A45">
        <v>42</v>
      </c>
      <c r="B45">
        <v>1994</v>
      </c>
      <c r="C45">
        <v>9</v>
      </c>
      <c r="D45">
        <v>6</v>
      </c>
      <c r="E45" t="s">
        <v>211</v>
      </c>
      <c r="F45" s="18">
        <v>0</v>
      </c>
      <c r="G45" s="18">
        <v>0</v>
      </c>
      <c r="H45" s="18">
        <v>0</v>
      </c>
      <c r="I45" s="18">
        <f t="shared" si="29"/>
        <v>0</v>
      </c>
      <c r="J45" s="1">
        <v>-1</v>
      </c>
      <c r="K45" s="1">
        <f t="shared" si="23"/>
        <v>1</v>
      </c>
      <c r="L45" s="1" t="str">
        <f t="shared" si="24"/>
        <v/>
      </c>
      <c r="M45" s="1" t="str">
        <f t="shared" si="25"/>
        <v/>
      </c>
      <c r="N45" s="1" t="str">
        <f t="shared" si="26"/>
        <v/>
      </c>
      <c r="O45" s="1" t="str">
        <f t="shared" si="27"/>
        <v/>
      </c>
      <c r="P45" s="1" t="str">
        <f t="shared" si="28"/>
        <v/>
      </c>
      <c r="AJ45" s="10"/>
    </row>
    <row r="46" spans="1:89" x14ac:dyDescent="0.3">
      <c r="A46" s="53">
        <v>42</v>
      </c>
      <c r="B46">
        <v>1994</v>
      </c>
      <c r="C46">
        <v>30</v>
      </c>
      <c r="D46">
        <v>6</v>
      </c>
      <c r="E46" t="s">
        <v>218</v>
      </c>
      <c r="F46" s="18">
        <v>1</v>
      </c>
      <c r="G46" s="18">
        <v>0</v>
      </c>
      <c r="H46" s="18">
        <v>0</v>
      </c>
      <c r="I46" s="18">
        <f t="shared" si="29"/>
        <v>0</v>
      </c>
      <c r="J46" s="1">
        <v>1</v>
      </c>
      <c r="K46" s="1">
        <f t="shared" si="23"/>
        <v>1</v>
      </c>
      <c r="L46" s="1" t="str">
        <f t="shared" si="24"/>
        <v/>
      </c>
      <c r="M46" s="1">
        <f t="shared" si="25"/>
        <v>1.5</v>
      </c>
      <c r="N46" s="1">
        <f t="shared" si="26"/>
        <v>1.5</v>
      </c>
      <c r="O46" s="1">
        <f t="shared" si="27"/>
        <v>1</v>
      </c>
      <c r="P46" s="1">
        <f t="shared" si="28"/>
        <v>1</v>
      </c>
      <c r="V46" s="1">
        <v>1</v>
      </c>
      <c r="W46" s="1">
        <v>1</v>
      </c>
      <c r="AA46" s="10">
        <v>1</v>
      </c>
      <c r="AB46" s="1">
        <v>1</v>
      </c>
      <c r="AF46" s="1">
        <v>1</v>
      </c>
      <c r="AJ46" s="10">
        <v>1</v>
      </c>
      <c r="AN46" s="58" t="s">
        <v>45</v>
      </c>
    </row>
    <row r="47" spans="1:89" x14ac:dyDescent="0.3">
      <c r="A47">
        <v>42</v>
      </c>
      <c r="B47">
        <v>1994</v>
      </c>
      <c r="C47">
        <v>30</v>
      </c>
      <c r="D47">
        <v>6</v>
      </c>
      <c r="E47" t="s">
        <v>213</v>
      </c>
      <c r="F47" s="18">
        <v>1</v>
      </c>
      <c r="G47" s="18">
        <v>0</v>
      </c>
      <c r="H47" s="18">
        <v>0</v>
      </c>
      <c r="I47" s="18">
        <f t="shared" si="29"/>
        <v>0</v>
      </c>
      <c r="J47" s="1">
        <v>-1</v>
      </c>
      <c r="K47" s="1">
        <f t="shared" si="23"/>
        <v>1</v>
      </c>
      <c r="L47" s="1" t="str">
        <f t="shared" si="24"/>
        <v/>
      </c>
      <c r="M47" s="1" t="str">
        <f t="shared" si="25"/>
        <v/>
      </c>
      <c r="N47" s="1">
        <f t="shared" si="26"/>
        <v>3.2</v>
      </c>
      <c r="O47" s="1">
        <f t="shared" si="27"/>
        <v>1</v>
      </c>
      <c r="P47" s="1" t="str">
        <f t="shared" si="28"/>
        <v/>
      </c>
      <c r="AB47" s="1">
        <v>0.5</v>
      </c>
      <c r="AC47" s="1">
        <v>1</v>
      </c>
      <c r="AD47" s="1">
        <v>1</v>
      </c>
      <c r="AF47" s="1">
        <v>1</v>
      </c>
      <c r="AJ47" s="10"/>
    </row>
    <row r="48" spans="1:89" x14ac:dyDescent="0.3">
      <c r="A48">
        <v>42</v>
      </c>
      <c r="B48">
        <v>1994</v>
      </c>
      <c r="C48">
        <v>7</v>
      </c>
      <c r="D48">
        <v>7</v>
      </c>
      <c r="E48" t="s">
        <v>216</v>
      </c>
      <c r="F48" s="1">
        <v>1</v>
      </c>
      <c r="G48" s="18">
        <v>0</v>
      </c>
      <c r="H48" s="18">
        <v>0</v>
      </c>
      <c r="I48" s="18">
        <f t="shared" si="29"/>
        <v>0</v>
      </c>
      <c r="J48" s="1">
        <v>-1</v>
      </c>
      <c r="K48" s="1">
        <f t="shared" si="23"/>
        <v>1</v>
      </c>
      <c r="L48" s="1" t="str">
        <f t="shared" si="24"/>
        <v/>
      </c>
      <c r="M48" s="1" t="str">
        <f t="shared" si="25"/>
        <v/>
      </c>
      <c r="N48" s="1">
        <f t="shared" si="26"/>
        <v>4</v>
      </c>
      <c r="O48" s="1">
        <f t="shared" si="27"/>
        <v>1</v>
      </c>
      <c r="P48" s="1">
        <f t="shared" si="28"/>
        <v>4</v>
      </c>
      <c r="AC48" s="1">
        <v>1</v>
      </c>
      <c r="AD48" s="1">
        <v>1</v>
      </c>
      <c r="AE48" s="9">
        <v>1</v>
      </c>
      <c r="AF48" s="1">
        <v>1</v>
      </c>
      <c r="AJ48" s="10"/>
      <c r="AM48" s="9">
        <v>1</v>
      </c>
    </row>
    <row r="49" spans="1:40" x14ac:dyDescent="0.3">
      <c r="A49" s="183">
        <v>42</v>
      </c>
      <c r="B49">
        <v>1994</v>
      </c>
      <c r="C49" s="184">
        <v>14</v>
      </c>
      <c r="D49" s="184">
        <v>7</v>
      </c>
      <c r="E49" t="s">
        <v>267</v>
      </c>
      <c r="F49" s="18">
        <v>2</v>
      </c>
      <c r="G49" s="18">
        <v>0</v>
      </c>
      <c r="H49" s="18">
        <v>1</v>
      </c>
      <c r="I49" s="18">
        <f t="shared" si="29"/>
        <v>1</v>
      </c>
      <c r="J49" s="1">
        <v>-1</v>
      </c>
      <c r="K49" s="1">
        <f t="shared" si="23"/>
        <v>-1</v>
      </c>
      <c r="L49" s="1" t="str">
        <f t="shared" si="24"/>
        <v/>
      </c>
      <c r="M49" s="1" t="str">
        <f t="shared" si="25"/>
        <v/>
      </c>
      <c r="N49" s="1">
        <f t="shared" si="26"/>
        <v>1</v>
      </c>
      <c r="O49" s="1">
        <f t="shared" si="27"/>
        <v>1</v>
      </c>
      <c r="P49" s="1">
        <f t="shared" si="28"/>
        <v>1</v>
      </c>
      <c r="AA49" s="10">
        <v>2</v>
      </c>
      <c r="AF49" s="1">
        <v>1</v>
      </c>
      <c r="AJ49" s="10">
        <v>1</v>
      </c>
      <c r="AN49" s="19" t="s">
        <v>45</v>
      </c>
    </row>
    <row r="50" spans="1:40" x14ac:dyDescent="0.3">
      <c r="A50" s="53">
        <v>42</v>
      </c>
      <c r="B50">
        <v>1994</v>
      </c>
      <c r="C50">
        <v>13</v>
      </c>
      <c r="D50">
        <v>10</v>
      </c>
      <c r="E50" t="s">
        <v>220</v>
      </c>
      <c r="F50" s="1">
        <v>2</v>
      </c>
      <c r="G50" s="1">
        <v>0</v>
      </c>
      <c r="H50" s="1">
        <v>0</v>
      </c>
      <c r="I50" s="18">
        <f t="shared" si="29"/>
        <v>0</v>
      </c>
      <c r="J50" s="1">
        <v>-1</v>
      </c>
      <c r="K50" s="1">
        <f t="shared" si="23"/>
        <v>-1</v>
      </c>
      <c r="L50" s="1">
        <f t="shared" si="24"/>
        <v>1.5</v>
      </c>
      <c r="M50" s="1" t="str">
        <f t="shared" si="25"/>
        <v/>
      </c>
      <c r="N50" s="1">
        <f t="shared" si="26"/>
        <v>4.5</v>
      </c>
      <c r="O50" s="1" t="str">
        <f t="shared" si="27"/>
        <v/>
      </c>
      <c r="P50" s="1" t="str">
        <f t="shared" si="28"/>
        <v/>
      </c>
      <c r="Q50" s="10">
        <v>1</v>
      </c>
      <c r="R50" s="1">
        <v>1</v>
      </c>
      <c r="AD50" s="1">
        <v>1</v>
      </c>
      <c r="AE50" s="9">
        <v>1</v>
      </c>
      <c r="AJ50" s="10"/>
    </row>
    <row r="51" spans="1:40" x14ac:dyDescent="0.3">
      <c r="A51" s="53">
        <v>42</v>
      </c>
      <c r="B51">
        <v>1994</v>
      </c>
      <c r="C51">
        <v>9</v>
      </c>
      <c r="D51">
        <v>11</v>
      </c>
      <c r="E51" t="s">
        <v>219</v>
      </c>
      <c r="F51" s="1">
        <v>2</v>
      </c>
      <c r="G51" s="18">
        <v>0</v>
      </c>
      <c r="H51" s="18">
        <v>1</v>
      </c>
      <c r="I51" s="18">
        <f t="shared" si="29"/>
        <v>1</v>
      </c>
      <c r="J51" s="1">
        <v>-1</v>
      </c>
      <c r="K51" s="1">
        <f t="shared" si="23"/>
        <v>-1</v>
      </c>
      <c r="L51" s="1" t="str">
        <f t="shared" si="24"/>
        <v/>
      </c>
      <c r="M51" s="1">
        <f t="shared" si="25"/>
        <v>3</v>
      </c>
      <c r="N51" s="1">
        <f t="shared" si="26"/>
        <v>4</v>
      </c>
      <c r="O51" s="1">
        <f t="shared" si="27"/>
        <v>1</v>
      </c>
      <c r="P51" s="1">
        <f t="shared" si="28"/>
        <v>4</v>
      </c>
      <c r="X51" s="1">
        <v>2</v>
      </c>
      <c r="AD51" s="1">
        <v>2</v>
      </c>
      <c r="AF51" s="1">
        <v>1</v>
      </c>
      <c r="AJ51" s="10"/>
      <c r="AM51" s="9">
        <v>1</v>
      </c>
      <c r="AN51" s="19" t="s">
        <v>45</v>
      </c>
    </row>
    <row r="52" spans="1:40" x14ac:dyDescent="0.3">
      <c r="A52" s="53">
        <v>42</v>
      </c>
      <c r="B52">
        <v>1994</v>
      </c>
      <c r="C52">
        <v>9</v>
      </c>
      <c r="D52">
        <v>11</v>
      </c>
      <c r="E52" t="s">
        <v>217</v>
      </c>
      <c r="F52" s="1">
        <v>1</v>
      </c>
      <c r="G52" s="1">
        <v>0</v>
      </c>
      <c r="H52" s="1">
        <v>0</v>
      </c>
      <c r="I52" s="18">
        <f t="shared" si="29"/>
        <v>0</v>
      </c>
      <c r="J52" s="1">
        <v>-1</v>
      </c>
      <c r="K52" s="1">
        <f t="shared" si="23"/>
        <v>1</v>
      </c>
      <c r="L52" s="1" t="str">
        <f t="shared" si="24"/>
        <v/>
      </c>
      <c r="M52" s="1" t="str">
        <f t="shared" si="25"/>
        <v/>
      </c>
      <c r="N52" s="1">
        <f t="shared" si="26"/>
        <v>3</v>
      </c>
      <c r="O52" s="1">
        <f t="shared" si="27"/>
        <v>1</v>
      </c>
      <c r="P52" s="1">
        <f t="shared" si="28"/>
        <v>1</v>
      </c>
      <c r="AB52" s="1">
        <v>0.5</v>
      </c>
      <c r="AC52" s="1">
        <v>1</v>
      </c>
      <c r="AD52" s="1">
        <v>0.5</v>
      </c>
      <c r="AF52" s="1">
        <v>1</v>
      </c>
      <c r="AJ52" s="10">
        <v>1</v>
      </c>
      <c r="AN52" s="19" t="s">
        <v>45</v>
      </c>
    </row>
    <row r="53" spans="1:40" x14ac:dyDescent="0.3">
      <c r="A53">
        <v>42</v>
      </c>
      <c r="B53">
        <v>1994</v>
      </c>
      <c r="C53">
        <v>1</v>
      </c>
      <c r="D53">
        <v>12</v>
      </c>
      <c r="E53" t="s">
        <v>210</v>
      </c>
      <c r="F53" s="18">
        <v>2</v>
      </c>
      <c r="G53" s="18">
        <v>0</v>
      </c>
      <c r="H53" s="18">
        <v>0</v>
      </c>
      <c r="I53" s="18">
        <v>0</v>
      </c>
      <c r="J53" s="1">
        <v>-1</v>
      </c>
      <c r="K53" s="1">
        <f t="shared" si="23"/>
        <v>-1</v>
      </c>
      <c r="L53" s="1">
        <f t="shared" si="24"/>
        <v>1.5</v>
      </c>
      <c r="M53" s="1">
        <f t="shared" si="25"/>
        <v>4.666666666666667</v>
      </c>
      <c r="N53" s="1">
        <f t="shared" si="26"/>
        <v>4.5</v>
      </c>
      <c r="O53" s="1" t="str">
        <f t="shared" si="27"/>
        <v/>
      </c>
      <c r="P53" s="1" t="str">
        <f t="shared" si="28"/>
        <v/>
      </c>
      <c r="Q53" s="10">
        <v>1</v>
      </c>
      <c r="R53" s="1">
        <v>1</v>
      </c>
      <c r="Y53" s="1">
        <v>0.5</v>
      </c>
      <c r="Z53" s="1">
        <v>1</v>
      </c>
      <c r="AD53" s="1">
        <v>1</v>
      </c>
      <c r="AE53" s="9">
        <v>1</v>
      </c>
      <c r="AJ53" s="10"/>
    </row>
    <row r="54" spans="1:40" x14ac:dyDescent="0.3">
      <c r="A54">
        <v>42</v>
      </c>
      <c r="B54">
        <v>1994</v>
      </c>
      <c r="C54">
        <v>22</v>
      </c>
      <c r="D54">
        <v>12</v>
      </c>
      <c r="E54" t="s">
        <v>215</v>
      </c>
      <c r="F54" s="18">
        <v>1</v>
      </c>
      <c r="G54" s="18">
        <v>0</v>
      </c>
      <c r="H54" s="18">
        <v>0</v>
      </c>
      <c r="I54" s="18">
        <f t="shared" si="29"/>
        <v>0</v>
      </c>
      <c r="J54" s="1">
        <v>-1</v>
      </c>
      <c r="K54" s="1">
        <f t="shared" si="23"/>
        <v>1</v>
      </c>
      <c r="L54" s="1" t="str">
        <f t="shared" si="24"/>
        <v/>
      </c>
      <c r="M54" s="1" t="str">
        <f t="shared" si="25"/>
        <v/>
      </c>
      <c r="N54" s="1">
        <f t="shared" si="26"/>
        <v>2.2000000000000002</v>
      </c>
      <c r="O54" s="1">
        <f t="shared" si="27"/>
        <v>1</v>
      </c>
      <c r="P54" s="1" t="str">
        <f t="shared" si="28"/>
        <v/>
      </c>
      <c r="AA54" s="10">
        <v>0.5</v>
      </c>
      <c r="AB54" s="1">
        <v>1</v>
      </c>
      <c r="AC54" s="1">
        <v>1</v>
      </c>
      <c r="AF54" s="1">
        <v>1</v>
      </c>
      <c r="AJ54" s="10"/>
    </row>
    <row r="55" spans="1:40" x14ac:dyDescent="0.3">
      <c r="A55" s="53">
        <v>42</v>
      </c>
      <c r="B55">
        <v>1995</v>
      </c>
      <c r="C55">
        <v>19</v>
      </c>
      <c r="D55">
        <v>1</v>
      </c>
      <c r="E55" t="s">
        <v>226</v>
      </c>
      <c r="F55" s="18">
        <v>1</v>
      </c>
      <c r="G55" s="18">
        <v>0</v>
      </c>
      <c r="H55" s="18">
        <v>0</v>
      </c>
      <c r="I55" s="18">
        <f t="shared" si="29"/>
        <v>0</v>
      </c>
      <c r="J55" s="1">
        <v>1</v>
      </c>
      <c r="K55" s="1">
        <f t="shared" si="23"/>
        <v>1</v>
      </c>
      <c r="L55" s="1" t="str">
        <f t="shared" si="24"/>
        <v/>
      </c>
      <c r="M55" s="1" t="str">
        <f t="shared" si="25"/>
        <v/>
      </c>
      <c r="N55" s="1">
        <f t="shared" si="26"/>
        <v>1.5</v>
      </c>
      <c r="O55" s="1">
        <f t="shared" si="27"/>
        <v>1</v>
      </c>
      <c r="P55" s="1">
        <f t="shared" si="28"/>
        <v>3</v>
      </c>
      <c r="AA55" s="10">
        <v>1</v>
      </c>
      <c r="AB55" s="1">
        <v>1</v>
      </c>
      <c r="AF55" s="1">
        <v>1</v>
      </c>
      <c r="AJ55" s="10"/>
      <c r="AL55" s="1">
        <v>1</v>
      </c>
      <c r="AN55" s="19" t="s">
        <v>45</v>
      </c>
    </row>
    <row r="56" spans="1:40" x14ac:dyDescent="0.3">
      <c r="A56" s="183">
        <v>42</v>
      </c>
      <c r="B56">
        <v>1995</v>
      </c>
      <c r="C56" s="184">
        <v>9</v>
      </c>
      <c r="D56" s="184">
        <v>3</v>
      </c>
      <c r="E56" t="s">
        <v>268</v>
      </c>
      <c r="F56" s="1">
        <v>3</v>
      </c>
      <c r="G56" s="1">
        <v>0</v>
      </c>
      <c r="H56" s="1">
        <v>1</v>
      </c>
      <c r="I56" s="18">
        <f t="shared" si="29"/>
        <v>1</v>
      </c>
      <c r="J56" s="1">
        <v>-1</v>
      </c>
      <c r="K56" s="1">
        <f t="shared" si="23"/>
        <v>-1</v>
      </c>
      <c r="L56" s="1" t="str">
        <f t="shared" si="24"/>
        <v/>
      </c>
      <c r="M56" s="1" t="str">
        <f t="shared" si="25"/>
        <v/>
      </c>
      <c r="N56" s="1">
        <f t="shared" si="26"/>
        <v>4</v>
      </c>
      <c r="O56" s="1">
        <f t="shared" si="27"/>
        <v>1</v>
      </c>
      <c r="P56" s="1">
        <f t="shared" si="28"/>
        <v>2</v>
      </c>
      <c r="AD56" s="1">
        <v>2</v>
      </c>
      <c r="AF56" s="1">
        <v>1</v>
      </c>
      <c r="AJ56" s="10"/>
      <c r="AK56" s="1">
        <v>1</v>
      </c>
      <c r="AN56" s="19" t="s">
        <v>45</v>
      </c>
    </row>
    <row r="57" spans="1:40" x14ac:dyDescent="0.3">
      <c r="A57" s="183">
        <v>42</v>
      </c>
      <c r="B57">
        <v>1995</v>
      </c>
      <c r="C57" s="184">
        <v>16</v>
      </c>
      <c r="D57" s="184">
        <v>3</v>
      </c>
      <c r="E57" t="s">
        <v>271</v>
      </c>
      <c r="F57" s="18">
        <v>1</v>
      </c>
      <c r="G57" s="18">
        <v>0</v>
      </c>
      <c r="H57" s="18">
        <v>0</v>
      </c>
      <c r="I57" s="18">
        <f t="shared" si="29"/>
        <v>0</v>
      </c>
      <c r="J57" s="1">
        <v>1</v>
      </c>
      <c r="K57" s="1">
        <f t="shared" si="23"/>
        <v>1</v>
      </c>
      <c r="L57" s="1" t="str">
        <f t="shared" si="24"/>
        <v/>
      </c>
      <c r="M57" s="1">
        <f t="shared" si="25"/>
        <v>1.5</v>
      </c>
      <c r="N57" s="1">
        <f t="shared" si="26"/>
        <v>1.5</v>
      </c>
      <c r="O57" s="1">
        <f t="shared" si="27"/>
        <v>1</v>
      </c>
      <c r="P57" s="1">
        <f t="shared" si="28"/>
        <v>1</v>
      </c>
      <c r="V57" s="1">
        <v>1</v>
      </c>
      <c r="W57" s="1">
        <v>1</v>
      </c>
      <c r="AA57" s="10">
        <v>1</v>
      </c>
      <c r="AB57" s="1">
        <v>1</v>
      </c>
      <c r="AF57" s="1">
        <v>1</v>
      </c>
      <c r="AJ57" s="10">
        <v>1</v>
      </c>
      <c r="AN57" s="19" t="s">
        <v>45</v>
      </c>
    </row>
    <row r="58" spans="1:40" x14ac:dyDescent="0.3">
      <c r="A58" s="183">
        <v>42</v>
      </c>
      <c r="B58">
        <v>1995</v>
      </c>
      <c r="C58" s="184">
        <v>30</v>
      </c>
      <c r="D58" s="184">
        <v>3</v>
      </c>
      <c r="E58" t="s">
        <v>269</v>
      </c>
      <c r="F58" s="18">
        <v>1</v>
      </c>
      <c r="G58" s="18">
        <v>0</v>
      </c>
      <c r="H58" s="18">
        <v>0</v>
      </c>
      <c r="I58" s="18">
        <f t="shared" si="29"/>
        <v>0</v>
      </c>
      <c r="J58" s="1">
        <v>-1</v>
      </c>
      <c r="K58" s="1">
        <f t="shared" si="23"/>
        <v>1</v>
      </c>
      <c r="L58" s="1" t="str">
        <f t="shared" si="24"/>
        <v/>
      </c>
      <c r="M58" s="1" t="str">
        <f t="shared" si="25"/>
        <v/>
      </c>
      <c r="N58" s="1">
        <f t="shared" si="26"/>
        <v>2.2000000000000002</v>
      </c>
      <c r="O58" s="1">
        <f t="shared" si="27"/>
        <v>2</v>
      </c>
      <c r="P58" s="1">
        <f t="shared" si="28"/>
        <v>1</v>
      </c>
      <c r="AA58" s="10">
        <v>0.5</v>
      </c>
      <c r="AB58" s="1">
        <v>1</v>
      </c>
      <c r="AC58" s="1">
        <v>1</v>
      </c>
      <c r="AG58" s="1">
        <v>1</v>
      </c>
      <c r="AJ58" s="10">
        <v>1</v>
      </c>
      <c r="AN58" s="19" t="s">
        <v>45</v>
      </c>
    </row>
    <row r="59" spans="1:40" x14ac:dyDescent="0.3">
      <c r="A59" s="53">
        <v>42</v>
      </c>
      <c r="B59">
        <v>1995</v>
      </c>
      <c r="C59">
        <v>13</v>
      </c>
      <c r="D59">
        <v>4</v>
      </c>
      <c r="E59" t="s">
        <v>233</v>
      </c>
      <c r="F59" s="18">
        <v>5</v>
      </c>
      <c r="G59" s="18">
        <v>0</v>
      </c>
      <c r="H59" s="18">
        <v>0</v>
      </c>
      <c r="I59" s="18">
        <f t="shared" si="29"/>
        <v>0</v>
      </c>
      <c r="J59" s="1">
        <v>-1</v>
      </c>
      <c r="K59" s="1">
        <f t="shared" si="23"/>
        <v>1</v>
      </c>
      <c r="L59" s="1" t="str">
        <f t="shared" si="24"/>
        <v/>
      </c>
      <c r="M59" s="1" t="str">
        <f t="shared" si="25"/>
        <v/>
      </c>
      <c r="N59" s="1" t="str">
        <f t="shared" si="26"/>
        <v/>
      </c>
      <c r="O59" s="1" t="str">
        <f t="shared" si="27"/>
        <v/>
      </c>
      <c r="P59" s="1" t="str">
        <f t="shared" si="28"/>
        <v/>
      </c>
      <c r="AJ59" s="10"/>
      <c r="AN59" s="38"/>
    </row>
    <row r="60" spans="1:40" x14ac:dyDescent="0.3">
      <c r="A60" s="53">
        <v>42</v>
      </c>
      <c r="B60">
        <v>1995</v>
      </c>
      <c r="C60">
        <v>25</v>
      </c>
      <c r="D60">
        <v>5</v>
      </c>
      <c r="E60" t="s">
        <v>229</v>
      </c>
      <c r="F60" s="18">
        <v>1</v>
      </c>
      <c r="G60" s="18">
        <v>0</v>
      </c>
      <c r="H60" s="18">
        <v>0</v>
      </c>
      <c r="I60" s="18">
        <f t="shared" si="29"/>
        <v>0</v>
      </c>
      <c r="J60" s="1">
        <v>-1</v>
      </c>
      <c r="K60" s="1">
        <f t="shared" si="23"/>
        <v>1</v>
      </c>
      <c r="L60" s="1" t="str">
        <f t="shared" si="24"/>
        <v/>
      </c>
      <c r="M60" s="1">
        <f t="shared" si="25"/>
        <v>2</v>
      </c>
      <c r="N60" s="1">
        <f t="shared" si="26"/>
        <v>2.8</v>
      </c>
      <c r="O60" s="1">
        <f t="shared" si="27"/>
        <v>1</v>
      </c>
      <c r="P60" s="1">
        <f t="shared" si="28"/>
        <v>4</v>
      </c>
      <c r="V60" s="1">
        <v>1</v>
      </c>
      <c r="W60" s="1">
        <v>1</v>
      </c>
      <c r="X60" s="1">
        <v>1</v>
      </c>
      <c r="AB60" s="1">
        <v>1</v>
      </c>
      <c r="AC60" s="1">
        <v>1</v>
      </c>
      <c r="AD60" s="1">
        <v>0.5</v>
      </c>
      <c r="AF60" s="1">
        <v>1</v>
      </c>
      <c r="AJ60" s="10"/>
      <c r="AK60" s="49"/>
      <c r="AL60" s="49"/>
      <c r="AM60" s="9">
        <v>1</v>
      </c>
      <c r="AN60" s="19" t="s">
        <v>47</v>
      </c>
    </row>
    <row r="61" spans="1:40" x14ac:dyDescent="0.3">
      <c r="A61" s="53">
        <v>42</v>
      </c>
      <c r="B61">
        <v>1995</v>
      </c>
      <c r="C61">
        <v>25</v>
      </c>
      <c r="D61">
        <v>5</v>
      </c>
      <c r="E61" t="s">
        <v>223</v>
      </c>
      <c r="F61" s="18">
        <v>1</v>
      </c>
      <c r="G61" s="18">
        <v>0</v>
      </c>
      <c r="H61" s="18">
        <v>0</v>
      </c>
      <c r="I61" s="18">
        <f t="shared" si="29"/>
        <v>0</v>
      </c>
      <c r="J61" s="1">
        <v>1</v>
      </c>
      <c r="K61" s="1">
        <f t="shared" si="23"/>
        <v>1</v>
      </c>
      <c r="L61" s="1" t="str">
        <f t="shared" si="24"/>
        <v/>
      </c>
      <c r="M61" s="1">
        <f t="shared" si="25"/>
        <v>1.5</v>
      </c>
      <c r="N61" s="1">
        <f t="shared" si="26"/>
        <v>1.5</v>
      </c>
      <c r="O61" s="1">
        <f t="shared" si="27"/>
        <v>1</v>
      </c>
      <c r="P61" s="1">
        <f t="shared" si="28"/>
        <v>3</v>
      </c>
      <c r="V61" s="1">
        <v>1</v>
      </c>
      <c r="W61" s="1">
        <v>1</v>
      </c>
      <c r="AA61" s="10">
        <v>1</v>
      </c>
      <c r="AB61" s="1">
        <v>1</v>
      </c>
      <c r="AF61" s="1">
        <v>1</v>
      </c>
      <c r="AJ61" s="10"/>
      <c r="AL61" s="1">
        <v>1</v>
      </c>
      <c r="AN61" s="19" t="s">
        <v>45</v>
      </c>
    </row>
    <row r="62" spans="1:40" x14ac:dyDescent="0.3">
      <c r="A62" s="53">
        <v>42</v>
      </c>
      <c r="B62">
        <v>1995</v>
      </c>
      <c r="C62">
        <v>25</v>
      </c>
      <c r="D62">
        <v>5</v>
      </c>
      <c r="E62" t="s">
        <v>222</v>
      </c>
      <c r="F62" s="18">
        <v>1</v>
      </c>
      <c r="G62" s="18">
        <v>0</v>
      </c>
      <c r="H62" s="18">
        <v>0</v>
      </c>
      <c r="I62" s="18">
        <f t="shared" si="29"/>
        <v>0</v>
      </c>
      <c r="J62" s="1">
        <v>1</v>
      </c>
      <c r="K62" s="1">
        <f t="shared" si="23"/>
        <v>1</v>
      </c>
      <c r="L62" s="1" t="str">
        <f t="shared" si="24"/>
        <v/>
      </c>
      <c r="M62" s="1" t="str">
        <f t="shared" si="25"/>
        <v/>
      </c>
      <c r="N62" s="1">
        <f t="shared" si="26"/>
        <v>1.5</v>
      </c>
      <c r="O62" s="1">
        <f t="shared" si="27"/>
        <v>1</v>
      </c>
      <c r="P62" s="1">
        <f t="shared" si="28"/>
        <v>1</v>
      </c>
      <c r="AA62" s="10">
        <v>1</v>
      </c>
      <c r="AB62" s="1">
        <v>1</v>
      </c>
      <c r="AF62" s="1">
        <v>1</v>
      </c>
      <c r="AJ62" s="10">
        <v>1</v>
      </c>
    </row>
    <row r="63" spans="1:40" x14ac:dyDescent="0.3">
      <c r="A63" s="53">
        <v>42</v>
      </c>
      <c r="B63">
        <v>1995</v>
      </c>
      <c r="C63">
        <v>1</v>
      </c>
      <c r="D63">
        <v>6</v>
      </c>
      <c r="E63" t="s">
        <v>235</v>
      </c>
      <c r="F63" s="18">
        <v>1</v>
      </c>
      <c r="G63" s="18">
        <v>1</v>
      </c>
      <c r="H63" s="18">
        <v>0</v>
      </c>
      <c r="I63" s="18">
        <f t="shared" si="29"/>
        <v>1</v>
      </c>
      <c r="J63" s="1">
        <v>-1</v>
      </c>
      <c r="K63" s="1">
        <f t="shared" si="23"/>
        <v>-1</v>
      </c>
      <c r="L63" s="1" t="str">
        <f t="shared" si="24"/>
        <v/>
      </c>
      <c r="M63" s="1" t="str">
        <f t="shared" si="25"/>
        <v/>
      </c>
      <c r="N63" s="1">
        <f t="shared" si="26"/>
        <v>3</v>
      </c>
      <c r="O63" s="1">
        <f t="shared" si="27"/>
        <v>1</v>
      </c>
      <c r="P63" s="1">
        <f t="shared" si="28"/>
        <v>2</v>
      </c>
      <c r="AC63" s="1">
        <v>2</v>
      </c>
      <c r="AF63" s="1">
        <v>1</v>
      </c>
      <c r="AJ63" s="10"/>
      <c r="AK63" s="1">
        <v>1</v>
      </c>
      <c r="AN63" s="19" t="s">
        <v>45</v>
      </c>
    </row>
    <row r="64" spans="1:40" x14ac:dyDescent="0.3">
      <c r="A64" s="53">
        <v>42</v>
      </c>
      <c r="B64">
        <v>1995</v>
      </c>
      <c r="C64">
        <v>8</v>
      </c>
      <c r="D64">
        <v>6</v>
      </c>
      <c r="E64" t="s">
        <v>232</v>
      </c>
      <c r="F64" s="18">
        <v>1</v>
      </c>
      <c r="G64" s="18">
        <v>0</v>
      </c>
      <c r="H64" s="18">
        <v>0</v>
      </c>
      <c r="I64" s="18">
        <f t="shared" si="29"/>
        <v>0</v>
      </c>
      <c r="J64" s="1">
        <v>1</v>
      </c>
      <c r="K64" s="1">
        <f t="shared" si="23"/>
        <v>1</v>
      </c>
      <c r="L64" s="1" t="str">
        <f t="shared" si="24"/>
        <v/>
      </c>
      <c r="M64" s="1" t="str">
        <f t="shared" si="25"/>
        <v/>
      </c>
      <c r="N64" s="1">
        <f t="shared" si="26"/>
        <v>1.5</v>
      </c>
      <c r="O64" s="1">
        <f t="shared" si="27"/>
        <v>1</v>
      </c>
      <c r="P64" s="1" t="str">
        <f t="shared" si="28"/>
        <v/>
      </c>
      <c r="AA64" s="10">
        <v>1</v>
      </c>
      <c r="AB64" s="1">
        <v>1</v>
      </c>
      <c r="AF64" s="1">
        <v>1</v>
      </c>
      <c r="AJ64" s="10"/>
    </row>
    <row r="65" spans="1:40" x14ac:dyDescent="0.3">
      <c r="A65" s="53">
        <v>42</v>
      </c>
      <c r="B65">
        <v>1995</v>
      </c>
      <c r="C65">
        <v>8</v>
      </c>
      <c r="D65">
        <v>6</v>
      </c>
      <c r="E65" t="s">
        <v>231</v>
      </c>
      <c r="F65" s="18">
        <v>1</v>
      </c>
      <c r="G65" s="18">
        <v>0</v>
      </c>
      <c r="H65" s="18">
        <v>0</v>
      </c>
      <c r="I65" s="18">
        <f t="shared" si="29"/>
        <v>0</v>
      </c>
      <c r="J65" s="1">
        <v>1</v>
      </c>
      <c r="K65" s="1">
        <f t="shared" si="23"/>
        <v>1</v>
      </c>
      <c r="L65" s="1" t="str">
        <f t="shared" si="24"/>
        <v/>
      </c>
      <c r="M65" s="1" t="str">
        <f t="shared" si="25"/>
        <v/>
      </c>
      <c r="N65" s="1">
        <f t="shared" si="26"/>
        <v>2.8</v>
      </c>
      <c r="O65" s="1">
        <f t="shared" si="27"/>
        <v>1</v>
      </c>
      <c r="P65" s="1" t="str">
        <f t="shared" si="28"/>
        <v/>
      </c>
      <c r="AB65" s="1">
        <v>1</v>
      </c>
      <c r="AC65" s="1">
        <v>1</v>
      </c>
      <c r="AD65" s="1">
        <v>0.5</v>
      </c>
      <c r="AF65" s="1">
        <v>1</v>
      </c>
      <c r="AJ65" s="10"/>
    </row>
    <row r="66" spans="1:40" x14ac:dyDescent="0.3">
      <c r="A66" s="183">
        <v>42</v>
      </c>
      <c r="B66">
        <v>1995</v>
      </c>
      <c r="C66" s="184">
        <v>6</v>
      </c>
      <c r="D66" s="184">
        <v>7</v>
      </c>
      <c r="E66" t="s">
        <v>293</v>
      </c>
      <c r="F66" s="18">
        <v>1</v>
      </c>
      <c r="G66" s="18">
        <v>0</v>
      </c>
      <c r="H66" s="18">
        <v>0</v>
      </c>
      <c r="I66" s="18">
        <f t="shared" si="29"/>
        <v>0</v>
      </c>
      <c r="J66" s="1">
        <v>-1</v>
      </c>
      <c r="K66" s="1">
        <f t="shared" si="23"/>
        <v>1</v>
      </c>
      <c r="L66" s="1" t="str">
        <f t="shared" si="24"/>
        <v/>
      </c>
      <c r="M66" s="1" t="str">
        <f t="shared" si="25"/>
        <v/>
      </c>
      <c r="N66" s="1">
        <f t="shared" si="26"/>
        <v>4.666666666666667</v>
      </c>
      <c r="O66" s="1">
        <f t="shared" si="27"/>
        <v>2</v>
      </c>
      <c r="P66" s="1">
        <f t="shared" si="28"/>
        <v>4</v>
      </c>
      <c r="AD66" s="1">
        <v>0.5</v>
      </c>
      <c r="AE66" s="9">
        <v>1</v>
      </c>
      <c r="AG66" s="1">
        <v>1</v>
      </c>
      <c r="AJ66" s="10"/>
      <c r="AM66" s="9">
        <v>1</v>
      </c>
      <c r="AN66" s="19" t="s">
        <v>45</v>
      </c>
    </row>
    <row r="67" spans="1:40" x14ac:dyDescent="0.3">
      <c r="A67" s="183">
        <v>42</v>
      </c>
      <c r="B67">
        <v>1995</v>
      </c>
      <c r="C67" s="184">
        <v>6</v>
      </c>
      <c r="D67" s="184">
        <v>7</v>
      </c>
      <c r="E67" t="s">
        <v>270</v>
      </c>
      <c r="F67" s="18">
        <v>2</v>
      </c>
      <c r="G67" s="18">
        <v>0</v>
      </c>
      <c r="H67" s="18">
        <v>1</v>
      </c>
      <c r="I67" s="18">
        <f t="shared" si="29"/>
        <v>1</v>
      </c>
      <c r="J67" s="1">
        <v>-1</v>
      </c>
      <c r="K67" s="1">
        <f t="shared" si="23"/>
        <v>-1</v>
      </c>
      <c r="L67" s="1">
        <f t="shared" si="24"/>
        <v>5</v>
      </c>
      <c r="M67" s="1" t="str">
        <f t="shared" si="25"/>
        <v/>
      </c>
      <c r="N67" s="1">
        <f t="shared" si="26"/>
        <v>2</v>
      </c>
      <c r="O67" s="1">
        <f t="shared" si="27"/>
        <v>1</v>
      </c>
      <c r="P67" s="1">
        <f t="shared" si="28"/>
        <v>1</v>
      </c>
      <c r="U67" s="9">
        <v>2</v>
      </c>
      <c r="AB67" s="1">
        <v>2</v>
      </c>
      <c r="AF67" s="1">
        <v>1</v>
      </c>
      <c r="AJ67" s="10">
        <v>1</v>
      </c>
      <c r="AN67" s="19" t="s">
        <v>45</v>
      </c>
    </row>
    <row r="68" spans="1:40" x14ac:dyDescent="0.3">
      <c r="A68" s="53">
        <v>42</v>
      </c>
      <c r="B68">
        <v>1995</v>
      </c>
      <c r="C68">
        <v>6</v>
      </c>
      <c r="D68">
        <v>7</v>
      </c>
      <c r="E68" t="s">
        <v>227</v>
      </c>
      <c r="F68" s="18">
        <v>1</v>
      </c>
      <c r="G68" s="18">
        <v>0</v>
      </c>
      <c r="H68" s="18">
        <v>0</v>
      </c>
      <c r="I68" s="18">
        <f t="shared" si="29"/>
        <v>0</v>
      </c>
      <c r="J68" s="1">
        <v>-1</v>
      </c>
      <c r="K68" s="1">
        <f t="shared" si="23"/>
        <v>1</v>
      </c>
      <c r="L68" s="1" t="str">
        <f t="shared" si="24"/>
        <v/>
      </c>
      <c r="M68" s="1">
        <f t="shared" si="25"/>
        <v>2.8</v>
      </c>
      <c r="N68" s="1">
        <f t="shared" si="26"/>
        <v>2</v>
      </c>
      <c r="O68" s="1">
        <f t="shared" si="27"/>
        <v>1</v>
      </c>
      <c r="P68" s="1" t="str">
        <f t="shared" si="28"/>
        <v/>
      </c>
      <c r="W68" s="1">
        <v>1</v>
      </c>
      <c r="X68" s="1">
        <v>1</v>
      </c>
      <c r="Y68" s="1">
        <v>0.5</v>
      </c>
      <c r="AA68" s="10">
        <v>1</v>
      </c>
      <c r="AB68" s="1">
        <v>1</v>
      </c>
      <c r="AC68" s="1">
        <v>1</v>
      </c>
      <c r="AF68" s="1">
        <v>1</v>
      </c>
      <c r="AJ68" s="10"/>
    </row>
    <row r="69" spans="1:40" x14ac:dyDescent="0.3">
      <c r="A69" s="53">
        <v>42</v>
      </c>
      <c r="B69">
        <v>1995</v>
      </c>
      <c r="C69">
        <v>7</v>
      </c>
      <c r="D69">
        <v>7</v>
      </c>
      <c r="E69" t="s">
        <v>230</v>
      </c>
      <c r="F69" s="18">
        <v>1</v>
      </c>
      <c r="G69" s="18">
        <v>0</v>
      </c>
      <c r="H69" s="18">
        <v>0</v>
      </c>
      <c r="I69" s="18">
        <f t="shared" si="29"/>
        <v>0</v>
      </c>
      <c r="J69" s="1">
        <v>1</v>
      </c>
      <c r="K69" s="1">
        <f t="shared" si="23"/>
        <v>1</v>
      </c>
      <c r="L69" s="1" t="str">
        <f t="shared" si="24"/>
        <v/>
      </c>
      <c r="M69" s="1" t="str">
        <f t="shared" si="25"/>
        <v/>
      </c>
      <c r="N69" s="1">
        <f t="shared" si="26"/>
        <v>1.5</v>
      </c>
      <c r="O69" s="1">
        <f t="shared" si="27"/>
        <v>2</v>
      </c>
      <c r="P69" s="1" t="str">
        <f t="shared" si="28"/>
        <v/>
      </c>
      <c r="AA69" s="10">
        <v>1</v>
      </c>
      <c r="AB69" s="1">
        <v>1</v>
      </c>
      <c r="AG69" s="1">
        <v>1</v>
      </c>
      <c r="AJ69" s="10"/>
    </row>
    <row r="70" spans="1:40" x14ac:dyDescent="0.3">
      <c r="A70" s="53">
        <v>42</v>
      </c>
      <c r="B70">
        <v>1995</v>
      </c>
      <c r="C70">
        <v>6</v>
      </c>
      <c r="D70">
        <v>10</v>
      </c>
      <c r="E70" t="s">
        <v>228</v>
      </c>
      <c r="F70" s="18">
        <v>1</v>
      </c>
      <c r="G70" s="18">
        <v>0</v>
      </c>
      <c r="H70" s="18">
        <v>0</v>
      </c>
      <c r="I70" s="18">
        <f t="shared" si="29"/>
        <v>0</v>
      </c>
      <c r="J70" s="1">
        <v>-1</v>
      </c>
      <c r="K70" s="1">
        <f t="shared" si="23"/>
        <v>1</v>
      </c>
      <c r="L70" s="1" t="str">
        <f t="shared" si="24"/>
        <v/>
      </c>
      <c r="M70" s="1" t="str">
        <f t="shared" si="25"/>
        <v/>
      </c>
      <c r="N70" s="1">
        <f t="shared" si="26"/>
        <v>1.5</v>
      </c>
      <c r="O70" s="1">
        <f t="shared" si="27"/>
        <v>4</v>
      </c>
      <c r="P70" s="1" t="str">
        <f t="shared" si="28"/>
        <v/>
      </c>
      <c r="AA70" s="10">
        <v>1</v>
      </c>
      <c r="AB70" s="1">
        <v>1</v>
      </c>
      <c r="AI70" s="1">
        <v>1</v>
      </c>
      <c r="AJ70" s="10"/>
    </row>
    <row r="71" spans="1:40" x14ac:dyDescent="0.3">
      <c r="A71" s="53">
        <v>42</v>
      </c>
      <c r="B71">
        <v>1995</v>
      </c>
      <c r="C71">
        <v>18</v>
      </c>
      <c r="D71">
        <v>10</v>
      </c>
      <c r="E71" t="s">
        <v>234</v>
      </c>
      <c r="F71" s="18">
        <v>3</v>
      </c>
      <c r="G71" s="18">
        <v>0</v>
      </c>
      <c r="H71" s="18">
        <v>1</v>
      </c>
      <c r="I71" s="18">
        <f t="shared" si="29"/>
        <v>1</v>
      </c>
      <c r="J71" s="1">
        <v>-1</v>
      </c>
      <c r="K71" s="1">
        <f t="shared" si="23"/>
        <v>-1</v>
      </c>
      <c r="L71" s="1">
        <f t="shared" si="24"/>
        <v>3</v>
      </c>
      <c r="M71" s="1" t="str">
        <f t="shared" si="25"/>
        <v/>
      </c>
      <c r="N71" s="1">
        <f t="shared" si="26"/>
        <v>3</v>
      </c>
      <c r="O71" s="1">
        <f t="shared" si="27"/>
        <v>1</v>
      </c>
      <c r="P71" s="1">
        <f t="shared" si="28"/>
        <v>1</v>
      </c>
      <c r="S71" s="1">
        <v>2</v>
      </c>
      <c r="AC71" s="1">
        <v>2</v>
      </c>
      <c r="AF71" s="1">
        <v>1</v>
      </c>
      <c r="AJ71" s="10">
        <v>1</v>
      </c>
      <c r="AN71" s="19" t="s">
        <v>44</v>
      </c>
    </row>
    <row r="72" spans="1:40" x14ac:dyDescent="0.3">
      <c r="A72" s="53">
        <v>42</v>
      </c>
      <c r="B72">
        <v>1995</v>
      </c>
      <c r="C72">
        <v>3</v>
      </c>
      <c r="D72">
        <v>11</v>
      </c>
      <c r="E72" t="s">
        <v>225</v>
      </c>
      <c r="F72" s="18">
        <v>0</v>
      </c>
      <c r="G72" s="18">
        <v>0</v>
      </c>
      <c r="H72" s="18">
        <v>0</v>
      </c>
      <c r="I72" s="18">
        <f t="shared" si="29"/>
        <v>0</v>
      </c>
      <c r="J72" s="1">
        <v>-1</v>
      </c>
      <c r="K72" s="1">
        <f t="shared" si="23"/>
        <v>1</v>
      </c>
      <c r="L72" s="1" t="str">
        <f t="shared" si="24"/>
        <v/>
      </c>
      <c r="M72" s="1" t="str">
        <f t="shared" si="25"/>
        <v/>
      </c>
      <c r="N72" s="1" t="str">
        <f t="shared" si="26"/>
        <v/>
      </c>
      <c r="O72" s="1" t="str">
        <f t="shared" si="27"/>
        <v/>
      </c>
      <c r="P72" s="1" t="str">
        <f t="shared" si="28"/>
        <v/>
      </c>
      <c r="AJ72" s="10"/>
    </row>
    <row r="73" spans="1:40" x14ac:dyDescent="0.3">
      <c r="A73" s="53">
        <v>42</v>
      </c>
      <c r="B73">
        <v>1995</v>
      </c>
      <c r="C73">
        <v>9</v>
      </c>
      <c r="D73">
        <v>11</v>
      </c>
      <c r="E73" t="s">
        <v>221</v>
      </c>
      <c r="F73" s="18">
        <v>1</v>
      </c>
      <c r="G73" s="18">
        <v>0</v>
      </c>
      <c r="H73" s="18">
        <v>0</v>
      </c>
      <c r="I73" s="18">
        <f t="shared" si="29"/>
        <v>0</v>
      </c>
      <c r="J73" s="1">
        <v>-1</v>
      </c>
      <c r="K73" s="1">
        <f t="shared" si="23"/>
        <v>1</v>
      </c>
      <c r="L73" s="1" t="str">
        <f t="shared" si="24"/>
        <v/>
      </c>
      <c r="M73" s="1" t="str">
        <f t="shared" si="25"/>
        <v/>
      </c>
      <c r="N73" s="1">
        <f t="shared" si="26"/>
        <v>1.5</v>
      </c>
      <c r="O73" s="1">
        <f t="shared" si="27"/>
        <v>2</v>
      </c>
      <c r="P73" s="1">
        <f t="shared" si="28"/>
        <v>1</v>
      </c>
      <c r="AA73" s="10">
        <v>1</v>
      </c>
      <c r="AB73" s="1">
        <v>1</v>
      </c>
      <c r="AG73" s="1">
        <v>1</v>
      </c>
      <c r="AJ73" s="10">
        <v>1</v>
      </c>
      <c r="AN73" s="19" t="s">
        <v>45</v>
      </c>
    </row>
    <row r="74" spans="1:40" x14ac:dyDescent="0.3">
      <c r="A74" s="53">
        <v>42</v>
      </c>
      <c r="B74">
        <v>1995</v>
      </c>
      <c r="C74">
        <v>20</v>
      </c>
      <c r="D74">
        <v>11</v>
      </c>
      <c r="E74" t="s">
        <v>224</v>
      </c>
      <c r="F74" s="18">
        <v>1</v>
      </c>
      <c r="G74" s="18">
        <v>0</v>
      </c>
      <c r="H74" s="18">
        <v>0</v>
      </c>
      <c r="I74" s="18">
        <f t="shared" si="29"/>
        <v>0</v>
      </c>
      <c r="J74" s="1">
        <v>-1</v>
      </c>
      <c r="K74" s="1">
        <f t="shared" si="23"/>
        <v>1</v>
      </c>
      <c r="L74" s="1" t="str">
        <f t="shared" si="24"/>
        <v/>
      </c>
      <c r="M74" s="1">
        <f t="shared" si="25"/>
        <v>1.5</v>
      </c>
      <c r="N74" s="1">
        <f t="shared" si="26"/>
        <v>3</v>
      </c>
      <c r="O74" s="1">
        <f t="shared" si="27"/>
        <v>1</v>
      </c>
      <c r="P74" s="1">
        <f t="shared" si="28"/>
        <v>4</v>
      </c>
      <c r="V74" s="1">
        <v>1</v>
      </c>
      <c r="W74" s="1">
        <v>1</v>
      </c>
      <c r="AB74" s="1">
        <v>0.5</v>
      </c>
      <c r="AC74" s="1">
        <v>1</v>
      </c>
      <c r="AD74" s="1">
        <v>0.5</v>
      </c>
      <c r="AF74" s="1">
        <v>1</v>
      </c>
      <c r="AJ74" s="10"/>
      <c r="AM74" s="9">
        <v>1</v>
      </c>
      <c r="AN74" s="19" t="s">
        <v>45</v>
      </c>
    </row>
    <row r="75" spans="1:40" x14ac:dyDescent="0.3">
      <c r="A75" s="53">
        <v>42</v>
      </c>
      <c r="B75">
        <v>1996</v>
      </c>
      <c r="C75">
        <v>25</v>
      </c>
      <c r="D75">
        <v>1</v>
      </c>
      <c r="E75" t="s">
        <v>244</v>
      </c>
      <c r="F75" s="18">
        <v>1</v>
      </c>
      <c r="G75" s="18">
        <v>0</v>
      </c>
      <c r="H75" s="18">
        <v>0</v>
      </c>
      <c r="I75" s="18">
        <f t="shared" si="29"/>
        <v>0</v>
      </c>
      <c r="J75" s="1">
        <v>-1</v>
      </c>
      <c r="K75" s="1">
        <f t="shared" si="23"/>
        <v>1</v>
      </c>
      <c r="L75" s="1" t="str">
        <f t="shared" si="24"/>
        <v/>
      </c>
      <c r="M75" s="1" t="str">
        <f t="shared" si="25"/>
        <v/>
      </c>
      <c r="N75" s="1">
        <f t="shared" si="26"/>
        <v>4.2</v>
      </c>
      <c r="O75" s="1">
        <f t="shared" si="27"/>
        <v>1</v>
      </c>
      <c r="P75" s="1">
        <f t="shared" si="28"/>
        <v>3</v>
      </c>
      <c r="AC75" s="1">
        <v>0.5</v>
      </c>
      <c r="AD75" s="1">
        <v>1</v>
      </c>
      <c r="AE75" s="9">
        <v>1</v>
      </c>
      <c r="AF75" s="1">
        <v>1</v>
      </c>
      <c r="AJ75" s="10"/>
      <c r="AL75" s="1">
        <v>1</v>
      </c>
      <c r="AN75" s="19" t="s">
        <v>45</v>
      </c>
    </row>
    <row r="76" spans="1:40" x14ac:dyDescent="0.3">
      <c r="A76" s="53">
        <v>42</v>
      </c>
      <c r="B76">
        <v>1996</v>
      </c>
      <c r="C76" s="184">
        <v>14</v>
      </c>
      <c r="D76" s="184">
        <v>3</v>
      </c>
      <c r="E76" t="s">
        <v>251</v>
      </c>
      <c r="F76" s="18">
        <v>2</v>
      </c>
      <c r="G76" s="18">
        <v>0</v>
      </c>
      <c r="H76" s="18">
        <v>1</v>
      </c>
      <c r="I76" s="18">
        <f t="shared" si="29"/>
        <v>1</v>
      </c>
      <c r="J76" s="1">
        <v>-1</v>
      </c>
      <c r="K76" s="1">
        <f t="shared" si="23"/>
        <v>-1</v>
      </c>
      <c r="L76" s="1" t="str">
        <f t="shared" si="24"/>
        <v/>
      </c>
      <c r="M76" s="1" t="str">
        <f t="shared" si="25"/>
        <v/>
      </c>
      <c r="N76" s="1">
        <f t="shared" si="26"/>
        <v>5</v>
      </c>
      <c r="O76" s="1">
        <f t="shared" si="27"/>
        <v>1</v>
      </c>
      <c r="P76" s="1" t="str">
        <f t="shared" si="28"/>
        <v/>
      </c>
      <c r="AE76" s="9">
        <v>2</v>
      </c>
      <c r="AF76" s="1">
        <v>1</v>
      </c>
      <c r="AJ76" s="10"/>
    </row>
    <row r="77" spans="1:40" x14ac:dyDescent="0.3">
      <c r="A77" s="53">
        <v>42</v>
      </c>
      <c r="B77">
        <v>1996</v>
      </c>
      <c r="C77">
        <v>21</v>
      </c>
      <c r="D77">
        <v>3</v>
      </c>
      <c r="E77" t="s">
        <v>239</v>
      </c>
      <c r="F77" s="18">
        <v>1</v>
      </c>
      <c r="G77" s="18">
        <v>0</v>
      </c>
      <c r="H77" s="18">
        <v>0</v>
      </c>
      <c r="I77" s="18">
        <f t="shared" si="29"/>
        <v>0</v>
      </c>
      <c r="J77" s="1">
        <v>-1</v>
      </c>
      <c r="K77" s="1">
        <f t="shared" si="23"/>
        <v>1</v>
      </c>
      <c r="L77" s="1">
        <f t="shared" si="24"/>
        <v>4</v>
      </c>
      <c r="M77" s="1">
        <f t="shared" si="25"/>
        <v>2.2000000000000002</v>
      </c>
      <c r="N77" s="1">
        <f t="shared" si="26"/>
        <v>1.6666666666666667</v>
      </c>
      <c r="O77" s="1">
        <f t="shared" si="27"/>
        <v>1</v>
      </c>
      <c r="P77" s="1">
        <f t="shared" si="28"/>
        <v>1</v>
      </c>
      <c r="S77" s="1">
        <v>0.5</v>
      </c>
      <c r="T77" s="1">
        <v>1</v>
      </c>
      <c r="U77" s="9">
        <v>0.5</v>
      </c>
      <c r="V77" s="1">
        <v>0.5</v>
      </c>
      <c r="W77" s="1">
        <v>1</v>
      </c>
      <c r="X77" s="1">
        <v>1</v>
      </c>
      <c r="AA77" s="10">
        <v>0.5</v>
      </c>
      <c r="AB77" s="1">
        <v>1</v>
      </c>
      <c r="AF77" s="1">
        <v>1</v>
      </c>
      <c r="AJ77" s="10">
        <v>1</v>
      </c>
    </row>
    <row r="78" spans="1:40" x14ac:dyDescent="0.3">
      <c r="A78" s="53">
        <v>42</v>
      </c>
      <c r="B78">
        <v>1996</v>
      </c>
      <c r="C78">
        <v>21</v>
      </c>
      <c r="D78">
        <v>3</v>
      </c>
      <c r="E78" t="s">
        <v>236</v>
      </c>
      <c r="F78" s="18">
        <v>1</v>
      </c>
      <c r="G78" s="18">
        <v>0</v>
      </c>
      <c r="H78" s="18">
        <v>0</v>
      </c>
      <c r="I78" s="18">
        <f t="shared" si="29"/>
        <v>0</v>
      </c>
      <c r="J78" s="1">
        <v>-1</v>
      </c>
      <c r="K78" s="1">
        <f t="shared" si="23"/>
        <v>1</v>
      </c>
      <c r="L78" s="1" t="str">
        <f t="shared" si="24"/>
        <v/>
      </c>
      <c r="M78" s="1" t="str">
        <f t="shared" si="25"/>
        <v/>
      </c>
      <c r="N78" s="1">
        <f t="shared" si="26"/>
        <v>2.2000000000000002</v>
      </c>
      <c r="O78" s="1">
        <f t="shared" si="27"/>
        <v>3</v>
      </c>
      <c r="P78" s="1" t="str">
        <f t="shared" si="28"/>
        <v/>
      </c>
      <c r="AA78" s="10">
        <v>0.5</v>
      </c>
      <c r="AB78" s="1">
        <v>1</v>
      </c>
      <c r="AC78" s="1">
        <v>1</v>
      </c>
      <c r="AH78" s="1">
        <v>1</v>
      </c>
      <c r="AJ78" s="10"/>
      <c r="AN78" s="58"/>
    </row>
    <row r="79" spans="1:40" x14ac:dyDescent="0.3">
      <c r="A79" s="53">
        <v>42</v>
      </c>
      <c r="B79">
        <v>1996</v>
      </c>
      <c r="C79">
        <v>11</v>
      </c>
      <c r="D79">
        <v>4</v>
      </c>
      <c r="E79" t="s">
        <v>241</v>
      </c>
      <c r="F79" s="18">
        <v>1</v>
      </c>
      <c r="G79" s="18">
        <v>1</v>
      </c>
      <c r="H79" s="18">
        <v>0</v>
      </c>
      <c r="I79" s="18">
        <f t="shared" si="29"/>
        <v>1</v>
      </c>
      <c r="J79" s="1">
        <v>-1</v>
      </c>
      <c r="K79" s="1">
        <f t="shared" si="23"/>
        <v>-1</v>
      </c>
      <c r="L79" s="1" t="str">
        <f t="shared" si="24"/>
        <v/>
      </c>
      <c r="M79" s="1" t="str">
        <f t="shared" si="25"/>
        <v/>
      </c>
      <c r="N79" s="1">
        <f t="shared" si="26"/>
        <v>2</v>
      </c>
      <c r="O79" s="1">
        <f t="shared" si="27"/>
        <v>1</v>
      </c>
      <c r="P79" s="1">
        <f t="shared" si="28"/>
        <v>1</v>
      </c>
      <c r="AB79" s="1">
        <v>2</v>
      </c>
      <c r="AF79" s="1">
        <v>1</v>
      </c>
      <c r="AJ79" s="10">
        <v>1</v>
      </c>
      <c r="AN79" s="19" t="s">
        <v>45</v>
      </c>
    </row>
    <row r="80" spans="1:40" x14ac:dyDescent="0.3">
      <c r="A80" s="53">
        <v>42</v>
      </c>
      <c r="B80">
        <v>1996</v>
      </c>
      <c r="C80" s="184">
        <v>11</v>
      </c>
      <c r="D80" s="184">
        <v>4</v>
      </c>
      <c r="E80" t="s">
        <v>252</v>
      </c>
      <c r="F80" s="18">
        <v>1</v>
      </c>
      <c r="G80" s="18">
        <v>0</v>
      </c>
      <c r="H80" s="18">
        <v>0</v>
      </c>
      <c r="I80" s="18">
        <f t="shared" si="29"/>
        <v>0</v>
      </c>
      <c r="J80" s="1">
        <v>-1</v>
      </c>
      <c r="K80" s="1">
        <f t="shared" si="23"/>
        <v>1</v>
      </c>
      <c r="L80" s="1" t="str">
        <f t="shared" si="24"/>
        <v/>
      </c>
      <c r="M80" s="1" t="str">
        <f t="shared" si="25"/>
        <v/>
      </c>
      <c r="N80" s="1">
        <f t="shared" si="26"/>
        <v>4.666666666666667</v>
      </c>
      <c r="O80" s="1">
        <f t="shared" si="27"/>
        <v>1</v>
      </c>
      <c r="P80" s="1">
        <f t="shared" si="28"/>
        <v>4</v>
      </c>
      <c r="AD80" s="1">
        <v>0.5</v>
      </c>
      <c r="AE80" s="9">
        <v>1</v>
      </c>
      <c r="AF80" s="1">
        <v>1</v>
      </c>
      <c r="AJ80" s="10"/>
      <c r="AM80" s="9">
        <v>1</v>
      </c>
      <c r="AN80" s="19" t="s">
        <v>45</v>
      </c>
    </row>
    <row r="81" spans="1:40" x14ac:dyDescent="0.3">
      <c r="A81" s="53">
        <v>42</v>
      </c>
      <c r="B81">
        <v>1996</v>
      </c>
      <c r="C81">
        <v>15</v>
      </c>
      <c r="D81">
        <v>5</v>
      </c>
      <c r="E81" t="s">
        <v>240</v>
      </c>
      <c r="F81" s="18">
        <v>1</v>
      </c>
      <c r="G81" s="18">
        <v>0</v>
      </c>
      <c r="H81" s="18">
        <v>0</v>
      </c>
      <c r="I81" s="18">
        <f t="shared" si="29"/>
        <v>0</v>
      </c>
      <c r="J81" s="1">
        <v>-1</v>
      </c>
      <c r="K81" s="1">
        <f t="shared" si="23"/>
        <v>1</v>
      </c>
      <c r="L81" s="1" t="str">
        <f t="shared" si="24"/>
        <v/>
      </c>
      <c r="M81" s="1">
        <f t="shared" si="25"/>
        <v>3.2</v>
      </c>
      <c r="N81" s="1">
        <f t="shared" si="26"/>
        <v>4.666666666666667</v>
      </c>
      <c r="O81" s="1">
        <f t="shared" si="27"/>
        <v>1</v>
      </c>
      <c r="P81" s="1">
        <f t="shared" si="28"/>
        <v>4</v>
      </c>
      <c r="W81" s="1">
        <v>0.5</v>
      </c>
      <c r="X81" s="1">
        <v>1</v>
      </c>
      <c r="Y81" s="1">
        <v>1</v>
      </c>
      <c r="AD81" s="1">
        <v>0.5</v>
      </c>
      <c r="AE81" s="9">
        <v>1</v>
      </c>
      <c r="AF81" s="1">
        <v>1</v>
      </c>
      <c r="AJ81" s="10"/>
      <c r="AM81" s="9">
        <v>1</v>
      </c>
      <c r="AN81" s="19" t="s">
        <v>44</v>
      </c>
    </row>
    <row r="82" spans="1:40" ht="14.4" customHeight="1" x14ac:dyDescent="0.3">
      <c r="A82" s="53">
        <v>42</v>
      </c>
      <c r="B82">
        <v>1996</v>
      </c>
      <c r="C82">
        <v>14</v>
      </c>
      <c r="D82">
        <v>6</v>
      </c>
      <c r="E82" t="s">
        <v>238</v>
      </c>
      <c r="F82" s="18">
        <v>2</v>
      </c>
      <c r="G82" s="18">
        <v>0</v>
      </c>
      <c r="H82" s="18">
        <v>1</v>
      </c>
      <c r="I82" s="18">
        <f t="shared" si="29"/>
        <v>1</v>
      </c>
      <c r="J82" s="1">
        <v>-1</v>
      </c>
      <c r="K82" s="1">
        <f t="shared" ref="K82:K114" si="30">IF(F82=2,-1,IF(F82=3,-1,IF((F82+G82)=2,-1,IF((F82+H82)=2,-1,1))))</f>
        <v>-1</v>
      </c>
      <c r="L82" s="1" t="str">
        <f t="shared" ref="L82:L114" si="31">IF(SUM(Q82:U82)=0,"",(Q82*1+R82*2+S82*3+T82*4+U82*5)/SUM(Q82:U82))</f>
        <v/>
      </c>
      <c r="M82" s="1">
        <f t="shared" ref="M82:M114" si="32">IF(SUM(V82:Z82)=0,"",(V82*1+W82*2+X82*3+Y82*4+Z82*5)/SUM(V82:Z82))</f>
        <v>4.666666666666667</v>
      </c>
      <c r="N82" s="1">
        <f t="shared" ref="N82:N114" si="33">IF(SUM(AA82:AE82)=0,"",(AA82*1+AB82*2+AC82*3+AD82*4+AE82*5)/SUM(AA82:AE82))</f>
        <v>1</v>
      </c>
      <c r="O82" s="1">
        <f t="shared" ref="O82:O114" si="34">IF(AF82=1,1,(IF(AG82=1,2,(IF(AH82=1,3,(IF(AI82=1,4,"")))))))</f>
        <v>1</v>
      </c>
      <c r="P82" s="1">
        <f t="shared" ref="P82:P114" si="35">IF(AJ82=1,1,(IF(AK82=1,2,(IF(AL82=1,3,(IF(AM82=1,4,"")))))))</f>
        <v>1</v>
      </c>
      <c r="Y82" s="1">
        <v>0.5</v>
      </c>
      <c r="Z82" s="1">
        <v>1</v>
      </c>
      <c r="AA82" s="10">
        <v>2</v>
      </c>
      <c r="AF82" s="1">
        <v>1</v>
      </c>
      <c r="AJ82" s="10">
        <v>1</v>
      </c>
      <c r="AN82" s="19" t="s">
        <v>45</v>
      </c>
    </row>
    <row r="83" spans="1:40" x14ac:dyDescent="0.3">
      <c r="A83" s="53">
        <v>42</v>
      </c>
      <c r="B83">
        <v>1996</v>
      </c>
      <c r="C83" s="184">
        <v>11</v>
      </c>
      <c r="D83" s="184">
        <v>7</v>
      </c>
      <c r="E83" t="s">
        <v>253</v>
      </c>
      <c r="F83" s="18">
        <v>1</v>
      </c>
      <c r="G83" s="18">
        <v>0</v>
      </c>
      <c r="H83" s="18">
        <v>0</v>
      </c>
      <c r="I83" s="18">
        <f t="shared" ref="I83:I114" si="36">IF(G83=1,1,IF(H83=1,1,0))</f>
        <v>0</v>
      </c>
      <c r="J83" s="1">
        <v>1</v>
      </c>
      <c r="K83" s="1">
        <f t="shared" si="30"/>
        <v>1</v>
      </c>
      <c r="L83" s="1" t="str">
        <f t="shared" si="31"/>
        <v/>
      </c>
      <c r="M83" s="1" t="str">
        <f t="shared" si="32"/>
        <v/>
      </c>
      <c r="N83" s="1">
        <f t="shared" si="33"/>
        <v>1.5</v>
      </c>
      <c r="O83" s="1">
        <f t="shared" si="34"/>
        <v>1</v>
      </c>
      <c r="P83" s="1" t="str">
        <f t="shared" si="35"/>
        <v/>
      </c>
      <c r="AA83" s="10">
        <v>1</v>
      </c>
      <c r="AB83" s="1">
        <v>1</v>
      </c>
      <c r="AF83" s="1">
        <v>1</v>
      </c>
      <c r="AJ83" s="10"/>
    </row>
    <row r="84" spans="1:40" x14ac:dyDescent="0.3">
      <c r="A84" s="183">
        <v>42</v>
      </c>
      <c r="B84">
        <v>1996</v>
      </c>
      <c r="C84" s="184">
        <v>11</v>
      </c>
      <c r="D84" s="184">
        <v>7</v>
      </c>
      <c r="E84" t="s">
        <v>272</v>
      </c>
      <c r="F84" s="18">
        <v>3</v>
      </c>
      <c r="G84" s="18">
        <v>0</v>
      </c>
      <c r="H84" s="18">
        <v>1</v>
      </c>
      <c r="I84" s="18">
        <f t="shared" si="36"/>
        <v>1</v>
      </c>
      <c r="J84" s="1">
        <v>-1</v>
      </c>
      <c r="K84" s="1">
        <f t="shared" si="30"/>
        <v>-1</v>
      </c>
      <c r="L84" s="1" t="str">
        <f t="shared" si="31"/>
        <v/>
      </c>
      <c r="M84" s="1" t="str">
        <f t="shared" si="32"/>
        <v/>
      </c>
      <c r="N84" s="1">
        <f t="shared" si="33"/>
        <v>4</v>
      </c>
      <c r="O84" s="1">
        <f t="shared" si="34"/>
        <v>1</v>
      </c>
      <c r="P84" s="1" t="str">
        <f t="shared" si="35"/>
        <v/>
      </c>
      <c r="AD84" s="1">
        <v>2</v>
      </c>
      <c r="AF84" s="1">
        <v>1</v>
      </c>
      <c r="AJ84" s="10"/>
    </row>
    <row r="85" spans="1:40" x14ac:dyDescent="0.3">
      <c r="A85" s="53">
        <v>42</v>
      </c>
      <c r="B85">
        <v>1996</v>
      </c>
      <c r="C85">
        <v>11</v>
      </c>
      <c r="D85">
        <v>7</v>
      </c>
      <c r="E85" t="s">
        <v>237</v>
      </c>
      <c r="F85" s="18">
        <v>1</v>
      </c>
      <c r="G85" s="18">
        <v>1</v>
      </c>
      <c r="H85" s="18">
        <v>0</v>
      </c>
      <c r="I85" s="18">
        <f t="shared" si="36"/>
        <v>1</v>
      </c>
      <c r="J85" s="1">
        <v>-1</v>
      </c>
      <c r="K85" s="1">
        <f t="shared" si="30"/>
        <v>-1</v>
      </c>
      <c r="L85" s="1" t="str">
        <f t="shared" si="31"/>
        <v/>
      </c>
      <c r="M85" s="1" t="str">
        <f t="shared" si="32"/>
        <v/>
      </c>
      <c r="N85" s="1">
        <f t="shared" si="33"/>
        <v>1</v>
      </c>
      <c r="O85" s="1">
        <f t="shared" si="34"/>
        <v>1</v>
      </c>
      <c r="P85" s="1" t="str">
        <f t="shared" si="35"/>
        <v/>
      </c>
      <c r="AA85" s="10">
        <v>2</v>
      </c>
      <c r="AF85" s="1">
        <v>1</v>
      </c>
      <c r="AJ85" s="10"/>
      <c r="AN85" s="58"/>
    </row>
    <row r="86" spans="1:40" x14ac:dyDescent="0.3">
      <c r="A86" s="53">
        <v>42</v>
      </c>
      <c r="B86">
        <v>1996</v>
      </c>
      <c r="C86">
        <v>31</v>
      </c>
      <c r="D86">
        <v>7</v>
      </c>
      <c r="E86" t="s">
        <v>249</v>
      </c>
      <c r="F86" s="18">
        <v>3</v>
      </c>
      <c r="G86" s="18">
        <v>1</v>
      </c>
      <c r="H86" s="18">
        <v>1</v>
      </c>
      <c r="I86" s="18">
        <f t="shared" si="36"/>
        <v>1</v>
      </c>
      <c r="J86" s="1">
        <v>-1</v>
      </c>
      <c r="K86" s="1">
        <f t="shared" si="30"/>
        <v>-1</v>
      </c>
      <c r="L86" s="1" t="str">
        <f t="shared" si="31"/>
        <v/>
      </c>
      <c r="M86" s="1">
        <f t="shared" si="32"/>
        <v>5</v>
      </c>
      <c r="N86" s="1">
        <f t="shared" si="33"/>
        <v>4</v>
      </c>
      <c r="O86" s="1">
        <f t="shared" si="34"/>
        <v>1</v>
      </c>
      <c r="P86" s="1" t="str">
        <f t="shared" si="35"/>
        <v/>
      </c>
      <c r="Z86" s="1">
        <v>2</v>
      </c>
      <c r="AD86" s="1">
        <v>2</v>
      </c>
      <c r="AF86" s="1">
        <v>1</v>
      </c>
      <c r="AJ86" s="10"/>
    </row>
    <row r="87" spans="1:40" x14ac:dyDescent="0.3">
      <c r="A87" s="53">
        <v>42</v>
      </c>
      <c r="B87">
        <v>1996</v>
      </c>
      <c r="C87">
        <v>31</v>
      </c>
      <c r="D87">
        <v>7</v>
      </c>
      <c r="E87" t="s">
        <v>247</v>
      </c>
      <c r="F87" s="18">
        <v>3</v>
      </c>
      <c r="G87" s="18">
        <v>0</v>
      </c>
      <c r="H87" s="18">
        <v>1</v>
      </c>
      <c r="I87" s="18">
        <f t="shared" si="36"/>
        <v>1</v>
      </c>
      <c r="J87" s="1">
        <v>-1</v>
      </c>
      <c r="K87" s="1">
        <f t="shared" si="30"/>
        <v>-1</v>
      </c>
      <c r="L87" s="1" t="str">
        <f t="shared" si="31"/>
        <v/>
      </c>
      <c r="M87" s="1" t="str">
        <f t="shared" si="32"/>
        <v/>
      </c>
      <c r="N87" s="1">
        <f t="shared" si="33"/>
        <v>3</v>
      </c>
      <c r="O87" s="1">
        <f t="shared" si="34"/>
        <v>2</v>
      </c>
      <c r="P87" s="1">
        <f t="shared" si="35"/>
        <v>2</v>
      </c>
      <c r="AC87" s="1">
        <v>2</v>
      </c>
      <c r="AG87" s="1">
        <v>1</v>
      </c>
      <c r="AJ87" s="10"/>
      <c r="AK87" s="1">
        <v>1</v>
      </c>
      <c r="AN87" s="19" t="s">
        <v>45</v>
      </c>
    </row>
    <row r="88" spans="1:40" x14ac:dyDescent="0.3">
      <c r="A88" s="53">
        <v>42</v>
      </c>
      <c r="B88">
        <v>1996</v>
      </c>
      <c r="C88">
        <v>10</v>
      </c>
      <c r="D88">
        <v>9</v>
      </c>
      <c r="E88" t="s">
        <v>246</v>
      </c>
      <c r="F88" s="18">
        <v>3</v>
      </c>
      <c r="G88" s="18">
        <v>0</v>
      </c>
      <c r="H88" s="18">
        <v>1</v>
      </c>
      <c r="I88" s="18">
        <f t="shared" si="36"/>
        <v>1</v>
      </c>
      <c r="J88" s="1">
        <v>-1</v>
      </c>
      <c r="K88" s="1">
        <f t="shared" si="30"/>
        <v>-1</v>
      </c>
      <c r="L88" s="1" t="str">
        <f t="shared" si="31"/>
        <v/>
      </c>
      <c r="M88" s="1" t="str">
        <f t="shared" si="32"/>
        <v/>
      </c>
      <c r="N88" s="1">
        <f t="shared" si="33"/>
        <v>3</v>
      </c>
      <c r="O88" s="1">
        <f t="shared" si="34"/>
        <v>1</v>
      </c>
      <c r="P88" s="1">
        <f t="shared" si="35"/>
        <v>2</v>
      </c>
      <c r="AC88" s="1">
        <v>2</v>
      </c>
      <c r="AF88" s="1">
        <v>1</v>
      </c>
      <c r="AJ88" s="10"/>
      <c r="AK88" s="1">
        <v>1</v>
      </c>
      <c r="AN88" s="19" t="s">
        <v>45</v>
      </c>
    </row>
    <row r="89" spans="1:40" x14ac:dyDescent="0.3">
      <c r="A89" s="53">
        <v>42</v>
      </c>
      <c r="B89">
        <v>1996</v>
      </c>
      <c r="C89">
        <v>24</v>
      </c>
      <c r="D89">
        <v>10</v>
      </c>
      <c r="E89" t="s">
        <v>242</v>
      </c>
      <c r="F89" s="18">
        <v>1</v>
      </c>
      <c r="G89" s="18">
        <v>0</v>
      </c>
      <c r="H89" s="18">
        <v>0</v>
      </c>
      <c r="I89" s="18">
        <f t="shared" si="36"/>
        <v>0</v>
      </c>
      <c r="J89" s="1">
        <v>1</v>
      </c>
      <c r="K89" s="1">
        <f t="shared" si="30"/>
        <v>1</v>
      </c>
      <c r="L89" s="1" t="str">
        <f t="shared" si="31"/>
        <v/>
      </c>
      <c r="M89" s="1" t="str">
        <f t="shared" si="32"/>
        <v/>
      </c>
      <c r="N89" s="1">
        <f t="shared" si="33"/>
        <v>4.5</v>
      </c>
      <c r="O89" s="1">
        <f t="shared" si="34"/>
        <v>4</v>
      </c>
      <c r="P89" s="1" t="str">
        <f t="shared" si="35"/>
        <v/>
      </c>
      <c r="AD89" s="1">
        <v>1</v>
      </c>
      <c r="AE89" s="9">
        <v>1</v>
      </c>
      <c r="AI89" s="1">
        <v>1</v>
      </c>
      <c r="AJ89" s="10"/>
    </row>
    <row r="90" spans="1:40" x14ac:dyDescent="0.3">
      <c r="A90" s="53">
        <v>42</v>
      </c>
      <c r="B90">
        <v>1996</v>
      </c>
      <c r="C90" s="184">
        <v>7</v>
      </c>
      <c r="D90" s="184">
        <v>11</v>
      </c>
      <c r="E90" t="s">
        <v>250</v>
      </c>
      <c r="F90" s="18">
        <v>2</v>
      </c>
      <c r="G90" s="18">
        <v>0</v>
      </c>
      <c r="H90" s="18">
        <v>1</v>
      </c>
      <c r="I90" s="18">
        <f t="shared" si="36"/>
        <v>1</v>
      </c>
      <c r="J90" s="1">
        <v>-1</v>
      </c>
      <c r="K90" s="1">
        <f t="shared" si="30"/>
        <v>-1</v>
      </c>
      <c r="L90" s="1" t="str">
        <f t="shared" si="31"/>
        <v/>
      </c>
      <c r="M90" s="1" t="str">
        <f t="shared" si="32"/>
        <v/>
      </c>
      <c r="N90" s="1">
        <f t="shared" si="33"/>
        <v>5</v>
      </c>
      <c r="O90" s="1">
        <f t="shared" si="34"/>
        <v>1</v>
      </c>
      <c r="P90" s="1">
        <f t="shared" si="35"/>
        <v>4</v>
      </c>
      <c r="AE90" s="9">
        <v>2</v>
      </c>
      <c r="AF90" s="1">
        <v>1</v>
      </c>
      <c r="AJ90" s="10"/>
      <c r="AM90" s="9">
        <v>1</v>
      </c>
      <c r="AN90" s="19" t="s">
        <v>45</v>
      </c>
    </row>
    <row r="91" spans="1:40" x14ac:dyDescent="0.3">
      <c r="A91" s="53">
        <v>42</v>
      </c>
      <c r="B91">
        <v>1996</v>
      </c>
      <c r="C91">
        <v>14</v>
      </c>
      <c r="D91">
        <v>11</v>
      </c>
      <c r="E91" t="s">
        <v>245</v>
      </c>
      <c r="F91" s="18">
        <v>1</v>
      </c>
      <c r="G91" s="18">
        <v>0</v>
      </c>
      <c r="H91" s="18">
        <v>0</v>
      </c>
      <c r="I91" s="18">
        <f t="shared" si="36"/>
        <v>0</v>
      </c>
      <c r="J91" s="1">
        <v>-1</v>
      </c>
      <c r="K91" s="1">
        <f t="shared" si="30"/>
        <v>1</v>
      </c>
      <c r="L91" s="1">
        <f t="shared" si="31"/>
        <v>4</v>
      </c>
      <c r="M91" s="1">
        <f t="shared" si="32"/>
        <v>2</v>
      </c>
      <c r="N91" s="1">
        <f t="shared" si="33"/>
        <v>2</v>
      </c>
      <c r="O91" s="1">
        <f t="shared" si="34"/>
        <v>3</v>
      </c>
      <c r="P91" s="1">
        <f t="shared" si="35"/>
        <v>1</v>
      </c>
      <c r="S91" s="1">
        <v>1</v>
      </c>
      <c r="T91" s="1">
        <v>1</v>
      </c>
      <c r="U91" s="9">
        <v>1</v>
      </c>
      <c r="V91" s="1">
        <v>1</v>
      </c>
      <c r="W91" s="1">
        <v>1</v>
      </c>
      <c r="X91" s="1">
        <v>1</v>
      </c>
      <c r="AA91" s="10">
        <v>1</v>
      </c>
      <c r="AB91" s="1">
        <v>1</v>
      </c>
      <c r="AC91" s="1">
        <v>1</v>
      </c>
      <c r="AH91" s="1">
        <v>1</v>
      </c>
      <c r="AJ91" s="10">
        <v>1</v>
      </c>
      <c r="AN91" s="19" t="s">
        <v>44</v>
      </c>
    </row>
    <row r="92" spans="1:40" x14ac:dyDescent="0.3">
      <c r="A92" s="53">
        <v>42</v>
      </c>
      <c r="B92">
        <v>1996</v>
      </c>
      <c r="C92" s="184">
        <v>5</v>
      </c>
      <c r="D92" s="184">
        <v>12</v>
      </c>
      <c r="E92" t="s">
        <v>254</v>
      </c>
      <c r="F92" s="18">
        <v>1</v>
      </c>
      <c r="G92" s="18">
        <v>1</v>
      </c>
      <c r="H92" s="18">
        <v>0</v>
      </c>
      <c r="I92" s="18">
        <f t="shared" si="36"/>
        <v>1</v>
      </c>
      <c r="J92" s="1">
        <v>-1</v>
      </c>
      <c r="K92" s="1">
        <f t="shared" si="30"/>
        <v>-1</v>
      </c>
      <c r="L92" s="1">
        <f t="shared" si="31"/>
        <v>3</v>
      </c>
      <c r="M92" s="1">
        <f t="shared" si="32"/>
        <v>4</v>
      </c>
      <c r="N92" s="1">
        <f t="shared" si="33"/>
        <v>5</v>
      </c>
      <c r="O92" s="1">
        <f t="shared" si="34"/>
        <v>1</v>
      </c>
      <c r="P92" s="1">
        <f t="shared" si="35"/>
        <v>2</v>
      </c>
      <c r="S92" s="1">
        <v>2</v>
      </c>
      <c r="Y92" s="1">
        <v>2</v>
      </c>
      <c r="AE92" s="9">
        <v>2</v>
      </c>
      <c r="AF92" s="1">
        <v>1</v>
      </c>
      <c r="AJ92" s="10"/>
      <c r="AK92" s="1">
        <v>1</v>
      </c>
      <c r="AN92" s="19" t="s">
        <v>45</v>
      </c>
    </row>
    <row r="93" spans="1:40" x14ac:dyDescent="0.3">
      <c r="A93" s="53">
        <v>42</v>
      </c>
      <c r="B93">
        <v>1996</v>
      </c>
      <c r="C93">
        <v>12</v>
      </c>
      <c r="D93">
        <v>12</v>
      </c>
      <c r="E93" t="s">
        <v>243</v>
      </c>
      <c r="F93" s="18">
        <v>1</v>
      </c>
      <c r="G93" s="18">
        <v>0</v>
      </c>
      <c r="H93" s="18">
        <v>0</v>
      </c>
      <c r="I93" s="18">
        <f t="shared" si="36"/>
        <v>0</v>
      </c>
      <c r="J93" s="1">
        <v>-1</v>
      </c>
      <c r="K93" s="1">
        <f t="shared" si="30"/>
        <v>1</v>
      </c>
      <c r="L93" s="1" t="str">
        <f t="shared" si="31"/>
        <v/>
      </c>
      <c r="M93" s="1">
        <f t="shared" si="32"/>
        <v>4.2</v>
      </c>
      <c r="N93" s="1">
        <f t="shared" si="33"/>
        <v>4.2</v>
      </c>
      <c r="O93" s="1">
        <f t="shared" si="34"/>
        <v>1</v>
      </c>
      <c r="P93" s="1">
        <f t="shared" si="35"/>
        <v>2</v>
      </c>
      <c r="X93" s="1">
        <v>0.5</v>
      </c>
      <c r="Y93" s="1">
        <v>1</v>
      </c>
      <c r="Z93" s="1">
        <v>1</v>
      </c>
      <c r="AC93" s="1">
        <v>0.5</v>
      </c>
      <c r="AD93" s="1">
        <v>1</v>
      </c>
      <c r="AE93" s="9">
        <v>1</v>
      </c>
      <c r="AF93" s="1">
        <v>1</v>
      </c>
      <c r="AJ93" s="10"/>
      <c r="AK93" s="1">
        <v>1</v>
      </c>
      <c r="AN93" s="19" t="s">
        <v>45</v>
      </c>
    </row>
    <row r="94" spans="1:40" x14ac:dyDescent="0.3">
      <c r="A94" s="183">
        <v>42</v>
      </c>
      <c r="B94">
        <v>1997</v>
      </c>
      <c r="C94" s="184">
        <v>27</v>
      </c>
      <c r="D94" s="184">
        <v>2</v>
      </c>
      <c r="E94" t="s">
        <v>278</v>
      </c>
      <c r="F94" s="18">
        <v>1</v>
      </c>
      <c r="G94" s="18">
        <v>0</v>
      </c>
      <c r="H94" s="18">
        <v>0</v>
      </c>
      <c r="I94" s="18">
        <f t="shared" si="36"/>
        <v>0</v>
      </c>
      <c r="J94" s="1">
        <v>1</v>
      </c>
      <c r="K94" s="1">
        <f t="shared" si="30"/>
        <v>1</v>
      </c>
      <c r="L94" s="1">
        <f t="shared" si="31"/>
        <v>1.8</v>
      </c>
      <c r="M94" s="1">
        <f t="shared" si="32"/>
        <v>4</v>
      </c>
      <c r="N94" s="1">
        <f t="shared" si="33"/>
        <v>4.5</v>
      </c>
      <c r="O94" s="1">
        <f t="shared" si="34"/>
        <v>3</v>
      </c>
      <c r="P94" s="1" t="str">
        <f t="shared" si="35"/>
        <v/>
      </c>
      <c r="Q94" s="10">
        <v>1</v>
      </c>
      <c r="R94" s="1">
        <v>1</v>
      </c>
      <c r="S94" s="1">
        <v>0.5</v>
      </c>
      <c r="X94" s="1">
        <v>1</v>
      </c>
      <c r="Y94" s="1">
        <v>1</v>
      </c>
      <c r="Z94" s="1">
        <v>1</v>
      </c>
      <c r="AD94" s="1">
        <v>1</v>
      </c>
      <c r="AE94" s="9">
        <v>1</v>
      </c>
      <c r="AH94" s="1">
        <v>1</v>
      </c>
      <c r="AJ94" s="10"/>
    </row>
    <row r="95" spans="1:40" x14ac:dyDescent="0.3">
      <c r="A95" s="183">
        <v>42</v>
      </c>
      <c r="B95">
        <v>1997</v>
      </c>
      <c r="C95" s="184">
        <v>20</v>
      </c>
      <c r="D95" s="184">
        <v>3</v>
      </c>
      <c r="E95" t="s">
        <v>274</v>
      </c>
      <c r="F95" s="18">
        <v>1</v>
      </c>
      <c r="G95" s="18">
        <v>0</v>
      </c>
      <c r="H95" s="18">
        <v>0</v>
      </c>
      <c r="I95" s="18">
        <f t="shared" si="36"/>
        <v>0</v>
      </c>
      <c r="J95" s="1">
        <v>1</v>
      </c>
      <c r="K95" s="1">
        <f t="shared" si="30"/>
        <v>1</v>
      </c>
      <c r="L95" s="1">
        <f t="shared" si="31"/>
        <v>1.8</v>
      </c>
      <c r="M95" s="1">
        <f t="shared" si="32"/>
        <v>4</v>
      </c>
      <c r="N95" s="1">
        <f t="shared" si="33"/>
        <v>4</v>
      </c>
      <c r="O95" s="1">
        <f t="shared" si="34"/>
        <v>3</v>
      </c>
      <c r="P95" s="1">
        <f t="shared" si="35"/>
        <v>2</v>
      </c>
      <c r="Q95" s="10">
        <v>1</v>
      </c>
      <c r="R95" s="1">
        <v>1</v>
      </c>
      <c r="S95" s="1">
        <v>0.5</v>
      </c>
      <c r="X95" s="1">
        <v>1</v>
      </c>
      <c r="Y95" s="1">
        <v>1</v>
      </c>
      <c r="Z95" s="1">
        <v>1</v>
      </c>
      <c r="AC95" s="1">
        <v>1</v>
      </c>
      <c r="AD95" s="1">
        <v>1</v>
      </c>
      <c r="AE95" s="9">
        <v>1</v>
      </c>
      <c r="AH95" s="1">
        <v>1</v>
      </c>
      <c r="AJ95" s="10"/>
      <c r="AK95" s="1">
        <v>1</v>
      </c>
      <c r="AN95" s="19" t="s">
        <v>296</v>
      </c>
    </row>
    <row r="96" spans="1:40" x14ac:dyDescent="0.3">
      <c r="A96" s="183">
        <v>42</v>
      </c>
      <c r="B96">
        <v>1997</v>
      </c>
      <c r="C96" s="184">
        <v>20</v>
      </c>
      <c r="D96" s="184">
        <v>3</v>
      </c>
      <c r="E96" t="s">
        <v>273</v>
      </c>
      <c r="F96" s="18">
        <v>1</v>
      </c>
      <c r="G96" s="18">
        <v>0</v>
      </c>
      <c r="H96" s="18">
        <v>0</v>
      </c>
      <c r="I96" s="18">
        <f t="shared" si="36"/>
        <v>0</v>
      </c>
      <c r="J96" s="1">
        <v>1</v>
      </c>
      <c r="K96" s="1">
        <f t="shared" si="30"/>
        <v>1</v>
      </c>
      <c r="L96" s="1">
        <f t="shared" si="31"/>
        <v>4.5</v>
      </c>
      <c r="M96" s="1">
        <f t="shared" si="32"/>
        <v>1.5</v>
      </c>
      <c r="N96" s="1">
        <f t="shared" si="33"/>
        <v>1.5</v>
      </c>
      <c r="O96" s="1">
        <f t="shared" si="34"/>
        <v>1</v>
      </c>
      <c r="P96" s="1">
        <f t="shared" si="35"/>
        <v>1</v>
      </c>
      <c r="T96" s="1">
        <v>1</v>
      </c>
      <c r="U96" s="9">
        <v>1</v>
      </c>
      <c r="V96" s="1">
        <v>1</v>
      </c>
      <c r="W96" s="1">
        <v>1</v>
      </c>
      <c r="AA96" s="10">
        <v>1</v>
      </c>
      <c r="AB96" s="1">
        <v>1</v>
      </c>
      <c r="AF96" s="1">
        <v>1</v>
      </c>
      <c r="AJ96" s="10">
        <v>1</v>
      </c>
      <c r="AN96" s="19" t="s">
        <v>45</v>
      </c>
    </row>
    <row r="97" spans="1:40" x14ac:dyDescent="0.3">
      <c r="A97" s="183">
        <v>42</v>
      </c>
      <c r="B97">
        <v>1997</v>
      </c>
      <c r="C97" s="184">
        <v>3</v>
      </c>
      <c r="D97" s="184">
        <v>4</v>
      </c>
      <c r="E97" t="s">
        <v>275</v>
      </c>
      <c r="F97" s="18">
        <v>1</v>
      </c>
      <c r="G97" s="18">
        <v>0</v>
      </c>
      <c r="H97" s="18">
        <v>0</v>
      </c>
      <c r="I97" s="18">
        <f t="shared" si="36"/>
        <v>0</v>
      </c>
      <c r="J97" s="1">
        <v>1</v>
      </c>
      <c r="K97" s="1">
        <f t="shared" si="30"/>
        <v>1</v>
      </c>
      <c r="L97" s="1" t="str">
        <f t="shared" si="31"/>
        <v/>
      </c>
      <c r="M97" s="1" t="str">
        <f t="shared" si="32"/>
        <v/>
      </c>
      <c r="N97" s="1">
        <f t="shared" si="33"/>
        <v>2.8</v>
      </c>
      <c r="O97" s="1">
        <f t="shared" si="34"/>
        <v>1</v>
      </c>
      <c r="P97" s="1">
        <f t="shared" si="35"/>
        <v>1</v>
      </c>
      <c r="AB97" s="1">
        <v>1</v>
      </c>
      <c r="AC97" s="1">
        <v>1</v>
      </c>
      <c r="AD97" s="1">
        <v>0.5</v>
      </c>
      <c r="AF97" s="1">
        <v>1</v>
      </c>
      <c r="AJ97" s="10">
        <v>1</v>
      </c>
      <c r="AN97" s="19" t="s">
        <v>47</v>
      </c>
    </row>
    <row r="98" spans="1:40" x14ac:dyDescent="0.3">
      <c r="A98" s="183">
        <v>42</v>
      </c>
      <c r="B98">
        <v>1997</v>
      </c>
      <c r="C98" s="184">
        <v>3</v>
      </c>
      <c r="D98" s="184">
        <v>4</v>
      </c>
      <c r="E98" t="s">
        <v>279</v>
      </c>
      <c r="F98" s="18">
        <v>1</v>
      </c>
      <c r="G98" s="18">
        <v>0</v>
      </c>
      <c r="H98" s="18">
        <v>0</v>
      </c>
      <c r="I98" s="18">
        <f t="shared" si="36"/>
        <v>0</v>
      </c>
      <c r="J98" s="1">
        <v>-1</v>
      </c>
      <c r="K98" s="1">
        <f t="shared" si="30"/>
        <v>1</v>
      </c>
      <c r="L98" s="1" t="str">
        <f t="shared" si="31"/>
        <v/>
      </c>
      <c r="M98" s="1" t="str">
        <f t="shared" si="32"/>
        <v/>
      </c>
      <c r="N98" s="1">
        <f t="shared" si="33"/>
        <v>4.5</v>
      </c>
      <c r="O98" s="1">
        <f t="shared" si="34"/>
        <v>3</v>
      </c>
      <c r="P98" s="1">
        <f t="shared" si="35"/>
        <v>4</v>
      </c>
      <c r="AD98" s="1">
        <v>1</v>
      </c>
      <c r="AE98" s="9">
        <v>1</v>
      </c>
      <c r="AH98" s="1">
        <v>1</v>
      </c>
      <c r="AJ98" s="10"/>
      <c r="AM98" s="9">
        <v>1</v>
      </c>
      <c r="AN98" s="19" t="s">
        <v>45</v>
      </c>
    </row>
    <row r="99" spans="1:40" ht="15.75" customHeight="1" x14ac:dyDescent="0.3">
      <c r="A99" s="183">
        <v>42</v>
      </c>
      <c r="B99">
        <v>1997</v>
      </c>
      <c r="C99" s="184">
        <v>17</v>
      </c>
      <c r="D99" s="184">
        <v>4</v>
      </c>
      <c r="E99" t="s">
        <v>280</v>
      </c>
      <c r="F99" s="18">
        <v>1</v>
      </c>
      <c r="G99" s="18">
        <v>0</v>
      </c>
      <c r="H99" s="18">
        <v>0</v>
      </c>
      <c r="I99" s="18">
        <f t="shared" si="36"/>
        <v>0</v>
      </c>
      <c r="J99" s="1">
        <v>1</v>
      </c>
      <c r="K99" s="1">
        <f t="shared" si="30"/>
        <v>1</v>
      </c>
      <c r="L99" s="1" t="str">
        <f t="shared" si="31"/>
        <v/>
      </c>
      <c r="M99" s="1" t="str">
        <f t="shared" si="32"/>
        <v/>
      </c>
      <c r="N99" s="1">
        <f t="shared" si="33"/>
        <v>2</v>
      </c>
      <c r="O99" s="1">
        <f t="shared" si="34"/>
        <v>4</v>
      </c>
      <c r="P99" s="1" t="str">
        <f t="shared" si="35"/>
        <v/>
      </c>
      <c r="AA99" s="10">
        <v>1</v>
      </c>
      <c r="AB99" s="1">
        <v>1</v>
      </c>
      <c r="AC99" s="1">
        <v>1</v>
      </c>
      <c r="AI99" s="1">
        <v>1</v>
      </c>
      <c r="AJ99" s="10"/>
    </row>
    <row r="100" spans="1:40" x14ac:dyDescent="0.3">
      <c r="A100" s="183">
        <v>42</v>
      </c>
      <c r="B100">
        <v>1997</v>
      </c>
      <c r="C100" s="184">
        <v>17</v>
      </c>
      <c r="D100" s="184">
        <v>4</v>
      </c>
      <c r="E100" t="s">
        <v>281</v>
      </c>
      <c r="F100" s="18">
        <v>1</v>
      </c>
      <c r="G100" s="18">
        <v>0</v>
      </c>
      <c r="H100" s="18">
        <v>0</v>
      </c>
      <c r="I100" s="18">
        <f t="shared" si="36"/>
        <v>0</v>
      </c>
      <c r="J100" s="1">
        <v>-1</v>
      </c>
      <c r="K100" s="1">
        <f t="shared" si="30"/>
        <v>1</v>
      </c>
      <c r="L100" s="1">
        <f t="shared" si="31"/>
        <v>1.8</v>
      </c>
      <c r="M100" s="1" t="str">
        <f t="shared" si="32"/>
        <v/>
      </c>
      <c r="N100" s="1">
        <f t="shared" si="33"/>
        <v>4.2</v>
      </c>
      <c r="O100" s="1">
        <f t="shared" si="34"/>
        <v>1</v>
      </c>
      <c r="P100" s="1">
        <f t="shared" si="35"/>
        <v>4</v>
      </c>
      <c r="Q100" s="10">
        <v>1</v>
      </c>
      <c r="R100" s="1">
        <v>1</v>
      </c>
      <c r="S100" s="1">
        <v>0.5</v>
      </c>
      <c r="AC100" s="1">
        <v>0.5</v>
      </c>
      <c r="AD100" s="1">
        <v>1</v>
      </c>
      <c r="AE100" s="9">
        <v>1</v>
      </c>
      <c r="AF100" s="1">
        <v>1</v>
      </c>
      <c r="AJ100" s="10"/>
      <c r="AM100" s="9">
        <v>1</v>
      </c>
      <c r="AN100" s="19" t="s">
        <v>45</v>
      </c>
    </row>
    <row r="101" spans="1:40" x14ac:dyDescent="0.3">
      <c r="A101" s="183">
        <v>43</v>
      </c>
      <c r="B101">
        <v>1997</v>
      </c>
      <c r="C101" s="184">
        <v>8</v>
      </c>
      <c r="D101" s="184">
        <v>5</v>
      </c>
      <c r="E101" t="s">
        <v>282</v>
      </c>
      <c r="F101" s="18">
        <v>1</v>
      </c>
      <c r="G101" s="18">
        <v>0</v>
      </c>
      <c r="H101" s="18">
        <v>0</v>
      </c>
      <c r="I101" s="18">
        <f t="shared" si="36"/>
        <v>0</v>
      </c>
      <c r="J101" s="1">
        <v>-1</v>
      </c>
      <c r="K101" s="1">
        <f t="shared" si="30"/>
        <v>1</v>
      </c>
      <c r="L101" s="1" t="str">
        <f t="shared" si="31"/>
        <v/>
      </c>
      <c r="M101" s="1" t="str">
        <f t="shared" si="32"/>
        <v/>
      </c>
      <c r="N101" s="1">
        <f t="shared" si="33"/>
        <v>4.5</v>
      </c>
      <c r="O101" s="1">
        <f t="shared" si="34"/>
        <v>1</v>
      </c>
      <c r="P101" s="1">
        <f t="shared" si="35"/>
        <v>4</v>
      </c>
      <c r="AD101" s="1">
        <v>1</v>
      </c>
      <c r="AE101" s="9">
        <v>1</v>
      </c>
      <c r="AF101" s="1">
        <v>1</v>
      </c>
      <c r="AJ101" s="10"/>
      <c r="AM101" s="9">
        <v>1</v>
      </c>
      <c r="AN101" s="19" t="s">
        <v>45</v>
      </c>
    </row>
    <row r="102" spans="1:40" x14ac:dyDescent="0.3">
      <c r="A102" s="183">
        <v>43</v>
      </c>
      <c r="B102">
        <v>1997</v>
      </c>
      <c r="C102" s="184">
        <v>8</v>
      </c>
      <c r="D102" s="184">
        <v>5</v>
      </c>
      <c r="E102" t="s">
        <v>276</v>
      </c>
      <c r="F102" s="1">
        <v>1</v>
      </c>
      <c r="G102" s="18">
        <v>0</v>
      </c>
      <c r="H102" s="18">
        <v>0</v>
      </c>
      <c r="I102" s="18">
        <f t="shared" si="36"/>
        <v>0</v>
      </c>
      <c r="J102" s="1">
        <v>-1</v>
      </c>
      <c r="K102" s="1">
        <f t="shared" si="30"/>
        <v>1</v>
      </c>
      <c r="L102" s="1" t="str">
        <f t="shared" si="31"/>
        <v/>
      </c>
      <c r="M102" s="1">
        <f t="shared" si="32"/>
        <v>1.5</v>
      </c>
      <c r="N102" s="1">
        <f t="shared" si="33"/>
        <v>1.5</v>
      </c>
      <c r="O102" s="1">
        <f t="shared" si="34"/>
        <v>1</v>
      </c>
      <c r="P102" s="1">
        <f t="shared" si="35"/>
        <v>1</v>
      </c>
      <c r="V102" s="1">
        <v>1</v>
      </c>
      <c r="W102" s="1">
        <v>1</v>
      </c>
      <c r="AA102" s="10">
        <v>1</v>
      </c>
      <c r="AB102" s="1">
        <v>1</v>
      </c>
      <c r="AF102" s="1">
        <v>1</v>
      </c>
      <c r="AJ102" s="10">
        <v>1</v>
      </c>
      <c r="AN102" s="19" t="s">
        <v>44</v>
      </c>
    </row>
    <row r="103" spans="1:40" x14ac:dyDescent="0.3">
      <c r="A103" s="183">
        <v>43</v>
      </c>
      <c r="B103">
        <v>1997</v>
      </c>
      <c r="C103" s="184">
        <v>22</v>
      </c>
      <c r="D103" s="184">
        <v>5</v>
      </c>
      <c r="E103" t="s">
        <v>277</v>
      </c>
      <c r="F103" s="1">
        <v>1</v>
      </c>
      <c r="G103" s="1">
        <v>0</v>
      </c>
      <c r="H103" s="1">
        <v>0</v>
      </c>
      <c r="I103" s="18">
        <f t="shared" si="36"/>
        <v>0</v>
      </c>
      <c r="J103" s="1">
        <v>-1</v>
      </c>
      <c r="K103" s="1">
        <f t="shared" si="30"/>
        <v>1</v>
      </c>
      <c r="L103" s="1" t="str">
        <f t="shared" si="31"/>
        <v/>
      </c>
      <c r="M103" s="1" t="str">
        <f t="shared" si="32"/>
        <v/>
      </c>
      <c r="N103" s="1">
        <f t="shared" si="33"/>
        <v>2.8</v>
      </c>
      <c r="O103" s="1">
        <f t="shared" si="34"/>
        <v>1</v>
      </c>
      <c r="P103" s="1">
        <f t="shared" si="35"/>
        <v>4</v>
      </c>
      <c r="AB103" s="1">
        <v>1</v>
      </c>
      <c r="AC103" s="1">
        <v>1</v>
      </c>
      <c r="AD103" s="1">
        <v>0.5</v>
      </c>
      <c r="AF103" s="1">
        <v>1</v>
      </c>
      <c r="AJ103" s="10"/>
      <c r="AM103" s="9">
        <v>1</v>
      </c>
      <c r="AN103" s="19" t="s">
        <v>44</v>
      </c>
    </row>
    <row r="104" spans="1:40" x14ac:dyDescent="0.3">
      <c r="A104" s="183">
        <v>43</v>
      </c>
      <c r="B104">
        <v>1997</v>
      </c>
      <c r="C104" s="184">
        <v>23</v>
      </c>
      <c r="D104" s="184">
        <v>5</v>
      </c>
      <c r="E104" t="s">
        <v>292</v>
      </c>
      <c r="F104" s="18">
        <v>3</v>
      </c>
      <c r="G104" s="18">
        <v>1</v>
      </c>
      <c r="H104" s="18">
        <v>1</v>
      </c>
      <c r="I104" s="18">
        <f t="shared" si="36"/>
        <v>1</v>
      </c>
      <c r="J104" s="1">
        <v>-1</v>
      </c>
      <c r="K104" s="1">
        <f t="shared" si="30"/>
        <v>-1</v>
      </c>
      <c r="L104" s="1">
        <f t="shared" si="31"/>
        <v>2</v>
      </c>
      <c r="M104" s="1">
        <f t="shared" si="32"/>
        <v>4</v>
      </c>
      <c r="N104" s="1">
        <f t="shared" si="33"/>
        <v>4</v>
      </c>
      <c r="O104" s="1">
        <f t="shared" si="34"/>
        <v>1</v>
      </c>
      <c r="P104" s="1" t="str">
        <f t="shared" si="35"/>
        <v/>
      </c>
      <c r="R104" s="1">
        <v>2</v>
      </c>
      <c r="Y104" s="1">
        <v>2</v>
      </c>
      <c r="AD104" s="1">
        <v>2</v>
      </c>
      <c r="AF104" s="1">
        <v>1</v>
      </c>
      <c r="AJ104" s="10"/>
    </row>
    <row r="105" spans="1:40" x14ac:dyDescent="0.3">
      <c r="A105" s="183">
        <v>43</v>
      </c>
      <c r="B105">
        <v>1997</v>
      </c>
      <c r="C105" s="184">
        <v>11</v>
      </c>
      <c r="D105" s="184">
        <v>6</v>
      </c>
      <c r="E105" t="s">
        <v>283</v>
      </c>
      <c r="F105" s="18">
        <v>1</v>
      </c>
      <c r="G105" s="18">
        <v>0</v>
      </c>
      <c r="H105" s="18">
        <v>0</v>
      </c>
      <c r="I105" s="18">
        <f t="shared" si="36"/>
        <v>0</v>
      </c>
      <c r="J105" s="1">
        <v>-1</v>
      </c>
      <c r="K105" s="1">
        <f t="shared" si="30"/>
        <v>1</v>
      </c>
      <c r="L105" s="1">
        <f t="shared" si="31"/>
        <v>2</v>
      </c>
      <c r="M105" s="1" t="str">
        <f t="shared" si="32"/>
        <v/>
      </c>
      <c r="N105" s="1">
        <f t="shared" si="33"/>
        <v>4.5</v>
      </c>
      <c r="O105" s="1">
        <f t="shared" si="34"/>
        <v>1</v>
      </c>
      <c r="P105" s="1">
        <f t="shared" si="35"/>
        <v>4</v>
      </c>
      <c r="Q105" s="10">
        <v>1</v>
      </c>
      <c r="R105" s="1">
        <v>1</v>
      </c>
      <c r="S105" s="1">
        <v>1</v>
      </c>
      <c r="AD105" s="1">
        <v>1</v>
      </c>
      <c r="AE105" s="9">
        <v>1</v>
      </c>
      <c r="AF105" s="1">
        <v>1</v>
      </c>
      <c r="AJ105" s="10"/>
      <c r="AM105" s="9">
        <v>1</v>
      </c>
      <c r="AN105" s="19" t="s">
        <v>45</v>
      </c>
    </row>
    <row r="106" spans="1:40" ht="15.75" customHeight="1" x14ac:dyDescent="0.3">
      <c r="A106" s="183">
        <v>43</v>
      </c>
      <c r="B106">
        <v>1997</v>
      </c>
      <c r="C106" s="184">
        <v>19</v>
      </c>
      <c r="D106" s="184">
        <v>6</v>
      </c>
      <c r="E106" t="s">
        <v>290</v>
      </c>
      <c r="F106" s="18">
        <v>1</v>
      </c>
      <c r="G106" s="18">
        <v>0</v>
      </c>
      <c r="H106" s="18">
        <v>0</v>
      </c>
      <c r="I106" s="18">
        <f t="shared" si="36"/>
        <v>0</v>
      </c>
      <c r="J106" s="1">
        <v>1</v>
      </c>
      <c r="K106" s="1">
        <f t="shared" si="30"/>
        <v>1</v>
      </c>
      <c r="L106" s="1" t="str">
        <f t="shared" si="31"/>
        <v/>
      </c>
      <c r="M106" s="1">
        <f t="shared" si="32"/>
        <v>3.2</v>
      </c>
      <c r="N106" s="1">
        <f t="shared" si="33"/>
        <v>4.5</v>
      </c>
      <c r="O106" s="1">
        <f t="shared" si="34"/>
        <v>1</v>
      </c>
      <c r="P106" s="1">
        <f t="shared" si="35"/>
        <v>4</v>
      </c>
      <c r="W106" s="1">
        <v>0.5</v>
      </c>
      <c r="X106" s="1">
        <v>1</v>
      </c>
      <c r="Y106" s="1">
        <v>1</v>
      </c>
      <c r="AD106" s="1">
        <v>1</v>
      </c>
      <c r="AE106" s="9">
        <v>1</v>
      </c>
      <c r="AF106" s="1">
        <v>1</v>
      </c>
      <c r="AJ106" s="10"/>
      <c r="AM106" s="9">
        <v>1</v>
      </c>
      <c r="AN106" s="19" t="s">
        <v>44</v>
      </c>
    </row>
    <row r="107" spans="1:40" x14ac:dyDescent="0.3">
      <c r="A107" s="183">
        <v>43</v>
      </c>
      <c r="B107">
        <v>1997</v>
      </c>
      <c r="C107" s="184">
        <v>19</v>
      </c>
      <c r="D107" s="184">
        <v>6</v>
      </c>
      <c r="E107" t="s">
        <v>291</v>
      </c>
      <c r="F107" s="18">
        <v>1</v>
      </c>
      <c r="G107" s="18">
        <v>0</v>
      </c>
      <c r="H107" s="18">
        <v>0</v>
      </c>
      <c r="I107" s="18">
        <f t="shared" si="36"/>
        <v>0</v>
      </c>
      <c r="J107" s="1">
        <v>-1</v>
      </c>
      <c r="K107" s="1">
        <f t="shared" si="30"/>
        <v>1</v>
      </c>
      <c r="L107" s="1" t="str">
        <f t="shared" si="31"/>
        <v/>
      </c>
      <c r="M107" s="1">
        <f t="shared" si="32"/>
        <v>4.5</v>
      </c>
      <c r="N107" s="1">
        <f t="shared" si="33"/>
        <v>4.5</v>
      </c>
      <c r="O107" s="1">
        <f t="shared" si="34"/>
        <v>2</v>
      </c>
      <c r="P107" s="1" t="str">
        <f t="shared" si="35"/>
        <v/>
      </c>
      <c r="Y107" s="1">
        <v>1</v>
      </c>
      <c r="Z107" s="1">
        <v>1</v>
      </c>
      <c r="AD107" s="1">
        <v>1</v>
      </c>
      <c r="AE107" s="9">
        <v>1</v>
      </c>
      <c r="AG107" s="1">
        <v>1</v>
      </c>
      <c r="AJ107" s="10"/>
    </row>
    <row r="108" spans="1:40" x14ac:dyDescent="0.3">
      <c r="A108" s="53">
        <v>43</v>
      </c>
      <c r="B108">
        <v>1997</v>
      </c>
      <c r="C108">
        <v>10</v>
      </c>
      <c r="D108">
        <v>7</v>
      </c>
      <c r="E108" t="s">
        <v>248</v>
      </c>
      <c r="F108" s="18">
        <v>0</v>
      </c>
      <c r="G108" s="18">
        <v>0</v>
      </c>
      <c r="H108" s="18">
        <v>0</v>
      </c>
      <c r="I108" s="18">
        <f t="shared" si="36"/>
        <v>0</v>
      </c>
      <c r="J108" s="1">
        <v>-1</v>
      </c>
      <c r="K108" s="1">
        <f t="shared" si="30"/>
        <v>1</v>
      </c>
      <c r="L108" s="1" t="str">
        <f t="shared" si="31"/>
        <v/>
      </c>
      <c r="M108" s="1" t="str">
        <f t="shared" si="32"/>
        <v/>
      </c>
      <c r="N108" s="1" t="str">
        <f t="shared" si="33"/>
        <v/>
      </c>
      <c r="O108" s="1" t="str">
        <f t="shared" si="34"/>
        <v/>
      </c>
      <c r="P108" s="1" t="str">
        <f t="shared" si="35"/>
        <v/>
      </c>
      <c r="AJ108" s="10"/>
    </row>
    <row r="109" spans="1:40" x14ac:dyDescent="0.3">
      <c r="A109" s="183">
        <v>43</v>
      </c>
      <c r="B109">
        <v>1997</v>
      </c>
      <c r="C109" s="184">
        <v>9</v>
      </c>
      <c r="D109" s="184">
        <v>10</v>
      </c>
      <c r="E109" t="s">
        <v>284</v>
      </c>
      <c r="F109" s="18">
        <v>1</v>
      </c>
      <c r="G109" s="18">
        <v>0</v>
      </c>
      <c r="H109" s="18">
        <v>0</v>
      </c>
      <c r="I109" s="18">
        <f t="shared" si="36"/>
        <v>0</v>
      </c>
      <c r="J109" s="1">
        <v>-1</v>
      </c>
      <c r="K109" s="1">
        <f t="shared" si="30"/>
        <v>1</v>
      </c>
      <c r="L109" s="1" t="str">
        <f t="shared" si="31"/>
        <v/>
      </c>
      <c r="M109" s="1">
        <f t="shared" si="32"/>
        <v>3</v>
      </c>
      <c r="N109" s="1">
        <f t="shared" si="33"/>
        <v>2</v>
      </c>
      <c r="O109" s="1">
        <f t="shared" si="34"/>
        <v>1</v>
      </c>
      <c r="P109" s="1">
        <f t="shared" si="35"/>
        <v>3</v>
      </c>
      <c r="W109" s="1">
        <v>0.5</v>
      </c>
      <c r="X109" s="1">
        <v>1</v>
      </c>
      <c r="Y109" s="1">
        <v>0.5</v>
      </c>
      <c r="AA109" s="10">
        <v>1</v>
      </c>
      <c r="AB109" s="1">
        <v>1</v>
      </c>
      <c r="AC109" s="1">
        <v>1</v>
      </c>
      <c r="AF109" s="1">
        <v>1</v>
      </c>
      <c r="AJ109" s="10"/>
      <c r="AL109" s="1">
        <v>1</v>
      </c>
      <c r="AN109" s="19" t="s">
        <v>45</v>
      </c>
    </row>
    <row r="110" spans="1:40" x14ac:dyDescent="0.3">
      <c r="A110" s="183">
        <v>43</v>
      </c>
      <c r="B110">
        <v>1997</v>
      </c>
      <c r="C110" s="184">
        <v>13</v>
      </c>
      <c r="D110" s="184">
        <v>11</v>
      </c>
      <c r="E110" t="s">
        <v>285</v>
      </c>
      <c r="F110" s="18">
        <v>0</v>
      </c>
      <c r="G110" s="18">
        <v>0</v>
      </c>
      <c r="H110" s="18">
        <v>0</v>
      </c>
      <c r="I110" s="18">
        <f t="shared" si="36"/>
        <v>0</v>
      </c>
      <c r="J110" s="1">
        <v>1</v>
      </c>
      <c r="K110" s="1">
        <f t="shared" si="30"/>
        <v>1</v>
      </c>
      <c r="L110" s="1" t="str">
        <f t="shared" si="31"/>
        <v/>
      </c>
      <c r="M110" s="1" t="str">
        <f t="shared" si="32"/>
        <v/>
      </c>
      <c r="N110" s="1" t="str">
        <f t="shared" si="33"/>
        <v/>
      </c>
      <c r="O110" s="1" t="str">
        <f t="shared" si="34"/>
        <v/>
      </c>
      <c r="P110" s="1" t="str">
        <f t="shared" si="35"/>
        <v/>
      </c>
      <c r="AJ110" s="10"/>
    </row>
    <row r="111" spans="1:40" x14ac:dyDescent="0.3">
      <c r="A111" s="183">
        <v>43</v>
      </c>
      <c r="B111">
        <v>1997</v>
      </c>
      <c r="C111" s="184">
        <v>27</v>
      </c>
      <c r="D111" s="184">
        <v>11</v>
      </c>
      <c r="E111" t="s">
        <v>287</v>
      </c>
      <c r="F111" s="18">
        <v>1</v>
      </c>
      <c r="G111" s="18">
        <v>0</v>
      </c>
      <c r="H111" s="18">
        <v>0</v>
      </c>
      <c r="I111" s="18">
        <f t="shared" si="36"/>
        <v>0</v>
      </c>
      <c r="J111" s="1">
        <v>-1</v>
      </c>
      <c r="K111" s="1">
        <f t="shared" si="30"/>
        <v>1</v>
      </c>
      <c r="L111" s="1" t="str">
        <f t="shared" si="31"/>
        <v/>
      </c>
      <c r="M111" s="1" t="str">
        <f t="shared" si="32"/>
        <v/>
      </c>
      <c r="N111" s="1">
        <f t="shared" si="33"/>
        <v>3</v>
      </c>
      <c r="O111" s="1">
        <f t="shared" si="34"/>
        <v>3</v>
      </c>
      <c r="P111" s="1">
        <f t="shared" si="35"/>
        <v>2</v>
      </c>
      <c r="AB111" s="1">
        <v>0.5</v>
      </c>
      <c r="AC111" s="1">
        <v>1</v>
      </c>
      <c r="AD111" s="1">
        <v>0.5</v>
      </c>
      <c r="AH111" s="1">
        <v>1</v>
      </c>
      <c r="AJ111" s="10"/>
      <c r="AK111" s="1">
        <v>1</v>
      </c>
      <c r="AN111" s="19" t="s">
        <v>44</v>
      </c>
    </row>
    <row r="112" spans="1:40" x14ac:dyDescent="0.3">
      <c r="A112" s="183">
        <v>43</v>
      </c>
      <c r="B112">
        <v>1997</v>
      </c>
      <c r="C112" s="184">
        <v>27</v>
      </c>
      <c r="D112" s="184">
        <v>11</v>
      </c>
      <c r="E112" t="s">
        <v>286</v>
      </c>
      <c r="F112" s="18">
        <v>1</v>
      </c>
      <c r="G112" s="18">
        <v>0</v>
      </c>
      <c r="H112" s="18">
        <v>0</v>
      </c>
      <c r="I112" s="18">
        <f t="shared" si="36"/>
        <v>0</v>
      </c>
      <c r="J112" s="1">
        <v>1</v>
      </c>
      <c r="K112" s="1">
        <f t="shared" si="30"/>
        <v>1</v>
      </c>
      <c r="L112" s="1">
        <f t="shared" si="31"/>
        <v>3.2</v>
      </c>
      <c r="M112" s="1">
        <f t="shared" si="32"/>
        <v>1.5</v>
      </c>
      <c r="N112" s="1">
        <f t="shared" si="33"/>
        <v>1.5</v>
      </c>
      <c r="O112" s="1">
        <f t="shared" si="34"/>
        <v>1</v>
      </c>
      <c r="P112" s="1">
        <f t="shared" si="35"/>
        <v>2</v>
      </c>
      <c r="R112" s="1">
        <v>0.5</v>
      </c>
      <c r="S112" s="1">
        <v>1</v>
      </c>
      <c r="T112" s="1">
        <v>1</v>
      </c>
      <c r="V112" s="1">
        <v>1</v>
      </c>
      <c r="W112" s="1">
        <v>1</v>
      </c>
      <c r="AA112" s="10">
        <v>1</v>
      </c>
      <c r="AB112" s="1">
        <v>1</v>
      </c>
      <c r="AF112" s="1">
        <v>1</v>
      </c>
      <c r="AJ112" s="10"/>
      <c r="AK112" s="1">
        <v>1</v>
      </c>
    </row>
    <row r="113" spans="1:40" x14ac:dyDescent="0.3">
      <c r="A113" s="183">
        <v>43</v>
      </c>
      <c r="B113">
        <v>1997</v>
      </c>
      <c r="C113" s="184">
        <v>4</v>
      </c>
      <c r="D113" s="184">
        <v>12</v>
      </c>
      <c r="E113" t="s">
        <v>289</v>
      </c>
      <c r="F113" s="18">
        <v>1</v>
      </c>
      <c r="G113" s="18">
        <v>0</v>
      </c>
      <c r="H113" s="18">
        <v>0</v>
      </c>
      <c r="I113" s="18">
        <f t="shared" si="36"/>
        <v>0</v>
      </c>
      <c r="J113" s="1">
        <v>-1</v>
      </c>
      <c r="K113" s="1">
        <f t="shared" si="30"/>
        <v>1</v>
      </c>
      <c r="L113" s="1" t="str">
        <f t="shared" si="31"/>
        <v/>
      </c>
      <c r="M113" s="1" t="str">
        <f t="shared" si="32"/>
        <v/>
      </c>
      <c r="N113" s="1">
        <f t="shared" si="33"/>
        <v>4</v>
      </c>
      <c r="O113" s="1">
        <f t="shared" si="34"/>
        <v>2</v>
      </c>
      <c r="P113" s="1">
        <f t="shared" si="35"/>
        <v>4</v>
      </c>
      <c r="AC113" s="1">
        <v>1</v>
      </c>
      <c r="AD113" s="1">
        <v>1</v>
      </c>
      <c r="AE113" s="9">
        <v>1</v>
      </c>
      <c r="AG113" s="1">
        <v>1</v>
      </c>
      <c r="AJ113" s="10"/>
      <c r="AM113" s="9">
        <v>1</v>
      </c>
      <c r="AN113" s="19" t="s">
        <v>45</v>
      </c>
    </row>
    <row r="114" spans="1:40" x14ac:dyDescent="0.3">
      <c r="A114" s="183">
        <v>43</v>
      </c>
      <c r="B114">
        <v>1997</v>
      </c>
      <c r="C114" s="184">
        <v>4</v>
      </c>
      <c r="D114" s="184">
        <v>12</v>
      </c>
      <c r="E114" t="s">
        <v>288</v>
      </c>
      <c r="F114" s="18">
        <v>1</v>
      </c>
      <c r="G114" s="18">
        <v>0</v>
      </c>
      <c r="H114" s="18">
        <v>0</v>
      </c>
      <c r="I114" s="18">
        <f t="shared" si="36"/>
        <v>0</v>
      </c>
      <c r="J114" s="1">
        <v>-1</v>
      </c>
      <c r="K114" s="1">
        <f t="shared" si="30"/>
        <v>1</v>
      </c>
      <c r="L114" s="1">
        <f t="shared" si="31"/>
        <v>1.5</v>
      </c>
      <c r="M114" s="1" t="str">
        <f t="shared" si="32"/>
        <v/>
      </c>
      <c r="N114" s="1">
        <f t="shared" si="33"/>
        <v>4.5</v>
      </c>
      <c r="O114" s="1">
        <f t="shared" si="34"/>
        <v>1</v>
      </c>
      <c r="P114" s="1" t="str">
        <f t="shared" si="35"/>
        <v/>
      </c>
      <c r="Q114" s="10">
        <v>1</v>
      </c>
      <c r="R114" s="1">
        <v>1</v>
      </c>
      <c r="AD114" s="1">
        <v>1</v>
      </c>
      <c r="AE114" s="9">
        <v>1</v>
      </c>
      <c r="AF114" s="1">
        <v>1</v>
      </c>
      <c r="AJ114" s="10"/>
    </row>
    <row r="115" spans="1:40" x14ac:dyDescent="0.3">
      <c r="A115" s="53"/>
      <c r="B115" s="53"/>
      <c r="L115" s="1"/>
      <c r="M115" s="1"/>
      <c r="N115" s="1"/>
      <c r="O115" s="1"/>
      <c r="P115" s="1"/>
      <c r="AJ115" s="10"/>
    </row>
    <row r="116" spans="1:40" x14ac:dyDescent="0.3">
      <c r="L116" s="1"/>
      <c r="M116" s="1"/>
      <c r="N116" s="1"/>
      <c r="O116" s="1"/>
      <c r="P116" s="1"/>
      <c r="AJ116" s="10"/>
    </row>
    <row r="117" spans="1:40" x14ac:dyDescent="0.3">
      <c r="L117" s="1"/>
      <c r="M117" s="1"/>
      <c r="N117" s="1"/>
      <c r="O117" s="1"/>
      <c r="P117" s="1"/>
      <c r="AJ117" s="10"/>
    </row>
    <row r="118" spans="1:40" x14ac:dyDescent="0.3">
      <c r="AJ118" s="10"/>
    </row>
    <row r="119" spans="1:40" x14ac:dyDescent="0.3">
      <c r="AJ119" s="10"/>
    </row>
    <row r="120" spans="1:40" x14ac:dyDescent="0.3">
      <c r="AJ120" s="10"/>
    </row>
    <row r="121" spans="1:40" x14ac:dyDescent="0.3">
      <c r="AJ121" s="10"/>
    </row>
    <row r="122" spans="1:40" x14ac:dyDescent="0.3">
      <c r="AJ122" s="10"/>
    </row>
    <row r="123" spans="1:40" x14ac:dyDescent="0.3">
      <c r="AJ123" s="10"/>
    </row>
    <row r="124" spans="1:40" x14ac:dyDescent="0.3">
      <c r="AJ124" s="10"/>
    </row>
    <row r="125" spans="1:40" x14ac:dyDescent="0.3">
      <c r="AJ125" s="10"/>
    </row>
    <row r="126" spans="1:40" x14ac:dyDescent="0.3">
      <c r="AJ126" s="10"/>
    </row>
    <row r="127" spans="1:40" x14ac:dyDescent="0.3">
      <c r="AJ127" s="10"/>
    </row>
    <row r="128" spans="1:40" x14ac:dyDescent="0.3">
      <c r="AJ128" s="10"/>
    </row>
    <row r="129" spans="1:40" x14ac:dyDescent="0.3">
      <c r="AJ129" s="10"/>
    </row>
    <row r="130" spans="1:40" ht="15" thickBot="1" x14ac:dyDescent="0.35">
      <c r="A130" s="25"/>
      <c r="B130" s="25"/>
      <c r="C130" s="25"/>
      <c r="D130" s="25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9"/>
      <c r="Q130" s="26"/>
      <c r="R130" s="26"/>
      <c r="S130" s="26"/>
      <c r="T130" s="26"/>
      <c r="U130" s="39"/>
      <c r="V130" s="26"/>
      <c r="W130" s="26"/>
      <c r="X130" s="26"/>
      <c r="Y130" s="26"/>
      <c r="Z130" s="39"/>
      <c r="AA130" s="26"/>
      <c r="AB130" s="26"/>
      <c r="AC130" s="26"/>
      <c r="AD130" s="26"/>
      <c r="AE130" s="39"/>
      <c r="AF130" s="26"/>
      <c r="AG130" s="26"/>
      <c r="AH130" s="26"/>
      <c r="AI130" s="39"/>
      <c r="AJ130" s="40"/>
      <c r="AK130" s="26"/>
      <c r="AL130" s="26"/>
      <c r="AM130" s="39"/>
      <c r="AN130" s="26"/>
    </row>
    <row r="131" spans="1:40" x14ac:dyDescent="0.3">
      <c r="B131" t="s">
        <v>60</v>
      </c>
      <c r="D131" s="85">
        <f>COUNT($F$18:$F$130)</f>
        <v>97</v>
      </c>
      <c r="E131" s="27" t="s">
        <v>117</v>
      </c>
      <c r="F131" s="85">
        <f>COUNTIF(F$18:F$130,1)+COUNTIF(F$18:F$130,2)+COUNTIF(F$18:F$130,3)</f>
        <v>85</v>
      </c>
      <c r="G131" s="1">
        <f>COUNTIF(G$18:G$130,1)</f>
        <v>8</v>
      </c>
      <c r="H131" s="1">
        <f>COUNTIF(H$18:H$130,1)</f>
        <v>17</v>
      </c>
      <c r="I131" s="1"/>
      <c r="J131" s="1"/>
      <c r="K131" s="85">
        <f>COUNTIF(K$18:K$130,-1)</f>
        <v>26</v>
      </c>
      <c r="L131" s="1">
        <f>COUNTIF(L$18:L$130,"&gt;0")</f>
        <v>24</v>
      </c>
      <c r="M131" s="1">
        <f>COUNTIF(M$18:M$130,"&gt;0")</f>
        <v>35</v>
      </c>
      <c r="N131" s="1">
        <f>COUNTIF(N$18:N$130,"&gt;0")</f>
        <v>85</v>
      </c>
      <c r="O131" s="1">
        <f>COUNTIF(O$18:O$130,"&gt;0")</f>
        <v>83</v>
      </c>
      <c r="P131" s="1">
        <f>COUNTIF(P$18:P$130,"&gt;0")</f>
        <v>58</v>
      </c>
      <c r="Q131" s="29">
        <f t="shared" ref="Q131:AM131" si="37">SUM(Q$18:Q$130)</f>
        <v>9</v>
      </c>
      <c r="R131" s="30">
        <f t="shared" si="37"/>
        <v>13</v>
      </c>
      <c r="S131" s="30">
        <f t="shared" si="37"/>
        <v>14.5</v>
      </c>
      <c r="T131" s="30">
        <f t="shared" si="37"/>
        <v>9</v>
      </c>
      <c r="U131" s="31">
        <f t="shared" si="37"/>
        <v>8.5</v>
      </c>
      <c r="V131" s="29">
        <f t="shared" si="37"/>
        <v>14.5</v>
      </c>
      <c r="W131" s="30">
        <f t="shared" si="37"/>
        <v>18.5</v>
      </c>
      <c r="X131" s="30">
        <f t="shared" si="37"/>
        <v>16</v>
      </c>
      <c r="Y131" s="30">
        <f t="shared" si="37"/>
        <v>17</v>
      </c>
      <c r="Z131" s="31">
        <f t="shared" si="37"/>
        <v>11</v>
      </c>
      <c r="AA131" s="29">
        <f t="shared" si="37"/>
        <v>31.5</v>
      </c>
      <c r="AB131" s="30">
        <f t="shared" si="37"/>
        <v>38.5</v>
      </c>
      <c r="AC131" s="30">
        <f t="shared" si="37"/>
        <v>39</v>
      </c>
      <c r="AD131" s="30">
        <f t="shared" si="37"/>
        <v>41.5</v>
      </c>
      <c r="AE131" s="31">
        <f t="shared" si="37"/>
        <v>34</v>
      </c>
      <c r="AF131" s="29">
        <f t="shared" si="37"/>
        <v>63</v>
      </c>
      <c r="AG131" s="30">
        <f t="shared" si="37"/>
        <v>9</v>
      </c>
      <c r="AH131" s="30">
        <f t="shared" si="37"/>
        <v>7</v>
      </c>
      <c r="AI131" s="30">
        <f t="shared" si="37"/>
        <v>4</v>
      </c>
      <c r="AJ131" s="29">
        <f t="shared" si="37"/>
        <v>22</v>
      </c>
      <c r="AK131" s="30">
        <f t="shared" si="37"/>
        <v>10</v>
      </c>
      <c r="AL131" s="30">
        <f t="shared" si="37"/>
        <v>5</v>
      </c>
      <c r="AM131" s="31">
        <f t="shared" si="37"/>
        <v>21</v>
      </c>
      <c r="AN131" s="19" t="s">
        <v>33</v>
      </c>
    </row>
    <row r="132" spans="1:40" x14ac:dyDescent="0.3">
      <c r="E132" s="27" t="s">
        <v>118</v>
      </c>
      <c r="F132" s="28"/>
      <c r="G132" s="28">
        <f>G131/$F$131*100</f>
        <v>9.4117647058823533</v>
      </c>
      <c r="H132" s="28">
        <f>H131/$F$131*100</f>
        <v>20</v>
      </c>
      <c r="I132" s="28"/>
      <c r="J132" s="28"/>
      <c r="K132" s="61">
        <f>K131/$F$131*100</f>
        <v>30.588235294117649</v>
      </c>
      <c r="L132" s="28">
        <f>+L131/$F131*100</f>
        <v>28.235294117647058</v>
      </c>
      <c r="M132" s="28">
        <f>+M131/$F131*100</f>
        <v>41.17647058823529</v>
      </c>
      <c r="N132" s="28">
        <f>+N131/$F131*100</f>
        <v>100</v>
      </c>
      <c r="O132" s="28">
        <f>+O131/$F131*100</f>
        <v>97.647058823529406</v>
      </c>
      <c r="P132" s="28">
        <f>+P131/$F131*100</f>
        <v>68.235294117647058</v>
      </c>
      <c r="Q132" s="11">
        <f>+Q131/SUM($Q131:$U131)*100</f>
        <v>16.666666666666664</v>
      </c>
      <c r="R132" s="12">
        <f t="shared" ref="R132:U132" si="38">+R131/SUM($Q131:$U131)*100</f>
        <v>24.074074074074073</v>
      </c>
      <c r="S132" s="12">
        <f t="shared" si="38"/>
        <v>26.851851851851855</v>
      </c>
      <c r="T132" s="12">
        <f t="shared" si="38"/>
        <v>16.666666666666664</v>
      </c>
      <c r="U132" s="13">
        <f t="shared" si="38"/>
        <v>15.74074074074074</v>
      </c>
      <c r="V132" s="11">
        <f>+V131/SUM($V131:$Z131)*100</f>
        <v>18.831168831168831</v>
      </c>
      <c r="W132" s="12">
        <f t="shared" ref="W132:Z132" si="39">+W131/SUM($V131:$Z131)*100</f>
        <v>24.025974025974026</v>
      </c>
      <c r="X132" s="12">
        <f t="shared" si="39"/>
        <v>20.779220779220779</v>
      </c>
      <c r="Y132" s="12">
        <f t="shared" si="39"/>
        <v>22.077922077922079</v>
      </c>
      <c r="Z132" s="13">
        <f t="shared" si="39"/>
        <v>14.285714285714285</v>
      </c>
      <c r="AA132" s="11">
        <f>+AA131/SUM($AA131:$AE131)*100</f>
        <v>17.073170731707318</v>
      </c>
      <c r="AB132" s="12">
        <f t="shared" ref="AB132:AE132" si="40">+AB131/SUM($AA131:$AE131)*100</f>
        <v>20.867208672086722</v>
      </c>
      <c r="AC132" s="12">
        <f t="shared" si="40"/>
        <v>21.138211382113823</v>
      </c>
      <c r="AD132" s="12">
        <f t="shared" si="40"/>
        <v>22.493224932249323</v>
      </c>
      <c r="AE132" s="13">
        <f t="shared" si="40"/>
        <v>18.428184281842817</v>
      </c>
      <c r="AF132" s="12">
        <f>+AF131/SUM($AF131:$AI131)*100</f>
        <v>75.903614457831324</v>
      </c>
      <c r="AG132" s="12">
        <f t="shared" ref="AG132:AI132" si="41">+AG131/SUM($AF131:$AI131)*100</f>
        <v>10.843373493975903</v>
      </c>
      <c r="AH132" s="12">
        <f t="shared" si="41"/>
        <v>8.4337349397590362</v>
      </c>
      <c r="AI132" s="13">
        <f t="shared" si="41"/>
        <v>4.8192771084337354</v>
      </c>
      <c r="AJ132" s="11">
        <f>+AJ131/SUM($AJ131:$AM131)*100</f>
        <v>37.931034482758619</v>
      </c>
      <c r="AK132" s="12">
        <f t="shared" ref="AK132:AM132" si="42">+AK131/SUM($AJ131:$AM131)*100</f>
        <v>17.241379310344829</v>
      </c>
      <c r="AL132" s="12">
        <f t="shared" si="42"/>
        <v>8.6206896551724146</v>
      </c>
      <c r="AM132" s="13">
        <f t="shared" si="42"/>
        <v>36.206896551724135</v>
      </c>
      <c r="AN132" s="19" t="s">
        <v>34</v>
      </c>
    </row>
    <row r="133" spans="1:40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1"/>
      <c r="L133" s="28"/>
      <c r="M133" s="28"/>
      <c r="N133" s="28"/>
      <c r="O133" s="28"/>
      <c r="P133" s="34"/>
      <c r="Q133" s="41"/>
      <c r="R133" s="28"/>
      <c r="S133" s="50">
        <f>(Q131*1+R131*2+S131*3+T131*4+U131*5)/(SUM(Q131:U131))</f>
        <v>2.9074074074074074</v>
      </c>
      <c r="T133" s="28"/>
      <c r="U133" s="42"/>
      <c r="V133" s="28"/>
      <c r="W133" s="28"/>
      <c r="X133" s="50">
        <f>(V131*1+W131*2+X131*3+Y131*4+Z131*5)/(SUM(V131:Z131))</f>
        <v>2.8896103896103895</v>
      </c>
      <c r="Y133" s="28"/>
      <c r="Z133" s="42"/>
      <c r="AA133" s="41"/>
      <c r="AB133" s="28"/>
      <c r="AC133" s="50">
        <f>(AA131*1+AB131*2+AC131*3+AD131*4+AE131*5)/(SUM(AA131:AE131))</f>
        <v>3.0433604336043358</v>
      </c>
      <c r="AE133" s="13"/>
      <c r="AI133" s="12"/>
      <c r="AJ133" s="10"/>
      <c r="AM133" s="13"/>
      <c r="AN133" s="19" t="s">
        <v>25</v>
      </c>
    </row>
    <row r="134" spans="1:40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1"/>
      <c r="L134" s="28"/>
      <c r="M134" s="28"/>
      <c r="N134" s="28"/>
      <c r="O134" s="28"/>
      <c r="S134" s="1">
        <v>5</v>
      </c>
      <c r="X134" s="1">
        <v>5</v>
      </c>
      <c r="AC134" s="1">
        <v>5</v>
      </c>
      <c r="AJ134" s="10"/>
      <c r="AN134" s="19" t="s">
        <v>35</v>
      </c>
    </row>
    <row r="135" spans="1:40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1"/>
      <c r="L135" s="28"/>
      <c r="M135" s="28"/>
      <c r="N135" s="28"/>
      <c r="O135" s="28"/>
      <c r="AJ135" s="10"/>
    </row>
    <row r="136" spans="1:40" x14ac:dyDescent="0.3"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104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7"/>
      <c r="F143" s="1"/>
      <c r="AJ143" s="10"/>
    </row>
    <row r="144" spans="1:40" x14ac:dyDescent="0.3">
      <c r="E144" s="27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9" t="s">
        <v>108</v>
      </c>
      <c r="J147" s="18">
        <f>COUNTIFS($J$18:$J$130,1,$F$18:$F$130,1)+COUNTIFS($J$18:$J$130,1,$F$18:$F$130,2)+COUNTIFS($J$18:$J$130,1,$F$18:$F$130,3)</f>
        <v>25</v>
      </c>
      <c r="L147" s="18">
        <f>COUNTIFS($J$18:$J$130,1,L18:L130,"&gt;0")</f>
        <v>8</v>
      </c>
      <c r="M147" s="18">
        <f>COUNTIFS($J$18:$J$130,1,M18:M130,"&gt;0")</f>
        <v>11</v>
      </c>
      <c r="N147" s="18">
        <f>COUNTIFS($J$18:$J$130,1,N18:N130,"&gt;0")</f>
        <v>25</v>
      </c>
      <c r="O147" s="18">
        <f>COUNTIFS($J$18:$J$130,1,O18:O130,"&gt;0")</f>
        <v>25</v>
      </c>
      <c r="P147" s="18">
        <f>COUNTIFS($J$18:$J$130,1,P18:P130,"&gt;0")</f>
        <v>16</v>
      </c>
      <c r="Q147" s="10">
        <f t="shared" ref="Q147:AM147" si="43">SUMIF($J$18:$J$130,1,Q18:Q130)</f>
        <v>2</v>
      </c>
      <c r="R147" s="1">
        <f t="shared" si="43"/>
        <v>4</v>
      </c>
      <c r="S147" s="1">
        <f t="shared" si="43"/>
        <v>5</v>
      </c>
      <c r="T147" s="1">
        <f t="shared" si="43"/>
        <v>5</v>
      </c>
      <c r="U147" s="9">
        <f t="shared" si="43"/>
        <v>3</v>
      </c>
      <c r="V147" s="10">
        <f t="shared" si="43"/>
        <v>8</v>
      </c>
      <c r="W147" s="1">
        <f t="shared" si="43"/>
        <v>8.5</v>
      </c>
      <c r="X147" s="1">
        <f t="shared" si="43"/>
        <v>4</v>
      </c>
      <c r="Y147" s="1">
        <f t="shared" si="43"/>
        <v>3</v>
      </c>
      <c r="Z147" s="9">
        <f t="shared" si="43"/>
        <v>2</v>
      </c>
      <c r="AA147" s="10">
        <f t="shared" si="43"/>
        <v>14</v>
      </c>
      <c r="AB147" s="1">
        <f t="shared" si="43"/>
        <v>18.5</v>
      </c>
      <c r="AC147" s="1">
        <f t="shared" si="43"/>
        <v>9</v>
      </c>
      <c r="AD147" s="1">
        <f t="shared" si="43"/>
        <v>8.5</v>
      </c>
      <c r="AE147" s="9">
        <f t="shared" si="43"/>
        <v>6</v>
      </c>
      <c r="AF147" s="10">
        <f t="shared" si="43"/>
        <v>20</v>
      </c>
      <c r="AG147" s="1">
        <f t="shared" si="43"/>
        <v>1</v>
      </c>
      <c r="AH147" s="1">
        <f t="shared" si="43"/>
        <v>2</v>
      </c>
      <c r="AI147" s="1">
        <f t="shared" si="43"/>
        <v>2</v>
      </c>
      <c r="AJ147" s="10">
        <f t="shared" si="43"/>
        <v>9</v>
      </c>
      <c r="AK147" s="1">
        <f t="shared" si="43"/>
        <v>2</v>
      </c>
      <c r="AL147" s="1">
        <f t="shared" si="43"/>
        <v>2</v>
      </c>
      <c r="AM147" s="9">
        <f t="shared" si="43"/>
        <v>3</v>
      </c>
    </row>
    <row r="148" spans="5:39" x14ac:dyDescent="0.3">
      <c r="L148" s="28"/>
      <c r="M148" s="28"/>
      <c r="N148" s="28"/>
      <c r="O148" s="28"/>
      <c r="P148" s="28"/>
      <c r="Q148" s="11">
        <f>+Q147/SUM($Q147:$U147)*100</f>
        <v>10.526315789473683</v>
      </c>
      <c r="R148" s="12">
        <f t="shared" ref="R148" si="44">+R147/SUM($Q147:$U147)*100</f>
        <v>21.052631578947366</v>
      </c>
      <c r="S148" s="12">
        <f t="shared" ref="S148" si="45">+S147/SUM($Q147:$U147)*100</f>
        <v>26.315789473684209</v>
      </c>
      <c r="T148" s="12">
        <f t="shared" ref="T148" si="46">+T147/SUM($Q147:$U147)*100</f>
        <v>26.315789473684209</v>
      </c>
      <c r="U148" s="13">
        <f t="shared" ref="U148" si="47">+U147/SUM($Q147:$U147)*100</f>
        <v>15.789473684210526</v>
      </c>
      <c r="V148" s="11">
        <f>+V147/SUM($V147:$Z147)*100</f>
        <v>31.372549019607842</v>
      </c>
      <c r="W148" s="12">
        <f t="shared" ref="W148" si="48">+W147/SUM($V147:$Z147)*100</f>
        <v>33.333333333333329</v>
      </c>
      <c r="X148" s="12">
        <f t="shared" ref="X148" si="49">+X147/SUM($V147:$Z147)*100</f>
        <v>15.686274509803921</v>
      </c>
      <c r="Y148" s="12">
        <f t="shared" ref="Y148" si="50">+Y147/SUM($V147:$Z147)*100</f>
        <v>11.76470588235294</v>
      </c>
      <c r="Z148" s="13">
        <f t="shared" ref="Z148" si="51">+Z147/SUM($V147:$Z147)*100</f>
        <v>7.8431372549019605</v>
      </c>
      <c r="AA148" s="11">
        <f>+AA147/SUM($AA147:$AE147)*100</f>
        <v>25</v>
      </c>
      <c r="AB148" s="12">
        <f t="shared" ref="AB148" si="52">+AB147/SUM($AA147:$AE147)*100</f>
        <v>33.035714285714285</v>
      </c>
      <c r="AC148" s="12">
        <f t="shared" ref="AC148" si="53">+AC147/SUM($AA147:$AE147)*100</f>
        <v>16.071428571428573</v>
      </c>
      <c r="AD148" s="12">
        <f t="shared" ref="AD148" si="54">+AD147/SUM($AA147:$AE147)*100</f>
        <v>15.178571428571427</v>
      </c>
      <c r="AE148" s="13">
        <f t="shared" ref="AE148" si="55">+AE147/SUM($AA147:$AE147)*100</f>
        <v>10.714285714285714</v>
      </c>
      <c r="AF148" s="12">
        <f>+AF147/SUM($AF147:$AI147)*100</f>
        <v>80</v>
      </c>
      <c r="AG148" s="12">
        <f t="shared" ref="AG148" si="56">+AG147/SUM($AF147:$AI147)*100</f>
        <v>4</v>
      </c>
      <c r="AH148" s="12">
        <f t="shared" ref="AH148" si="57">+AH147/SUM($AF147:$AI147)*100</f>
        <v>8</v>
      </c>
      <c r="AI148" s="13">
        <f t="shared" ref="AI148" si="58">+AI147/SUM($AF147:$AI147)*100</f>
        <v>8</v>
      </c>
      <c r="AJ148" s="11">
        <f>+AJ147/SUM($AJ147:$AM147)*100</f>
        <v>56.25</v>
      </c>
      <c r="AK148" s="12">
        <f t="shared" ref="AK148" si="59">+AK147/SUM($AJ147:$AM147)*100</f>
        <v>12.5</v>
      </c>
      <c r="AL148" s="12">
        <f t="shared" ref="AL148" si="60">+AL147/SUM($AJ147:$AM147)*100</f>
        <v>12.5</v>
      </c>
      <c r="AM148" s="13">
        <f t="shared" ref="AM148" si="61">+AM147/SUM($AJ147:$AM147)*100</f>
        <v>18.75</v>
      </c>
    </row>
    <row r="149" spans="5:39" x14ac:dyDescent="0.3">
      <c r="L149" s="28"/>
      <c r="M149" s="28"/>
      <c r="N149" s="28"/>
      <c r="Q149" s="41"/>
      <c r="R149" s="28"/>
      <c r="S149" s="50">
        <f>(Q147*1+R147*2+S147*3+T147*4+U147*5)/(SUM(Q147:U147))</f>
        <v>3.1578947368421053</v>
      </c>
      <c r="T149" s="50"/>
      <c r="U149" s="51"/>
      <c r="V149" s="50"/>
      <c r="W149" s="50"/>
      <c r="X149" s="50">
        <f>(V147*1+W147*2+X147*3+Y147*4+Z147*5)/(SUM(V147:Z147))</f>
        <v>2.3137254901960786</v>
      </c>
      <c r="Y149" s="50"/>
      <c r="Z149" s="51"/>
      <c r="AA149" s="52"/>
      <c r="AB149" s="50"/>
      <c r="AC149" s="50">
        <f>(AA147*1+AB147*2+AC147*3+AD147*4+AE147*5)/(SUM(AA147:AE147))</f>
        <v>2.5357142857142856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9" t="s">
        <v>105</v>
      </c>
      <c r="J151" s="18">
        <f>COUNTIFS($J$17:$J$129,-1,$F$17:$F$129,1)+COUNTIFS($J$17:$J$129,-1,$F$17:$F$129,2)+COUNTIFS($J$17:$J$129,-1,$F$17:$F$129,3)</f>
        <v>60</v>
      </c>
      <c r="L151" s="18">
        <f>COUNTIFS($J$17:$J$129,-1,L$17:L$129,"&gt;0")</f>
        <v>16</v>
      </c>
      <c r="M151" s="18">
        <f>COUNTIFS($J$17:$J$129,-1,M$17:M$129,"&gt;0")</f>
        <v>24</v>
      </c>
      <c r="N151" s="18">
        <f>COUNTIFS($J$17:$J$129,-1,N$17:N$129,"&gt;0")</f>
        <v>60</v>
      </c>
      <c r="O151" s="18">
        <f>COUNTIFS($J$17:$J$129,-1,O$17:O$129,"&gt;0")</f>
        <v>58</v>
      </c>
      <c r="P151" s="18">
        <f>COUNTIFS($J$17:$J$129,-1,P$17:P$129,"&gt;0")</f>
        <v>42</v>
      </c>
      <c r="Q151" s="10">
        <f t="shared" ref="Q151:AM151" si="62">SUMIF($J$18:$J$130,-1,Q18:Q130)</f>
        <v>7</v>
      </c>
      <c r="R151" s="1">
        <f t="shared" si="62"/>
        <v>9</v>
      </c>
      <c r="S151" s="1">
        <f t="shared" si="62"/>
        <v>9.5</v>
      </c>
      <c r="T151" s="1">
        <f t="shared" si="62"/>
        <v>4</v>
      </c>
      <c r="U151" s="9">
        <f t="shared" si="62"/>
        <v>5.5</v>
      </c>
      <c r="V151" s="10">
        <f t="shared" si="62"/>
        <v>6.5</v>
      </c>
      <c r="W151" s="1">
        <f t="shared" si="62"/>
        <v>10</v>
      </c>
      <c r="X151" s="1">
        <f t="shared" si="62"/>
        <v>12</v>
      </c>
      <c r="Y151" s="1">
        <f t="shared" si="62"/>
        <v>14</v>
      </c>
      <c r="Z151" s="9">
        <f t="shared" si="62"/>
        <v>9</v>
      </c>
      <c r="AA151" s="10">
        <f t="shared" si="62"/>
        <v>17.5</v>
      </c>
      <c r="AB151" s="1">
        <f t="shared" si="62"/>
        <v>20</v>
      </c>
      <c r="AC151" s="1">
        <f t="shared" si="62"/>
        <v>30</v>
      </c>
      <c r="AD151" s="1">
        <f t="shared" si="62"/>
        <v>33</v>
      </c>
      <c r="AE151" s="9">
        <f t="shared" si="62"/>
        <v>28</v>
      </c>
      <c r="AF151" s="10">
        <f t="shared" si="62"/>
        <v>43</v>
      </c>
      <c r="AG151" s="1">
        <f t="shared" si="62"/>
        <v>8</v>
      </c>
      <c r="AH151" s="1">
        <f t="shared" si="62"/>
        <v>5</v>
      </c>
      <c r="AI151" s="1">
        <f t="shared" si="62"/>
        <v>2</v>
      </c>
      <c r="AJ151" s="10">
        <f t="shared" si="62"/>
        <v>13</v>
      </c>
      <c r="AK151" s="1">
        <f t="shared" si="62"/>
        <v>8</v>
      </c>
      <c r="AL151" s="1">
        <f t="shared" si="62"/>
        <v>3</v>
      </c>
      <c r="AM151" s="9">
        <f t="shared" si="62"/>
        <v>18</v>
      </c>
    </row>
    <row r="152" spans="5:39" x14ac:dyDescent="0.3">
      <c r="E152" s="19" t="s">
        <v>106</v>
      </c>
      <c r="L152" s="12"/>
      <c r="M152" s="12"/>
      <c r="N152" s="12"/>
      <c r="O152" s="12"/>
      <c r="P152" s="12"/>
      <c r="Q152" s="11">
        <f>+Q151/SUM($Q151:$U151)*100</f>
        <v>20</v>
      </c>
      <c r="R152" s="12">
        <f t="shared" ref="R152" si="63">+R151/SUM($Q151:$U151)*100</f>
        <v>25.714285714285712</v>
      </c>
      <c r="S152" s="12">
        <f t="shared" ref="S152" si="64">+S151/SUM($Q151:$U151)*100</f>
        <v>27.142857142857142</v>
      </c>
      <c r="T152" s="12">
        <f t="shared" ref="T152" si="65">+T151/SUM($Q151:$U151)*100</f>
        <v>11.428571428571429</v>
      </c>
      <c r="U152" s="13">
        <f t="shared" ref="U152" si="66">+U151/SUM($Q151:$U151)*100</f>
        <v>15.714285714285714</v>
      </c>
      <c r="V152" s="11">
        <f>+V151/SUM($V151:$Z151)*100</f>
        <v>12.621359223300971</v>
      </c>
      <c r="W152" s="12">
        <f t="shared" ref="W152" si="67">+W151/SUM($V151:$Z151)*100</f>
        <v>19.417475728155338</v>
      </c>
      <c r="X152" s="12">
        <f t="shared" ref="X152" si="68">+X151/SUM($V151:$Z151)*100</f>
        <v>23.300970873786408</v>
      </c>
      <c r="Y152" s="12">
        <f t="shared" ref="Y152" si="69">+Y151/SUM($V151:$Z151)*100</f>
        <v>27.184466019417474</v>
      </c>
      <c r="Z152" s="13">
        <f t="shared" ref="Z152" si="70">+Z151/SUM($V151:$Z151)*100</f>
        <v>17.475728155339805</v>
      </c>
      <c r="AA152" s="11">
        <f>+AA151/SUM($AA151:$AE151)*100</f>
        <v>13.618677042801556</v>
      </c>
      <c r="AB152" s="12">
        <f t="shared" ref="AB152" si="71">+AB151/SUM($AA151:$AE151)*100</f>
        <v>15.56420233463035</v>
      </c>
      <c r="AC152" s="12">
        <f t="shared" ref="AC152" si="72">+AC151/SUM($AA151:$AE151)*100</f>
        <v>23.346303501945524</v>
      </c>
      <c r="AD152" s="12">
        <f t="shared" ref="AD152" si="73">+AD151/SUM($AA151:$AE151)*100</f>
        <v>25.680933852140075</v>
      </c>
      <c r="AE152" s="13">
        <f t="shared" ref="AE152" si="74">+AE151/SUM($AA151:$AE151)*100</f>
        <v>21.789883268482491</v>
      </c>
      <c r="AF152" s="12">
        <f>+AF151/SUM($AF151:$AI151)*100</f>
        <v>74.137931034482762</v>
      </c>
      <c r="AG152" s="12">
        <f t="shared" ref="AG152" si="75">+AG151/SUM($AF151:$AI151)*100</f>
        <v>13.793103448275861</v>
      </c>
      <c r="AH152" s="12">
        <f t="shared" ref="AH152" si="76">+AH151/SUM($AF151:$AI151)*100</f>
        <v>8.6206896551724146</v>
      </c>
      <c r="AI152" s="13">
        <f t="shared" ref="AI152" si="77">+AI151/SUM($AF151:$AI151)*100</f>
        <v>3.4482758620689653</v>
      </c>
      <c r="AJ152" s="11">
        <f>+AJ151/SUM($AJ151:$AM151)*100</f>
        <v>30.952380952380953</v>
      </c>
      <c r="AK152" s="12">
        <f t="shared" ref="AK152" si="78">+AK151/SUM($AJ151:$AM151)*100</f>
        <v>19.047619047619047</v>
      </c>
      <c r="AL152" s="12">
        <f t="shared" ref="AL152" si="79">+AL151/SUM($AJ151:$AM151)*100</f>
        <v>7.1428571428571423</v>
      </c>
      <c r="AM152" s="13">
        <f t="shared" ref="AM152" si="80">+AM151/SUM($AJ151:$AM151)*100</f>
        <v>42.857142857142854</v>
      </c>
    </row>
    <row r="153" spans="5:39" x14ac:dyDescent="0.3">
      <c r="E153" s="19" t="s">
        <v>107</v>
      </c>
      <c r="L153" s="28"/>
      <c r="M153" s="28"/>
      <c r="N153" s="28"/>
      <c r="Q153" s="41"/>
      <c r="R153" s="28"/>
      <c r="S153" s="50">
        <f>(Q151*1+R151*2+S151*3+T151*4+U151*5)/(SUM(Q151:U151))</f>
        <v>2.7714285714285714</v>
      </c>
      <c r="T153" s="50"/>
      <c r="U153" s="51"/>
      <c r="V153" s="50"/>
      <c r="W153" s="50"/>
      <c r="X153" s="50">
        <f>(V151*1+W151*2+X151*3+Y151*4+Z151*5)/(SUM(V151:Z151))</f>
        <v>3.174757281553398</v>
      </c>
      <c r="Y153" s="50"/>
      <c r="Z153" s="51"/>
      <c r="AA153" s="52"/>
      <c r="AB153" s="50"/>
      <c r="AC153" s="50">
        <f>(AA151*1+AB151*2+AC151*3+AD151*4+AE151*5)/(SUM(AA151:AE151))</f>
        <v>3.2645914396887159</v>
      </c>
      <c r="AE153" s="13"/>
      <c r="AJ153" s="10"/>
    </row>
    <row r="154" spans="5:39" x14ac:dyDescent="0.3">
      <c r="L154" s="28"/>
      <c r="M154" s="28"/>
      <c r="N154" s="28"/>
      <c r="Q154" s="41"/>
      <c r="R154" s="28"/>
      <c r="S154" s="50"/>
      <c r="T154" s="50"/>
      <c r="U154" s="51"/>
      <c r="V154" s="50"/>
      <c r="W154" s="50"/>
      <c r="X154" s="50"/>
      <c r="Y154" s="50"/>
      <c r="Z154" s="50"/>
      <c r="AA154" s="52"/>
      <c r="AB154" s="50"/>
      <c r="AC154" s="50"/>
      <c r="AE154" s="13"/>
      <c r="AJ154" s="10"/>
    </row>
    <row r="155" spans="5:39" x14ac:dyDescent="0.3">
      <c r="E155" s="19" t="s">
        <v>119</v>
      </c>
      <c r="K155" s="18">
        <f>K131</f>
        <v>26</v>
      </c>
      <c r="L155" s="18">
        <f>COUNTIFS($K$18:$K$130,-1,L$18:L$130,"&gt;0")</f>
        <v>9</v>
      </c>
      <c r="M155" s="18">
        <f>COUNTIFS($K$18:$K$130,-1,M$18:M$130,"&gt;0")</f>
        <v>9</v>
      </c>
      <c r="N155" s="18">
        <f>COUNTIFS($K$18:$K$130,-1,N$18:N$130,"&gt;0")</f>
        <v>26</v>
      </c>
      <c r="O155" s="18">
        <f>COUNTIFS($K$18:$K$130,-1,O$18:O$130,"&gt;0")</f>
        <v>24</v>
      </c>
      <c r="P155" s="18">
        <f>COUNTIFS($K$18:$K$130,-1,P$18:P$130,"&gt;0")</f>
        <v>17</v>
      </c>
      <c r="Q155" s="10">
        <f t="shared" ref="Q155:AM155" si="81">SUMIF($K$18:$K$130,-1,Q18:Q130)</f>
        <v>2</v>
      </c>
      <c r="R155" s="1">
        <f t="shared" si="81"/>
        <v>4</v>
      </c>
      <c r="S155" s="1">
        <f t="shared" si="81"/>
        <v>6</v>
      </c>
      <c r="T155" s="1">
        <f t="shared" si="81"/>
        <v>2</v>
      </c>
      <c r="U155" s="9">
        <f t="shared" si="81"/>
        <v>4</v>
      </c>
      <c r="V155" s="1">
        <f t="shared" si="81"/>
        <v>0</v>
      </c>
      <c r="W155" s="1">
        <f t="shared" si="81"/>
        <v>0.5</v>
      </c>
      <c r="X155" s="1">
        <f t="shared" si="81"/>
        <v>3</v>
      </c>
      <c r="Y155" s="1">
        <f t="shared" si="81"/>
        <v>7.5</v>
      </c>
      <c r="Z155" s="1">
        <f t="shared" si="81"/>
        <v>6</v>
      </c>
      <c r="AA155" s="10">
        <f t="shared" si="81"/>
        <v>8</v>
      </c>
      <c r="AB155" s="1">
        <f t="shared" si="81"/>
        <v>4.5</v>
      </c>
      <c r="AC155" s="1">
        <f t="shared" si="81"/>
        <v>13</v>
      </c>
      <c r="AD155" s="1">
        <f t="shared" si="81"/>
        <v>15</v>
      </c>
      <c r="AE155" s="9">
        <f t="shared" si="81"/>
        <v>12</v>
      </c>
      <c r="AF155" s="1">
        <f t="shared" si="81"/>
        <v>21</v>
      </c>
      <c r="AG155" s="1">
        <f t="shared" si="81"/>
        <v>2</v>
      </c>
      <c r="AH155" s="1">
        <f t="shared" si="81"/>
        <v>1</v>
      </c>
      <c r="AI155" s="1">
        <f t="shared" si="81"/>
        <v>0</v>
      </c>
      <c r="AJ155" s="10">
        <f t="shared" si="81"/>
        <v>7</v>
      </c>
      <c r="AK155" s="1">
        <f t="shared" si="81"/>
        <v>6</v>
      </c>
      <c r="AL155" s="1">
        <f t="shared" si="81"/>
        <v>1</v>
      </c>
      <c r="AM155" s="9">
        <f t="shared" si="81"/>
        <v>3</v>
      </c>
    </row>
    <row r="156" spans="5:39" x14ac:dyDescent="0.3">
      <c r="E156" s="19" t="s">
        <v>120</v>
      </c>
      <c r="Q156" s="11">
        <f>+Q155/SUM($Q155:$U155)*100</f>
        <v>11.111111111111111</v>
      </c>
      <c r="R156" s="12">
        <f t="shared" ref="R156" si="82">+R155/SUM($Q155:$U155)*100</f>
        <v>22.222222222222221</v>
      </c>
      <c r="S156" s="12">
        <f t="shared" ref="S156" si="83">+S155/SUM($Q155:$U155)*100</f>
        <v>33.333333333333329</v>
      </c>
      <c r="T156" s="12">
        <f t="shared" ref="T156" si="84">+T155/SUM($Q155:$U155)*100</f>
        <v>11.111111111111111</v>
      </c>
      <c r="U156" s="13">
        <f t="shared" ref="U156" si="85">+U155/SUM($Q155:$U155)*100</f>
        <v>22.222222222222221</v>
      </c>
      <c r="V156" s="11">
        <f>+V155/SUM($V155:$Z155)*100</f>
        <v>0</v>
      </c>
      <c r="W156" s="12">
        <f t="shared" ref="W156" si="86">+W155/SUM($V155:$Z155)*100</f>
        <v>2.9411764705882351</v>
      </c>
      <c r="X156" s="12">
        <f t="shared" ref="X156" si="87">+X155/SUM($V155:$Z155)*100</f>
        <v>17.647058823529413</v>
      </c>
      <c r="Y156" s="12">
        <f t="shared" ref="Y156" si="88">+Y155/SUM($V155:$Z155)*100</f>
        <v>44.117647058823529</v>
      </c>
      <c r="Z156" s="13">
        <f t="shared" ref="Z156" si="89">+Z155/SUM($V155:$Z155)*100</f>
        <v>35.294117647058826</v>
      </c>
      <c r="AA156" s="11">
        <f>+AA155/SUM($AA155:$AE155)*100</f>
        <v>15.238095238095239</v>
      </c>
      <c r="AB156" s="12">
        <f t="shared" ref="AB156" si="90">+AB155/SUM($AA155:$AE155)*100</f>
        <v>8.5714285714285712</v>
      </c>
      <c r="AC156" s="12">
        <f t="shared" ref="AC156" si="91">+AC155/SUM($AA155:$AE155)*100</f>
        <v>24.761904761904763</v>
      </c>
      <c r="AD156" s="12">
        <f t="shared" ref="AD156" si="92">+AD155/SUM($AA155:$AE155)*100</f>
        <v>28.571428571428569</v>
      </c>
      <c r="AE156" s="13">
        <f t="shared" ref="AE156" si="93">+AE155/SUM($AA155:$AE155)*100</f>
        <v>22.857142857142858</v>
      </c>
      <c r="AF156" s="12">
        <f>+AF155/SUM($AF155:$AI155)*100</f>
        <v>87.5</v>
      </c>
      <c r="AG156" s="12">
        <f t="shared" ref="AG156" si="94">+AG155/SUM($AF155:$AI155)*100</f>
        <v>8.3333333333333321</v>
      </c>
      <c r="AH156" s="12">
        <f t="shared" ref="AH156" si="95">+AH155/SUM($AF155:$AI155)*100</f>
        <v>4.1666666666666661</v>
      </c>
      <c r="AI156" s="13">
        <f t="shared" ref="AI156" si="96">+AI155/SUM($AF155:$AI155)*100</f>
        <v>0</v>
      </c>
      <c r="AJ156" s="11">
        <f>+AJ155/SUM($AJ155:$AM155)*100</f>
        <v>41.17647058823529</v>
      </c>
      <c r="AK156" s="12">
        <f t="shared" ref="AK156" si="97">+AK155/SUM($AJ155:$AM155)*100</f>
        <v>35.294117647058826</v>
      </c>
      <c r="AL156" s="12">
        <f t="shared" ref="AL156" si="98">+AL155/SUM($AJ155:$AM155)*100</f>
        <v>5.8823529411764701</v>
      </c>
      <c r="AM156" s="13">
        <f t="shared" ref="AM156" si="99">+AM155/SUM($AJ155:$AM155)*100</f>
        <v>17.647058823529413</v>
      </c>
    </row>
    <row r="157" spans="5:39" x14ac:dyDescent="0.3">
      <c r="L157" s="28"/>
      <c r="M157" s="28"/>
      <c r="N157" s="28"/>
      <c r="Q157" s="41"/>
      <c r="R157" s="28"/>
      <c r="S157" s="50">
        <f>(Q155*1+R155*2+S155*3+T155*4+U155*5)/(SUM(Q155:U155))</f>
        <v>3.1111111111111112</v>
      </c>
      <c r="T157" s="50"/>
      <c r="U157" s="51"/>
      <c r="V157" s="50"/>
      <c r="W157" s="50"/>
      <c r="X157" s="50">
        <f>(V155*1+W155*2+X155*3+Y155*4+Z155*5)/(SUM(V155:Z155))</f>
        <v>4.117647058823529</v>
      </c>
      <c r="Y157" s="50"/>
      <c r="Z157" s="51"/>
      <c r="AA157" s="52"/>
      <c r="AB157" s="50"/>
      <c r="AC157" s="50">
        <f>(AA155*1+AB155*2+AC155*3+AD155*4+AE155*5)/(SUM(AA155:AE155))</f>
        <v>3.3523809523809525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2"/>
      <c r="N160" s="32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9" t="s">
        <v>121</v>
      </c>
      <c r="H170" s="18">
        <f>COUNTIF(H18:H130,1)</f>
        <v>17</v>
      </c>
      <c r="L170" s="18">
        <f>COUNTIFS($H$18:$H$130,1,L18:L130,"&gt;0")</f>
        <v>5</v>
      </c>
      <c r="M170" s="18">
        <f>COUNTIFS($H$18:$H$130,1,M18:M130,"&gt;0")</f>
        <v>6</v>
      </c>
      <c r="N170" s="18">
        <f>COUNTIFS($H$18:$H$130,1,N18:N130,"&gt;0")</f>
        <v>17</v>
      </c>
      <c r="O170" s="18">
        <f>COUNTIFS($H$18:$H$130,1,O18:O130,"&gt;0")</f>
        <v>17</v>
      </c>
      <c r="P170" s="18">
        <f>COUNTIFS($H$18:$H$130,1,P18:P130,"&gt;0")</f>
        <v>12</v>
      </c>
      <c r="Q170" s="10">
        <f t="shared" ref="Q170:AM170" si="100">SUMIF($H$18:$H$130,1,Q18:Q130)</f>
        <v>0</v>
      </c>
      <c r="R170" s="1">
        <f t="shared" si="100"/>
        <v>2</v>
      </c>
      <c r="S170" s="1">
        <f t="shared" si="100"/>
        <v>4</v>
      </c>
      <c r="T170" s="1">
        <f t="shared" si="100"/>
        <v>0</v>
      </c>
      <c r="U170" s="9">
        <f t="shared" si="100"/>
        <v>4</v>
      </c>
      <c r="V170" s="1">
        <f t="shared" si="100"/>
        <v>0</v>
      </c>
      <c r="W170" s="1">
        <f t="shared" si="100"/>
        <v>0.5</v>
      </c>
      <c r="X170" s="1">
        <f t="shared" si="100"/>
        <v>3</v>
      </c>
      <c r="Y170" s="1">
        <f t="shared" si="100"/>
        <v>3</v>
      </c>
      <c r="Z170" s="1">
        <f t="shared" si="100"/>
        <v>5</v>
      </c>
      <c r="AA170" s="10">
        <f t="shared" si="100"/>
        <v>6</v>
      </c>
      <c r="AB170" s="1">
        <f t="shared" si="100"/>
        <v>2.5</v>
      </c>
      <c r="AC170" s="1">
        <f t="shared" si="100"/>
        <v>9</v>
      </c>
      <c r="AD170" s="1">
        <f t="shared" si="100"/>
        <v>11</v>
      </c>
      <c r="AE170" s="9">
        <f t="shared" si="100"/>
        <v>6</v>
      </c>
      <c r="AF170" s="1">
        <f t="shared" si="100"/>
        <v>16</v>
      </c>
      <c r="AG170" s="1">
        <f t="shared" si="100"/>
        <v>1</v>
      </c>
      <c r="AH170" s="1">
        <f t="shared" si="100"/>
        <v>0</v>
      </c>
      <c r="AI170" s="1">
        <f t="shared" si="100"/>
        <v>0</v>
      </c>
      <c r="AJ170" s="10">
        <f t="shared" si="100"/>
        <v>5</v>
      </c>
      <c r="AK170" s="1">
        <f t="shared" si="100"/>
        <v>4</v>
      </c>
      <c r="AL170" s="1">
        <f t="shared" si="100"/>
        <v>0</v>
      </c>
      <c r="AM170" s="9">
        <f t="shared" si="100"/>
        <v>3</v>
      </c>
    </row>
    <row r="171" spans="5:39" x14ac:dyDescent="0.3">
      <c r="Q171" s="11">
        <f>+Q170/SUM($Q170:$U170)*100</f>
        <v>0</v>
      </c>
      <c r="R171" s="12">
        <f t="shared" ref="R171:U171" si="101">+R170/SUM($Q170:$U170)*100</f>
        <v>20</v>
      </c>
      <c r="S171" s="12">
        <f t="shared" si="101"/>
        <v>40</v>
      </c>
      <c r="T171" s="12">
        <f t="shared" si="101"/>
        <v>0</v>
      </c>
      <c r="U171" s="13">
        <f t="shared" si="101"/>
        <v>40</v>
      </c>
      <c r="V171" s="11">
        <f>+V170/SUM($V170:$Z170)*100</f>
        <v>0</v>
      </c>
      <c r="W171" s="12">
        <f t="shared" ref="W171:Z171" si="102">+W170/SUM($V170:$Z170)*100</f>
        <v>4.3478260869565215</v>
      </c>
      <c r="X171" s="12">
        <f t="shared" si="102"/>
        <v>26.086956521739129</v>
      </c>
      <c r="Y171" s="12">
        <f t="shared" si="102"/>
        <v>26.086956521739129</v>
      </c>
      <c r="Z171" s="13">
        <f t="shared" si="102"/>
        <v>43.478260869565219</v>
      </c>
      <c r="AA171" s="11">
        <f>+AA170/SUM($AA170:$AE170)*100</f>
        <v>17.391304347826086</v>
      </c>
      <c r="AB171" s="12">
        <f t="shared" ref="AB171:AE171" si="103">+AB170/SUM($AA170:$AE170)*100</f>
        <v>7.2463768115942031</v>
      </c>
      <c r="AC171" s="12">
        <f t="shared" si="103"/>
        <v>26.086956521739129</v>
      </c>
      <c r="AD171" s="12">
        <f t="shared" si="103"/>
        <v>31.884057971014489</v>
      </c>
      <c r="AE171" s="13">
        <f t="shared" si="103"/>
        <v>17.391304347826086</v>
      </c>
      <c r="AF171" s="12">
        <f>+AF170/SUM($AF170:$AI170)*100</f>
        <v>94.117647058823522</v>
      </c>
      <c r="AG171" s="12">
        <f t="shared" ref="AG171:AI171" si="104">+AG170/SUM($AF170:$AI170)*100</f>
        <v>5.8823529411764701</v>
      </c>
      <c r="AH171" s="12">
        <f t="shared" si="104"/>
        <v>0</v>
      </c>
      <c r="AI171" s="13">
        <f t="shared" si="104"/>
        <v>0</v>
      </c>
      <c r="AJ171" s="11">
        <f>+AJ170/SUM($AJ170:$AM170)*100</f>
        <v>41.666666666666671</v>
      </c>
      <c r="AK171" s="12">
        <f t="shared" ref="AK171:AM171" si="105">+AK170/SUM($AJ170:$AM170)*100</f>
        <v>33.333333333333329</v>
      </c>
      <c r="AL171" s="12">
        <f t="shared" si="105"/>
        <v>0</v>
      </c>
      <c r="AM171" s="13">
        <f t="shared" si="105"/>
        <v>25</v>
      </c>
    </row>
    <row r="172" spans="5:39" x14ac:dyDescent="0.3">
      <c r="L172" s="28"/>
      <c r="M172" s="28"/>
      <c r="N172" s="28"/>
      <c r="S172" s="1">
        <f>(Q170*1+R170*2+S170*3+T170*4+U170*5)/SUM(Q170:U170)</f>
        <v>3.6</v>
      </c>
      <c r="U172" s="13"/>
      <c r="X172" s="33">
        <f>(V170*1+W170*2+X170*3+Y170*4+Z170*5)/SUM(V170:Z170)</f>
        <v>4.0869565217391308</v>
      </c>
      <c r="Z172" s="13"/>
      <c r="AC172" s="1">
        <f>(AA170*1+AB170*2+AC170*3+AD170*4+AE170*5)/SUM(AA170:AE170)</f>
        <v>3.2463768115942031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2"/>
      <c r="N175" s="32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F184"/>
      <c r="G184"/>
      <c r="H184"/>
      <c r="I184"/>
      <c r="J184"/>
      <c r="K184"/>
      <c r="L184"/>
      <c r="M184"/>
      <c r="N184"/>
      <c r="O184"/>
      <c r="AJ184" s="10"/>
    </row>
    <row r="185" spans="5:36" x14ac:dyDescent="0.3">
      <c r="E185" s="71" t="s">
        <v>166</v>
      </c>
      <c r="F185" s="170"/>
      <c r="G185" s="170"/>
      <c r="H185" s="171"/>
      <c r="I185" s="170"/>
      <c r="J185" s="170"/>
      <c r="K185" s="170"/>
      <c r="L185" s="171"/>
      <c r="M185" s="170"/>
      <c r="N185" s="170"/>
      <c r="O185" s="170"/>
      <c r="AJ185" s="10"/>
    </row>
    <row r="186" spans="5:36" x14ac:dyDescent="0.3">
      <c r="E186" s="71"/>
      <c r="F186" s="171" t="s">
        <v>167</v>
      </c>
      <c r="G186" s="170"/>
      <c r="H186" s="171"/>
      <c r="I186" s="170"/>
      <c r="J186" s="170"/>
      <c r="K186" s="170"/>
      <c r="L186" s="171"/>
      <c r="M186" s="170"/>
      <c r="N186" s="170"/>
      <c r="O186" s="170"/>
      <c r="Q186" s="10">
        <f t="shared" ref="Q186:AE186" si="106">SUMIFS(Q$18:Q$130,$O$18:$O$130,"&gt;2",$K$18:$K$130,1)</f>
        <v>2</v>
      </c>
      <c r="R186" s="1">
        <f t="shared" si="106"/>
        <v>2</v>
      </c>
      <c r="S186" s="1">
        <f t="shared" si="106"/>
        <v>2</v>
      </c>
      <c r="T186" s="1">
        <f t="shared" si="106"/>
        <v>1</v>
      </c>
      <c r="U186" s="9">
        <f t="shared" si="106"/>
        <v>1</v>
      </c>
      <c r="V186" s="1">
        <f t="shared" si="106"/>
        <v>1</v>
      </c>
      <c r="W186" s="1">
        <f t="shared" si="106"/>
        <v>1</v>
      </c>
      <c r="X186" s="1">
        <f t="shared" si="106"/>
        <v>4</v>
      </c>
      <c r="Y186" s="1">
        <f t="shared" si="106"/>
        <v>3</v>
      </c>
      <c r="Z186" s="1">
        <f t="shared" si="106"/>
        <v>2</v>
      </c>
      <c r="AA186" s="10">
        <f t="shared" si="106"/>
        <v>3.5</v>
      </c>
      <c r="AB186" s="1">
        <f t="shared" si="106"/>
        <v>4.5</v>
      </c>
      <c r="AC186" s="1">
        <f t="shared" si="106"/>
        <v>5.5</v>
      </c>
      <c r="AD186" s="1">
        <f t="shared" si="106"/>
        <v>5.5</v>
      </c>
      <c r="AE186" s="9">
        <f t="shared" si="106"/>
        <v>5</v>
      </c>
      <c r="AJ186" s="10"/>
    </row>
    <row r="187" spans="5:36" x14ac:dyDescent="0.3">
      <c r="E187" s="71"/>
      <c r="F187" s="171" t="s">
        <v>25</v>
      </c>
      <c r="G187" s="170"/>
      <c r="H187" s="171" t="s">
        <v>168</v>
      </c>
      <c r="I187" s="170"/>
      <c r="J187" s="170"/>
      <c r="K187" s="170"/>
      <c r="L187" s="171"/>
      <c r="M187" s="170"/>
      <c r="N187" s="170"/>
      <c r="O187" s="170"/>
      <c r="Q187" s="153"/>
      <c r="R187" s="33"/>
      <c r="S187" s="33">
        <f>(Q186*1+R186*2+S186*3+T186*4+U186*5)/SUM(Q186:U186)</f>
        <v>2.625</v>
      </c>
      <c r="T187" s="33"/>
      <c r="U187" s="155">
        <f>(U186*1.5+T186-R186-Q186*1.5)/SUM(Q186:U186)</f>
        <v>-0.3125</v>
      </c>
      <c r="V187" s="33"/>
      <c r="W187" s="33"/>
      <c r="X187" s="33">
        <f>(V186*1+W186*2+X186*3+Y186*4+Z186*5)/SUM(V186:Z186)</f>
        <v>3.3636363636363638</v>
      </c>
      <c r="Y187" s="33"/>
      <c r="Z187" s="155">
        <f>(Z186*1.5+Y186-W186-V186*1.5)/SUM(V186:Z186)</f>
        <v>0.31818181818181818</v>
      </c>
      <c r="AA187" s="153"/>
      <c r="AB187" s="33"/>
      <c r="AC187" s="33">
        <f>(AA186*1+AB186*2+AC186*3+AD186*4+AE186*5)/SUM(AA186:AE186)</f>
        <v>3.1666666666666665</v>
      </c>
      <c r="AD187" s="33"/>
      <c r="AE187" s="155">
        <f>(AE186*1.5+AD186-AB186-AA186*1.5)/SUM(AA186:AE186)</f>
        <v>0.13541666666666666</v>
      </c>
      <c r="AJ187" s="10"/>
    </row>
    <row r="188" spans="5:36" x14ac:dyDescent="0.3">
      <c r="E188" s="71"/>
      <c r="F188" s="171" t="s">
        <v>170</v>
      </c>
      <c r="G188" s="170"/>
      <c r="H188" s="171"/>
      <c r="I188" s="170"/>
      <c r="J188" s="170"/>
      <c r="K188" s="170"/>
      <c r="L188" s="171"/>
      <c r="M188" s="170"/>
      <c r="N188" s="170"/>
      <c r="O188" s="170"/>
      <c r="Q188" s="10">
        <f t="shared" ref="Q188:AE188" si="107">SUMIFS(Q$18:Q$130,$O$18:$O$130,1,$K$18:$K$130,1)</f>
        <v>5</v>
      </c>
      <c r="R188" s="1">
        <f t="shared" si="107"/>
        <v>7</v>
      </c>
      <c r="S188" s="1">
        <f t="shared" si="107"/>
        <v>6.5</v>
      </c>
      <c r="T188" s="1">
        <f t="shared" si="107"/>
        <v>6</v>
      </c>
      <c r="U188" s="9">
        <f t="shared" si="107"/>
        <v>3.5</v>
      </c>
      <c r="V188" s="1">
        <f t="shared" si="107"/>
        <v>12.5</v>
      </c>
      <c r="W188" s="1">
        <f t="shared" si="107"/>
        <v>16</v>
      </c>
      <c r="X188" s="1">
        <f t="shared" si="107"/>
        <v>9</v>
      </c>
      <c r="Y188" s="1">
        <f t="shared" si="107"/>
        <v>5.5</v>
      </c>
      <c r="Z188" s="1">
        <f t="shared" si="107"/>
        <v>2</v>
      </c>
      <c r="AA188" s="10">
        <f t="shared" si="107"/>
        <v>16.5</v>
      </c>
      <c r="AB188" s="1">
        <f t="shared" si="107"/>
        <v>26</v>
      </c>
      <c r="AC188" s="1">
        <f t="shared" si="107"/>
        <v>18.5</v>
      </c>
      <c r="AD188" s="1">
        <f t="shared" si="107"/>
        <v>18.5</v>
      </c>
      <c r="AE188" s="9">
        <f t="shared" si="107"/>
        <v>14</v>
      </c>
      <c r="AJ188" s="10"/>
    </row>
    <row r="189" spans="5:36" x14ac:dyDescent="0.3">
      <c r="E189" s="71"/>
      <c r="F189" s="124" t="s">
        <v>25</v>
      </c>
      <c r="G189" s="125"/>
      <c r="H189" s="124" t="s">
        <v>168</v>
      </c>
      <c r="I189" s="125"/>
      <c r="J189" s="125"/>
      <c r="K189" s="125"/>
      <c r="L189" s="124"/>
      <c r="M189" s="125"/>
      <c r="N189" s="125"/>
      <c r="O189" s="125"/>
      <c r="P189" s="115"/>
      <c r="Q189" s="154"/>
      <c r="R189" s="151"/>
      <c r="S189" s="151">
        <f>(Q188*1+R188*2+S188*3+T188*4+U188*5)/SUM(Q188:U188)</f>
        <v>2.8571428571428572</v>
      </c>
      <c r="T189" s="151"/>
      <c r="U189" s="156">
        <f>(U188*1.5+T188-R188-Q188*1.5)/SUM(Q188:U188)</f>
        <v>-0.11607142857142858</v>
      </c>
      <c r="V189" s="151"/>
      <c r="W189" s="151"/>
      <c r="X189" s="151">
        <f>(V188*1+W188*2+X188*3+Y188*4+Z188*5)/SUM(V188:Z188)</f>
        <v>2.2999999999999998</v>
      </c>
      <c r="Y189" s="151"/>
      <c r="Z189" s="156">
        <f>(Z188*1.5+Y188-W188-V188*1.5)/SUM(V188:Z188)</f>
        <v>-0.58333333333333337</v>
      </c>
      <c r="AA189" s="154"/>
      <c r="AB189" s="151"/>
      <c r="AC189" s="151">
        <f>(AA188*1+AB188*2+AC188*3+AD188*4+AE188*5)/SUM(AA188:AE188)</f>
        <v>2.8663101604278074</v>
      </c>
      <c r="AD189" s="151"/>
      <c r="AE189" s="156">
        <f>(AE188*1.5+AD188-AB188-AA188*1.5)/SUM(AA188:AE188)</f>
        <v>-0.12032085561497326</v>
      </c>
      <c r="AJ189" s="10"/>
    </row>
    <row r="190" spans="5:36" x14ac:dyDescent="0.3">
      <c r="E190" s="71"/>
      <c r="F190" s="171" t="s">
        <v>169</v>
      </c>
      <c r="G190" s="170"/>
      <c r="H190" s="171"/>
      <c r="I190" s="170"/>
      <c r="J190" s="170"/>
      <c r="K190" s="170"/>
      <c r="L190" s="171"/>
      <c r="M190" s="170"/>
      <c r="N190" s="170"/>
      <c r="O190" s="170"/>
      <c r="Q190" s="10">
        <f t="shared" ref="Q190:AE190" si="108">SUMIFS(Q$18:Q$130,$O$18:$O$130,"&gt;2",$K$18:$K$130,-1)</f>
        <v>0</v>
      </c>
      <c r="R190" s="1">
        <f t="shared" si="108"/>
        <v>0</v>
      </c>
      <c r="S190" s="1">
        <f t="shared" si="108"/>
        <v>0</v>
      </c>
      <c r="T190" s="1">
        <f t="shared" si="108"/>
        <v>0</v>
      </c>
      <c r="U190" s="9">
        <f t="shared" si="108"/>
        <v>0</v>
      </c>
      <c r="V190" s="1">
        <f t="shared" si="108"/>
        <v>0</v>
      </c>
      <c r="W190" s="1">
        <f t="shared" si="108"/>
        <v>0</v>
      </c>
      <c r="X190" s="1">
        <f t="shared" si="108"/>
        <v>0</v>
      </c>
      <c r="Y190" s="1">
        <f t="shared" si="108"/>
        <v>0</v>
      </c>
      <c r="Z190" s="1">
        <f t="shared" si="108"/>
        <v>0</v>
      </c>
      <c r="AA190" s="10">
        <f t="shared" si="108"/>
        <v>0</v>
      </c>
      <c r="AB190" s="1">
        <f t="shared" si="108"/>
        <v>0</v>
      </c>
      <c r="AC190" s="1">
        <f t="shared" si="108"/>
        <v>0</v>
      </c>
      <c r="AD190" s="1">
        <f t="shared" si="108"/>
        <v>0</v>
      </c>
      <c r="AE190" s="9">
        <f t="shared" si="108"/>
        <v>2</v>
      </c>
      <c r="AJ190" s="10"/>
    </row>
    <row r="191" spans="5:36" x14ac:dyDescent="0.3">
      <c r="E191" s="71"/>
      <c r="F191" s="171" t="s">
        <v>25</v>
      </c>
      <c r="G191" s="170"/>
      <c r="H191" s="171" t="s">
        <v>168</v>
      </c>
      <c r="I191" s="170"/>
      <c r="J191" s="170"/>
      <c r="K191" s="170"/>
      <c r="L191" s="171"/>
      <c r="M191" s="170"/>
      <c r="N191" s="170"/>
      <c r="O191" s="170"/>
      <c r="Q191" s="153"/>
      <c r="R191" s="33"/>
      <c r="S191" s="33" t="e">
        <f>(Q190*1+R190*2+S190*3+T190*4+U190*5)/SUM(Q190:U190)</f>
        <v>#DIV/0!</v>
      </c>
      <c r="T191" s="33"/>
      <c r="U191" s="155" t="e">
        <f>(U190*1.5+T190-R190-Q190*1.5)/SUM(Q190:U190)</f>
        <v>#DIV/0!</v>
      </c>
      <c r="V191" s="33"/>
      <c r="W191" s="33"/>
      <c r="X191" s="33" t="e">
        <f>(V190*1+W190*2+X190*3+Y190*4+Z190*5)/SUM(V190:Z190)</f>
        <v>#DIV/0!</v>
      </c>
      <c r="Y191" s="33"/>
      <c r="Z191" s="155" t="e">
        <f>(Z190*1.5+Y190-W190-V190*1.5)/SUM(V190:Z190)</f>
        <v>#DIV/0!</v>
      </c>
      <c r="AA191" s="153"/>
      <c r="AB191" s="33"/>
      <c r="AC191" s="33">
        <f>(AA190*1+AB190*2+AC190*3+AD190*4+AE190*5)/SUM(AA190:AE190)</f>
        <v>5</v>
      </c>
      <c r="AD191" s="33"/>
      <c r="AE191" s="155">
        <f>(AE190*1.5+AD190-AB190-AA190*1.5)/SUM(AA190:AE190)</f>
        <v>1.5</v>
      </c>
      <c r="AJ191" s="10"/>
    </row>
    <row r="192" spans="5:36" x14ac:dyDescent="0.3">
      <c r="E192" s="71"/>
      <c r="F192" s="171" t="s">
        <v>170</v>
      </c>
      <c r="G192" s="170"/>
      <c r="H192" s="171"/>
      <c r="I192" s="170"/>
      <c r="J192" s="170"/>
      <c r="K192" s="170"/>
      <c r="L192" s="171"/>
      <c r="M192" s="170"/>
      <c r="N192" s="170"/>
      <c r="O192" s="170"/>
      <c r="Q192" s="10">
        <f t="shared" ref="Q192:AE192" si="109">SUMIFS(Q$18:Q$130,$O$18:$O$130,1,$K$18:$K$130,-1)</f>
        <v>0</v>
      </c>
      <c r="R192" s="1">
        <f t="shared" si="109"/>
        <v>2</v>
      </c>
      <c r="S192" s="1">
        <f t="shared" si="109"/>
        <v>6</v>
      </c>
      <c r="T192" s="1">
        <f t="shared" si="109"/>
        <v>2</v>
      </c>
      <c r="U192" s="9">
        <f t="shared" si="109"/>
        <v>4</v>
      </c>
      <c r="V192" s="1">
        <f t="shared" si="109"/>
        <v>0</v>
      </c>
      <c r="W192" s="1">
        <f t="shared" si="109"/>
        <v>0.5</v>
      </c>
      <c r="X192" s="1">
        <f t="shared" si="109"/>
        <v>3</v>
      </c>
      <c r="Y192" s="1">
        <f t="shared" si="109"/>
        <v>7</v>
      </c>
      <c r="Z192" s="1">
        <f t="shared" si="109"/>
        <v>5</v>
      </c>
      <c r="AA192" s="10">
        <f t="shared" si="109"/>
        <v>8</v>
      </c>
      <c r="AB192" s="1">
        <f t="shared" si="109"/>
        <v>4.5</v>
      </c>
      <c r="AC192" s="1">
        <f t="shared" si="109"/>
        <v>9</v>
      </c>
      <c r="AD192" s="1">
        <f t="shared" si="109"/>
        <v>13</v>
      </c>
      <c r="AE192" s="9">
        <f t="shared" si="109"/>
        <v>8</v>
      </c>
      <c r="AJ192" s="10"/>
    </row>
    <row r="193" spans="5:39" x14ac:dyDescent="0.3">
      <c r="E193" s="71"/>
      <c r="F193" s="124" t="s">
        <v>25</v>
      </c>
      <c r="G193" s="125"/>
      <c r="H193" s="124" t="s">
        <v>168</v>
      </c>
      <c r="I193" s="125"/>
      <c r="J193" s="125"/>
      <c r="K193" s="125"/>
      <c r="L193" s="124"/>
      <c r="M193" s="125"/>
      <c r="N193" s="125"/>
      <c r="O193" s="125"/>
      <c r="P193" s="115"/>
      <c r="Q193" s="154"/>
      <c r="R193" s="151"/>
      <c r="S193" s="151">
        <f>(Q192*1+R192*2+S192*3+T192*4+U192*5)/SUM(Q192:U192)</f>
        <v>3.5714285714285716</v>
      </c>
      <c r="T193" s="151"/>
      <c r="U193" s="156">
        <f>(U192*1.5+T192-R192-Q192*1.5)/SUM(Q192:U192)</f>
        <v>0.42857142857142855</v>
      </c>
      <c r="V193" s="151"/>
      <c r="W193" s="151"/>
      <c r="X193" s="151">
        <f>(V192*1+W192*2+X192*3+Y192*4+Z192*5)/SUM(V192:Z192)</f>
        <v>4.064516129032258</v>
      </c>
      <c r="Y193" s="151"/>
      <c r="Z193" s="156">
        <f>(Z192*1.5+Y192-W192-V192*1.5)/SUM(V192:Z192)</f>
        <v>0.90322580645161288</v>
      </c>
      <c r="AA193" s="154"/>
      <c r="AB193" s="151"/>
      <c r="AC193" s="151">
        <f>(AA192*1+AB192*2+AC192*3+AD192*4+AE192*5)/SUM(AA192:AE192)</f>
        <v>3.2</v>
      </c>
      <c r="AD193" s="151"/>
      <c r="AE193" s="156">
        <f>(AE192*1.5+AD192-AB192-AA192*1.5)/SUM(AA192:AE192)</f>
        <v>0.2</v>
      </c>
      <c r="AJ193" s="10"/>
    </row>
    <row r="194" spans="5:39" x14ac:dyDescent="0.3">
      <c r="E194" s="71"/>
      <c r="F194" s="171"/>
      <c r="G194" s="170"/>
      <c r="H194" s="171"/>
      <c r="I194" s="170"/>
      <c r="J194" s="170"/>
      <c r="K194" s="170"/>
      <c r="L194" s="171"/>
      <c r="M194" s="170"/>
      <c r="N194" s="170"/>
      <c r="O194" s="170"/>
      <c r="AJ194" s="10"/>
    </row>
    <row r="195" spans="5:39" x14ac:dyDescent="0.3">
      <c r="E195" s="71" t="s">
        <v>171</v>
      </c>
      <c r="F195" s="169"/>
      <c r="G195" s="170"/>
      <c r="H195" s="172"/>
      <c r="I195" s="172"/>
      <c r="J195" s="172"/>
      <c r="K195" s="170"/>
      <c r="L195" s="172"/>
      <c r="M195" s="172"/>
      <c r="N195" s="172"/>
      <c r="O195" s="170"/>
      <c r="AJ195" s="10"/>
    </row>
    <row r="196" spans="5:39" x14ac:dyDescent="0.3">
      <c r="E196" s="71"/>
      <c r="F196" s="169" t="s">
        <v>172</v>
      </c>
      <c r="G196" s="170"/>
      <c r="H196" s="172"/>
      <c r="I196" s="172"/>
      <c r="J196" s="172"/>
      <c r="K196" s="170"/>
      <c r="L196" s="172"/>
      <c r="M196" s="172"/>
      <c r="N196" s="172"/>
      <c r="O196" s="170"/>
      <c r="Q196" s="10">
        <f t="shared" ref="Q196:AE196" si="110">SUMIFS(Q$18:Q$130,$P$18:$P$130,1,$K$18:$K$130,1)</f>
        <v>0</v>
      </c>
      <c r="R196" s="1">
        <f t="shared" si="110"/>
        <v>0</v>
      </c>
      <c r="S196" s="1">
        <f t="shared" si="110"/>
        <v>2.5</v>
      </c>
      <c r="T196" s="1">
        <f t="shared" si="110"/>
        <v>5</v>
      </c>
      <c r="U196" s="9">
        <f t="shared" si="110"/>
        <v>4.5</v>
      </c>
      <c r="V196" s="1">
        <f t="shared" si="110"/>
        <v>7.5</v>
      </c>
      <c r="W196" s="1">
        <f t="shared" si="110"/>
        <v>8</v>
      </c>
      <c r="X196" s="1">
        <f t="shared" si="110"/>
        <v>3</v>
      </c>
      <c r="Y196" s="1">
        <f t="shared" si="110"/>
        <v>0</v>
      </c>
      <c r="Z196" s="1">
        <f t="shared" si="110"/>
        <v>0</v>
      </c>
      <c r="AA196" s="10">
        <f t="shared" si="110"/>
        <v>10</v>
      </c>
      <c r="AB196" s="1">
        <f t="shared" si="110"/>
        <v>14.5</v>
      </c>
      <c r="AC196" s="1">
        <f t="shared" si="110"/>
        <v>6</v>
      </c>
      <c r="AD196" s="1">
        <f t="shared" si="110"/>
        <v>2</v>
      </c>
      <c r="AE196" s="9">
        <f t="shared" si="110"/>
        <v>0</v>
      </c>
      <c r="AJ196" s="10"/>
    </row>
    <row r="197" spans="5:39" x14ac:dyDescent="0.3">
      <c r="E197" s="71"/>
      <c r="F197" s="171" t="s">
        <v>25</v>
      </c>
      <c r="G197" s="170"/>
      <c r="H197" s="171" t="s">
        <v>168</v>
      </c>
      <c r="I197" s="173"/>
      <c r="J197" s="173"/>
      <c r="K197" s="170"/>
      <c r="L197" s="173"/>
      <c r="M197" s="173"/>
      <c r="N197" s="173"/>
      <c r="O197" s="170"/>
      <c r="Q197" s="153"/>
      <c r="R197" s="33"/>
      <c r="S197" s="33">
        <f>(Q196*1+R196*2+S196*3+T196*4+U196*5)/SUM(Q196:U196)</f>
        <v>4.166666666666667</v>
      </c>
      <c r="T197" s="33"/>
      <c r="U197" s="155">
        <f>(U196*1.5+T196-R196-Q196*1.5)/SUM(Q196:U196)</f>
        <v>0.97916666666666663</v>
      </c>
      <c r="V197" s="33"/>
      <c r="W197" s="33"/>
      <c r="X197" s="33">
        <f>(V196*1+W196*2+X196*3+Y196*4+Z196*5)/SUM(V196:Z196)</f>
        <v>1.7567567567567568</v>
      </c>
      <c r="Y197" s="33"/>
      <c r="Z197" s="155">
        <f>(Z196*1.5+Y196-W196-V196*1.5)/SUM(V196:Z196)</f>
        <v>-1.0405405405405406</v>
      </c>
      <c r="AA197" s="153"/>
      <c r="AB197" s="33"/>
      <c r="AC197" s="33">
        <f>(AA196*1+AB196*2+AC196*3+AD196*4+AE196*5)/SUM(AA196:AE196)</f>
        <v>2</v>
      </c>
      <c r="AD197" s="33"/>
      <c r="AE197" s="155">
        <f>(AE196*1.5+AD196-AB196-AA196*1.5)/SUM(AA196:AE196)</f>
        <v>-0.84615384615384615</v>
      </c>
      <c r="AJ197" s="10"/>
    </row>
    <row r="198" spans="5:39" x14ac:dyDescent="0.3">
      <c r="E198" s="71"/>
      <c r="F198" s="169" t="s">
        <v>173</v>
      </c>
      <c r="G198" s="170"/>
      <c r="H198" s="173"/>
      <c r="I198" s="173"/>
      <c r="J198" s="173"/>
      <c r="K198" s="170"/>
      <c r="L198" s="173"/>
      <c r="M198" s="173"/>
      <c r="N198" s="173"/>
      <c r="O198" s="170"/>
      <c r="Q198" s="10">
        <f t="shared" ref="Q198:AE198" si="111">SUMIFS(Q$18:Q$130,$P$18:$P$130,"&gt;2",$K$18:$K$130,1)</f>
        <v>3</v>
      </c>
      <c r="R198" s="1">
        <f t="shared" si="111"/>
        <v>3.5</v>
      </c>
      <c r="S198" s="1">
        <f t="shared" si="111"/>
        <v>3</v>
      </c>
      <c r="T198" s="1">
        <f t="shared" si="111"/>
        <v>1</v>
      </c>
      <c r="U198" s="9">
        <f t="shared" si="111"/>
        <v>0</v>
      </c>
      <c r="V198" s="1">
        <f t="shared" si="111"/>
        <v>5</v>
      </c>
      <c r="W198" s="1">
        <f t="shared" si="111"/>
        <v>7</v>
      </c>
      <c r="X198" s="1">
        <f t="shared" si="111"/>
        <v>6.5</v>
      </c>
      <c r="Y198" s="1">
        <f t="shared" si="111"/>
        <v>4</v>
      </c>
      <c r="Z198" s="1">
        <f t="shared" si="111"/>
        <v>0</v>
      </c>
      <c r="AA198" s="10">
        <f t="shared" si="111"/>
        <v>4.5</v>
      </c>
      <c r="AB198" s="1">
        <f t="shared" si="111"/>
        <v>7.5</v>
      </c>
      <c r="AC198" s="1">
        <f t="shared" si="111"/>
        <v>9.5</v>
      </c>
      <c r="AD198" s="1">
        <f t="shared" si="111"/>
        <v>14</v>
      </c>
      <c r="AE198" s="9">
        <f t="shared" si="111"/>
        <v>14</v>
      </c>
      <c r="AJ198" s="10"/>
    </row>
    <row r="199" spans="5:39" x14ac:dyDescent="0.3">
      <c r="E199" s="71"/>
      <c r="F199" s="124" t="s">
        <v>25</v>
      </c>
      <c r="G199" s="125"/>
      <c r="H199" s="124" t="s">
        <v>168</v>
      </c>
      <c r="I199" s="175"/>
      <c r="J199" s="175"/>
      <c r="K199" s="175"/>
      <c r="L199" s="125"/>
      <c r="M199" s="125"/>
      <c r="N199" s="125"/>
      <c r="O199" s="125"/>
      <c r="P199" s="115"/>
      <c r="Q199" s="154"/>
      <c r="R199" s="151"/>
      <c r="S199" s="151">
        <f>(Q198*1+R198*2+S198*3+T198*4+U198*5)/SUM(Q198:U198)</f>
        <v>2.1904761904761907</v>
      </c>
      <c r="T199" s="151"/>
      <c r="U199" s="156">
        <f>(U198*1.5+T198-R198-Q198*1.5)/SUM(Q198:U198)</f>
        <v>-0.66666666666666663</v>
      </c>
      <c r="V199" s="151"/>
      <c r="W199" s="151"/>
      <c r="X199" s="151">
        <f>(V198*1+W198*2+X198*3+Y198*4+Z198*5)/SUM(V198:Z198)</f>
        <v>2.4222222222222221</v>
      </c>
      <c r="Y199" s="151"/>
      <c r="Z199" s="156">
        <f>(Z198*1.5+Y198-W198-V198*1.5)/SUM(V198:Z198)</f>
        <v>-0.46666666666666667</v>
      </c>
      <c r="AA199" s="154"/>
      <c r="AB199" s="151"/>
      <c r="AC199" s="151">
        <f>(AA198*1+AB198*2+AC198*3+AD198*4+AE198*5)/SUM(AA198:AE198)</f>
        <v>3.5151515151515151</v>
      </c>
      <c r="AD199" s="151"/>
      <c r="AE199" s="156">
        <f>(AE198*1.5+AD198-AB198-AA198*1.5)/SUM(AA198:AE198)</f>
        <v>0.41919191919191917</v>
      </c>
      <c r="AJ199" s="10"/>
    </row>
    <row r="200" spans="5:39" x14ac:dyDescent="0.3">
      <c r="E200" s="71"/>
      <c r="F200" s="169" t="s">
        <v>174</v>
      </c>
      <c r="G200" s="60"/>
      <c r="H200" s="171"/>
      <c r="I200" s="170"/>
      <c r="J200" s="170"/>
      <c r="K200" s="170"/>
      <c r="L200" s="171"/>
      <c r="M200" s="170"/>
      <c r="N200" s="170"/>
      <c r="O200" s="170"/>
      <c r="Q200" s="10">
        <f t="shared" ref="Q200:AE200" si="112">SUMIFS(Q$18:Q$130,$P$18:$P$130,1,$K$18:$K$130,-1)</f>
        <v>0</v>
      </c>
      <c r="R200" s="1">
        <f t="shared" si="112"/>
        <v>0</v>
      </c>
      <c r="S200" s="1">
        <f t="shared" si="112"/>
        <v>2</v>
      </c>
      <c r="T200" s="1">
        <f t="shared" si="112"/>
        <v>2</v>
      </c>
      <c r="U200" s="9">
        <f t="shared" si="112"/>
        <v>2</v>
      </c>
      <c r="V200" s="1">
        <f t="shared" si="112"/>
        <v>0</v>
      </c>
      <c r="W200" s="1">
        <f t="shared" si="112"/>
        <v>0</v>
      </c>
      <c r="X200" s="1">
        <f t="shared" si="112"/>
        <v>0</v>
      </c>
      <c r="Y200" s="1">
        <f t="shared" si="112"/>
        <v>2.5</v>
      </c>
      <c r="Z200" s="1">
        <f t="shared" si="112"/>
        <v>1</v>
      </c>
      <c r="AA200" s="10">
        <f t="shared" si="112"/>
        <v>4</v>
      </c>
      <c r="AB200" s="1">
        <f t="shared" si="112"/>
        <v>4.5</v>
      </c>
      <c r="AC200" s="1">
        <f t="shared" si="112"/>
        <v>3</v>
      </c>
      <c r="AD200" s="1">
        <f t="shared" si="112"/>
        <v>3</v>
      </c>
      <c r="AE200" s="9">
        <f t="shared" si="112"/>
        <v>0</v>
      </c>
      <c r="AJ200" s="10"/>
    </row>
    <row r="201" spans="5:39" x14ac:dyDescent="0.3">
      <c r="E201" s="71"/>
      <c r="F201" s="171" t="s">
        <v>25</v>
      </c>
      <c r="G201" s="170"/>
      <c r="H201" s="171" t="s">
        <v>168</v>
      </c>
      <c r="I201" s="172"/>
      <c r="J201" s="172"/>
      <c r="K201" s="172"/>
      <c r="L201" s="172"/>
      <c r="M201" s="172"/>
      <c r="N201" s="172"/>
      <c r="O201" s="170"/>
      <c r="Q201" s="153"/>
      <c r="R201" s="33"/>
      <c r="S201" s="33">
        <f>(Q200*1+R200*2+S200*3+T200*4+U200*5)/SUM(Q200:U200)</f>
        <v>4</v>
      </c>
      <c r="T201" s="33"/>
      <c r="U201" s="155">
        <f>(U200*1.5+T200-R200-Q200*1.5)/SUM(Q200:U200)</f>
        <v>0.83333333333333337</v>
      </c>
      <c r="V201" s="33"/>
      <c r="W201" s="33"/>
      <c r="X201" s="33">
        <f>(V200*1+W200*2+X200*3+Y200*4+Z200*5)/SUM(V200:Z200)</f>
        <v>4.2857142857142856</v>
      </c>
      <c r="Y201" s="33"/>
      <c r="Z201" s="155">
        <f>(Z200*1.5+Y200-W200-V200*1.5)/SUM(V200:Z200)</f>
        <v>1.1428571428571428</v>
      </c>
      <c r="AA201" s="153"/>
      <c r="AB201" s="33"/>
      <c r="AC201" s="33">
        <f>(AA200*1+AB200*2+AC200*3+AD200*4+AE200*5)/SUM(AA200:AE200)</f>
        <v>2.3448275862068964</v>
      </c>
      <c r="AD201" s="33"/>
      <c r="AE201" s="155">
        <f>(AE200*1.5+AD200-AB200-AA200*1.5)/SUM(AA200:AE200)</f>
        <v>-0.51724137931034486</v>
      </c>
      <c r="AJ201" s="10"/>
    </row>
    <row r="202" spans="5:39" x14ac:dyDescent="0.3">
      <c r="E202" s="71"/>
      <c r="F202" s="169" t="s">
        <v>175</v>
      </c>
      <c r="G202" s="172"/>
      <c r="H202" s="172"/>
      <c r="I202" s="172"/>
      <c r="J202" s="172"/>
      <c r="K202" s="172"/>
      <c r="L202" s="172"/>
      <c r="M202" s="172"/>
      <c r="N202" s="172"/>
      <c r="O202" s="170"/>
      <c r="Q202" s="10">
        <f t="shared" ref="Q202:AE202" si="113">SUMIFS(Q$18:Q$130,$P$18:$P$130,"&gt;2",$K$18:$K$130,-1)</f>
        <v>0</v>
      </c>
      <c r="R202" s="1">
        <f t="shared" si="113"/>
        <v>0</v>
      </c>
      <c r="S202" s="1">
        <f t="shared" si="113"/>
        <v>0</v>
      </c>
      <c r="T202" s="1">
        <f t="shared" si="113"/>
        <v>0</v>
      </c>
      <c r="U202" s="9">
        <f t="shared" si="113"/>
        <v>0</v>
      </c>
      <c r="V202" s="1">
        <f t="shared" si="113"/>
        <v>0</v>
      </c>
      <c r="W202" s="1">
        <f t="shared" si="113"/>
        <v>0</v>
      </c>
      <c r="X202" s="1">
        <f t="shared" si="113"/>
        <v>2</v>
      </c>
      <c r="Y202" s="1">
        <f t="shared" si="113"/>
        <v>0</v>
      </c>
      <c r="Z202" s="1">
        <f t="shared" si="113"/>
        <v>2</v>
      </c>
      <c r="AA202" s="10">
        <f t="shared" si="113"/>
        <v>0</v>
      </c>
      <c r="AB202" s="1">
        <f t="shared" si="113"/>
        <v>0</v>
      </c>
      <c r="AC202" s="1">
        <f t="shared" si="113"/>
        <v>0</v>
      </c>
      <c r="AD202" s="1">
        <f t="shared" si="113"/>
        <v>2</v>
      </c>
      <c r="AE202" s="9">
        <f t="shared" si="113"/>
        <v>6</v>
      </c>
      <c r="AJ202" s="10"/>
    </row>
    <row r="203" spans="5:39" x14ac:dyDescent="0.3">
      <c r="E203" s="71"/>
      <c r="F203" s="124" t="s">
        <v>25</v>
      </c>
      <c r="G203" s="125"/>
      <c r="H203" s="124" t="s">
        <v>168</v>
      </c>
      <c r="I203" s="174"/>
      <c r="J203" s="174"/>
      <c r="K203" s="174"/>
      <c r="L203" s="174"/>
      <c r="M203" s="174"/>
      <c r="N203" s="174"/>
      <c r="O203" s="125"/>
      <c r="P203" s="115"/>
      <c r="Q203" s="154"/>
      <c r="R203" s="151"/>
      <c r="S203" s="151" t="e">
        <f>(Q202*1+R202*2+S202*3+T202*4+U202*5)/SUM(Q202:U202)</f>
        <v>#DIV/0!</v>
      </c>
      <c r="T203" s="151"/>
      <c r="U203" s="156" t="e">
        <f>(U202*1.5+T202-R202-Q202*1.5)/SUM(Q202:U202)</f>
        <v>#DIV/0!</v>
      </c>
      <c r="V203" s="151"/>
      <c r="W203" s="151"/>
      <c r="X203" s="151">
        <f>(V202*1+W202*2+X202*3+Y202*4+Z202*5)/SUM(V202:Z202)</f>
        <v>4</v>
      </c>
      <c r="Y203" s="151"/>
      <c r="Z203" s="156">
        <f>(Z202*1.5+Y202-W202-V202*1.5)/SUM(V202:Z202)</f>
        <v>0.75</v>
      </c>
      <c r="AA203" s="154"/>
      <c r="AB203" s="151"/>
      <c r="AC203" s="151">
        <f>(AA202*1+AB202*2+AC202*3+AD202*4+AE202*5)/SUM(AA202:AE202)</f>
        <v>4.75</v>
      </c>
      <c r="AD203" s="151"/>
      <c r="AE203" s="156">
        <f>(AE202*1.5+AD202-AB202-AA202*1.5)/SUM(AA202:AE202)</f>
        <v>1.375</v>
      </c>
      <c r="AJ203" s="10"/>
    </row>
    <row r="204" spans="5:39" x14ac:dyDescent="0.3">
      <c r="E204" s="71"/>
      <c r="F204" s="169"/>
      <c r="G204" s="173"/>
      <c r="H204" s="173"/>
      <c r="I204" s="173"/>
      <c r="J204" s="173"/>
      <c r="K204" s="173"/>
      <c r="L204" s="173"/>
      <c r="M204" s="173"/>
      <c r="N204" s="173"/>
      <c r="O204" s="170"/>
      <c r="AJ204" s="10"/>
    </row>
    <row r="205" spans="5:39" x14ac:dyDescent="0.3">
      <c r="F205" s="32"/>
      <c r="AJ205" s="10"/>
    </row>
    <row r="206" spans="5:39" x14ac:dyDescent="0.3">
      <c r="E206" t="s">
        <v>122</v>
      </c>
      <c r="F206" s="58"/>
      <c r="G206" s="49"/>
      <c r="H206" s="169" t="s">
        <v>165</v>
      </c>
      <c r="I206" s="58"/>
      <c r="J206" s="49"/>
      <c r="K206" s="49"/>
      <c r="L206" s="112"/>
      <c r="AF206" s="62">
        <f t="shared" ref="AF206:AM206" si="114">SUMIF($K$18:$K$130,1,AF$18:AF$130)</f>
        <v>42</v>
      </c>
      <c r="AG206" s="62">
        <f t="shared" si="114"/>
        <v>7</v>
      </c>
      <c r="AH206" s="62">
        <f t="shared" si="114"/>
        <v>6</v>
      </c>
      <c r="AI206" s="62">
        <f t="shared" si="114"/>
        <v>4</v>
      </c>
      <c r="AJ206" s="81">
        <f t="shared" si="114"/>
        <v>15</v>
      </c>
      <c r="AK206" s="62">
        <f t="shared" si="114"/>
        <v>4</v>
      </c>
      <c r="AL206" s="62">
        <f t="shared" si="114"/>
        <v>4</v>
      </c>
      <c r="AM206" s="117">
        <f t="shared" si="114"/>
        <v>18</v>
      </c>
    </row>
    <row r="207" spans="5:39" x14ac:dyDescent="0.3">
      <c r="F207" s="58"/>
      <c r="G207" s="49"/>
      <c r="H207" s="169" t="s">
        <v>164</v>
      </c>
      <c r="I207" s="49"/>
      <c r="J207" s="49"/>
      <c r="K207" s="49"/>
      <c r="L207" s="112"/>
      <c r="AF207" s="62">
        <f t="shared" ref="AF207:AM207" si="115">SUMIF($K$18:$K$130,-1,AF$18:AF$130)</f>
        <v>21</v>
      </c>
      <c r="AG207" s="62">
        <f t="shared" si="115"/>
        <v>2</v>
      </c>
      <c r="AH207" s="62">
        <f t="shared" si="115"/>
        <v>1</v>
      </c>
      <c r="AI207" s="62">
        <f t="shared" si="115"/>
        <v>0</v>
      </c>
      <c r="AJ207" s="81">
        <f t="shared" si="115"/>
        <v>7</v>
      </c>
      <c r="AK207" s="62">
        <f t="shared" si="115"/>
        <v>6</v>
      </c>
      <c r="AL207" s="62">
        <f t="shared" si="115"/>
        <v>1</v>
      </c>
      <c r="AM207" s="117">
        <f t="shared" si="115"/>
        <v>3</v>
      </c>
    </row>
    <row r="208" spans="5:39" x14ac:dyDescent="0.3">
      <c r="F208" s="56"/>
      <c r="G208" s="49"/>
      <c r="H208" s="113" t="s">
        <v>123</v>
      </c>
      <c r="I208" s="102"/>
      <c r="J208" s="102"/>
      <c r="K208" s="102"/>
      <c r="L208" s="114"/>
      <c r="M208" s="114"/>
      <c r="N208" s="114"/>
      <c r="O208" s="114"/>
      <c r="P208" s="114"/>
      <c r="Q208" s="103"/>
      <c r="R208" s="102"/>
      <c r="S208" s="102"/>
      <c r="T208" s="102"/>
      <c r="U208" s="104"/>
      <c r="V208" s="102"/>
      <c r="W208" s="102"/>
      <c r="X208" s="102"/>
      <c r="Y208" s="102"/>
      <c r="Z208" s="102"/>
      <c r="AA208" s="103"/>
      <c r="AB208" s="102"/>
      <c r="AC208" s="102"/>
      <c r="AD208" s="102"/>
      <c r="AE208" s="104"/>
      <c r="AF208" s="201">
        <f>AF207/(AF207+AF206)*100</f>
        <v>33.333333333333329</v>
      </c>
      <c r="AG208" s="127">
        <f t="shared" ref="AG208:AM208" si="116">AG207/(AG207+AG206)*100</f>
        <v>22.222222222222221</v>
      </c>
      <c r="AH208" s="127">
        <f t="shared" si="116"/>
        <v>14.285714285714285</v>
      </c>
      <c r="AI208" s="127">
        <f t="shared" si="116"/>
        <v>0</v>
      </c>
      <c r="AJ208" s="128">
        <f t="shared" si="116"/>
        <v>31.818181818181817</v>
      </c>
      <c r="AK208" s="201">
        <f t="shared" si="116"/>
        <v>60</v>
      </c>
      <c r="AL208" s="127">
        <f t="shared" si="116"/>
        <v>20</v>
      </c>
      <c r="AM208" s="129">
        <f t="shared" si="116"/>
        <v>14.285714285714285</v>
      </c>
    </row>
    <row r="209" spans="6:39" x14ac:dyDescent="0.3">
      <c r="F209" s="56"/>
      <c r="G209" s="49"/>
      <c r="H209" s="58" t="s">
        <v>32</v>
      </c>
      <c r="I209" s="49"/>
      <c r="J209" s="49"/>
      <c r="K209" s="49"/>
      <c r="L209" s="112"/>
      <c r="AF209" s="62">
        <f t="shared" ref="AF209:AM209" si="117">AF131-AF206-AF207</f>
        <v>0</v>
      </c>
      <c r="AG209" s="62">
        <f t="shared" si="117"/>
        <v>0</v>
      </c>
      <c r="AH209" s="62">
        <f t="shared" si="117"/>
        <v>0</v>
      </c>
      <c r="AI209" s="62">
        <f t="shared" si="117"/>
        <v>0</v>
      </c>
      <c r="AJ209" s="81">
        <f t="shared" si="117"/>
        <v>0</v>
      </c>
      <c r="AK209" s="62">
        <f t="shared" si="117"/>
        <v>0</v>
      </c>
      <c r="AL209" s="62">
        <f t="shared" si="117"/>
        <v>0</v>
      </c>
      <c r="AM209" s="117">
        <f t="shared" si="117"/>
        <v>0</v>
      </c>
    </row>
    <row r="210" spans="6:39" x14ac:dyDescent="0.3">
      <c r="AF210" s="62"/>
      <c r="AG210" s="62"/>
      <c r="AH210" s="62"/>
      <c r="AI210" s="62"/>
      <c r="AJ210" s="81"/>
      <c r="AK210" s="62"/>
      <c r="AL210" s="62"/>
      <c r="AM210" s="117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21">
    <sortCondition ref="B8:B121"/>
    <sortCondition ref="D8:D121"/>
    <sortCondition ref="C8:C121"/>
    <sortCondition ref="E8:E121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23"/>
  <sheetViews>
    <sheetView workbookViewId="0">
      <selection activeCell="S11" sqref="S11"/>
    </sheetView>
  </sheetViews>
  <sheetFormatPr defaultRowHeight="14.4" x14ac:dyDescent="0.3"/>
  <cols>
    <col min="1" max="1" width="12.109375" bestFit="1" customWidth="1"/>
    <col min="2" max="6" width="8.88671875" style="1"/>
    <col min="7" max="7" width="12.109375" bestFit="1" customWidth="1"/>
    <col min="8" max="12" width="8.88671875" style="1"/>
    <col min="13" max="13" width="12.109375" bestFit="1" customWidth="1"/>
    <col min="14" max="16" width="8.88671875" style="1"/>
    <col min="19" max="19" width="12.109375" bestFit="1" customWidth="1"/>
    <col min="20" max="22" width="5.77734375" customWidth="1"/>
    <col min="23" max="23" width="5.77734375" style="1" customWidth="1"/>
  </cols>
  <sheetData>
    <row r="1" spans="1:23" ht="15" thickBot="1" x14ac:dyDescent="0.35">
      <c r="B1" s="223" t="s">
        <v>134</v>
      </c>
      <c r="C1" s="224"/>
      <c r="D1" s="224"/>
      <c r="E1" s="224"/>
      <c r="F1" s="225"/>
      <c r="G1" s="59"/>
      <c r="H1" s="223" t="s">
        <v>137</v>
      </c>
      <c r="I1" s="224"/>
      <c r="J1" s="224"/>
      <c r="K1" s="224"/>
      <c r="L1" s="225"/>
      <c r="M1" s="59"/>
      <c r="N1" s="223" t="s">
        <v>138</v>
      </c>
      <c r="O1" s="224"/>
      <c r="P1" s="224"/>
      <c r="Q1" s="224"/>
      <c r="R1" s="225"/>
      <c r="T1" s="165" t="s">
        <v>151</v>
      </c>
      <c r="U1" s="165"/>
      <c r="V1" s="165"/>
    </row>
    <row r="2" spans="1:23" x14ac:dyDescent="0.3">
      <c r="B2" s="10" t="s">
        <v>135</v>
      </c>
      <c r="C2" s="49" t="s">
        <v>153</v>
      </c>
      <c r="D2" s="49" t="s">
        <v>154</v>
      </c>
      <c r="E2" s="49" t="s">
        <v>155</v>
      </c>
      <c r="F2" s="9" t="s">
        <v>10</v>
      </c>
      <c r="G2" s="59"/>
      <c r="H2" s="10" t="s">
        <v>135</v>
      </c>
      <c r="I2" s="49" t="s">
        <v>153</v>
      </c>
      <c r="J2" s="49" t="s">
        <v>154</v>
      </c>
      <c r="K2" s="49" t="s">
        <v>155</v>
      </c>
      <c r="L2" s="9" t="s">
        <v>10</v>
      </c>
      <c r="M2" s="59"/>
      <c r="N2" s="10" t="s">
        <v>135</v>
      </c>
      <c r="O2" s="49" t="s">
        <v>153</v>
      </c>
      <c r="P2" s="49" t="s">
        <v>154</v>
      </c>
      <c r="Q2" s="49" t="s">
        <v>155</v>
      </c>
      <c r="R2" s="9" t="s">
        <v>10</v>
      </c>
      <c r="T2" s="160" t="s">
        <v>143</v>
      </c>
      <c r="U2" s="82" t="s">
        <v>144</v>
      </c>
      <c r="V2" s="83" t="s">
        <v>145</v>
      </c>
    </row>
    <row r="3" spans="1:23" x14ac:dyDescent="0.3">
      <c r="A3" s="101" t="s">
        <v>136</v>
      </c>
      <c r="B3" s="152">
        <f>US!N7</f>
        <v>2.875</v>
      </c>
      <c r="C3" s="150">
        <f>US!N8</f>
        <v>3.3076923076923075</v>
      </c>
      <c r="D3" s="150">
        <f>US!N9</f>
        <v>2.5789473684210527</v>
      </c>
      <c r="E3" s="102"/>
      <c r="F3" s="104"/>
      <c r="G3" s="157" t="s">
        <v>136</v>
      </c>
      <c r="H3" s="150">
        <f>US!S7</f>
        <v>2.6808510638297873</v>
      </c>
      <c r="I3" s="150">
        <f>US!S8</f>
        <v>2.1176470588235294</v>
      </c>
      <c r="J3" s="150">
        <f>US!S9</f>
        <v>3</v>
      </c>
      <c r="K3" s="102"/>
      <c r="L3" s="104"/>
      <c r="M3" s="157" t="s">
        <v>136</v>
      </c>
      <c r="N3" s="150">
        <f>US!X7</f>
        <v>2.715686274509804</v>
      </c>
      <c r="O3" s="150">
        <f>US!X8</f>
        <v>2.2941176470588234</v>
      </c>
      <c r="P3" s="150">
        <f>US!X9</f>
        <v>2.9264705882352939</v>
      </c>
      <c r="Q3" s="101"/>
      <c r="R3" s="158"/>
      <c r="S3" s="101" t="s">
        <v>136</v>
      </c>
      <c r="T3" s="157"/>
      <c r="U3" s="101"/>
      <c r="V3" s="158"/>
    </row>
    <row r="4" spans="1:23" x14ac:dyDescent="0.3">
      <c r="A4" s="53" t="s">
        <v>180</v>
      </c>
      <c r="B4" s="153">
        <f>Kriv!$S$11</f>
        <v>3.1818181818181817</v>
      </c>
      <c r="C4" s="163">
        <f>Kriv!$S$12</f>
        <v>3.375</v>
      </c>
      <c r="D4" s="163">
        <f>Kriv!$S$13</f>
        <v>3.0714285714285716</v>
      </c>
      <c r="E4" s="163">
        <f>Kriv!$S$14</f>
        <v>3.1363636363636362</v>
      </c>
      <c r="F4" s="57">
        <f>Kriv!$S$15</f>
        <v>3.5714285714285716</v>
      </c>
      <c r="G4" s="204" t="s">
        <v>180</v>
      </c>
      <c r="H4" s="164">
        <f>Kriv!$X$11</f>
        <v>2.59375</v>
      </c>
      <c r="I4" s="57">
        <f>Kriv!$X$12</f>
        <v>2.3787878787878789</v>
      </c>
      <c r="J4" s="57">
        <f>Kriv!$X$13</f>
        <v>2.7063492063492065</v>
      </c>
      <c r="K4" s="57">
        <f>Kriv!$X$14</f>
        <v>2.7051282051282053</v>
      </c>
      <c r="L4" s="57">
        <f>Kriv!$X$15</f>
        <v>2.7592592592592591</v>
      </c>
      <c r="M4" s="204" t="s">
        <v>180</v>
      </c>
      <c r="N4" s="164">
        <f>Kriv!$AC$11</f>
        <v>2.6666666666666665</v>
      </c>
      <c r="O4" s="57">
        <f>Kriv!$AC$12</f>
        <v>2.5323741007194243</v>
      </c>
      <c r="P4" s="57">
        <f>Kriv!$AC$13</f>
        <v>2.7330960854092528</v>
      </c>
      <c r="Q4" s="57">
        <f>Kriv!$AC$14</f>
        <v>2.7045454545454546</v>
      </c>
      <c r="R4" s="155">
        <f>Kriv!$AC$15</f>
        <v>2.6206896551724137</v>
      </c>
      <c r="S4" s="166" t="s">
        <v>180</v>
      </c>
      <c r="T4" s="10" t="s">
        <v>48</v>
      </c>
      <c r="U4" s="49" t="s">
        <v>48</v>
      </c>
      <c r="V4" s="9"/>
      <c r="W4" s="1">
        <f>0+0+1</f>
        <v>1</v>
      </c>
    </row>
    <row r="5" spans="1:23" x14ac:dyDescent="0.3">
      <c r="A5" s="53" t="s">
        <v>181</v>
      </c>
      <c r="B5" s="153">
        <f>Štu!$S$11</f>
        <v>3.0168067226890756</v>
      </c>
      <c r="C5" s="57">
        <f>Štu!$S$12</f>
        <v>3.2857142857142856</v>
      </c>
      <c r="D5" s="57">
        <f>Štu!$S$13</f>
        <v>2.8701298701298703</v>
      </c>
      <c r="E5" s="57">
        <f>Štu!$S$14</f>
        <v>3.35</v>
      </c>
      <c r="F5" s="57"/>
      <c r="G5" s="205" t="s">
        <v>181</v>
      </c>
      <c r="H5" s="153">
        <f>Štu!$X$11</f>
        <v>2.7037037037037037</v>
      </c>
      <c r="I5" s="57">
        <f>Štu!$X$12</f>
        <v>2.3787878787878789</v>
      </c>
      <c r="J5" s="57">
        <f>Štu!$X$13</f>
        <v>2.8780487804878048</v>
      </c>
      <c r="K5" s="57">
        <f>Štu!$X$14</f>
        <v>3.0192307692307692</v>
      </c>
      <c r="L5" s="57">
        <f>Štu!$X$15</f>
        <v>2.7826086956521738</v>
      </c>
      <c r="M5" s="205" t="s">
        <v>181</v>
      </c>
      <c r="N5" s="153">
        <f>Štu!$AC$11</f>
        <v>2.592233009708738</v>
      </c>
      <c r="O5" s="57">
        <f>Štu!$AC$12</f>
        <v>2.5629629629629629</v>
      </c>
      <c r="P5" s="57">
        <f>Štu!$AC$13</f>
        <v>2.6064981949458486</v>
      </c>
      <c r="Q5" s="57">
        <f>Štu!$AC$14</f>
        <v>2.4205607476635516</v>
      </c>
      <c r="R5" s="155">
        <f>Štu!$AC$15</f>
        <v>2.125</v>
      </c>
      <c r="S5" s="167" t="s">
        <v>181</v>
      </c>
      <c r="T5" s="10" t="s">
        <v>150</v>
      </c>
      <c r="U5" s="49"/>
      <c r="V5" s="9" t="s">
        <v>48</v>
      </c>
      <c r="W5" s="1">
        <f>0.5+1+0</f>
        <v>1.5</v>
      </c>
    </row>
    <row r="6" spans="1:23" x14ac:dyDescent="0.3">
      <c r="A6" s="53" t="s">
        <v>177</v>
      </c>
      <c r="B6" s="153">
        <f>Šink!$S$11</f>
        <v>3.0714285714285716</v>
      </c>
      <c r="C6" s="57">
        <f>Šink!$S$12</f>
        <v>3.375</v>
      </c>
      <c r="D6" s="57">
        <f>Šink!$S$13</f>
        <v>2.8846153846153846</v>
      </c>
      <c r="E6" s="57">
        <f>Šink!$S$14</f>
        <v>2.903225806451613</v>
      </c>
      <c r="F6" s="57">
        <f>Šink!$S$15</f>
        <v>3.2</v>
      </c>
      <c r="G6" s="205" t="s">
        <v>177</v>
      </c>
      <c r="H6" s="153">
        <f>Šink!$X$11</f>
        <v>2.6408839779005526</v>
      </c>
      <c r="I6" s="57">
        <f>Šink!$X$12</f>
        <v>2.3787878787878789</v>
      </c>
      <c r="J6" s="57">
        <f>Šink!$X$13</f>
        <v>2.7913043478260868</v>
      </c>
      <c r="K6" s="57">
        <f>Šink!$X$14</f>
        <v>3</v>
      </c>
      <c r="L6" s="57">
        <f>Šink!$X$15</f>
        <v>2.7826086956521738</v>
      </c>
      <c r="M6" s="205" t="s">
        <v>177</v>
      </c>
      <c r="N6" s="153">
        <f>Šink!$AC$11</f>
        <v>2.8005115089514065</v>
      </c>
      <c r="O6" s="57">
        <f>Šink!$AC$12</f>
        <v>2.5873015873015874</v>
      </c>
      <c r="P6" s="57">
        <f>Šink!$AC$13</f>
        <v>2.9018867924528302</v>
      </c>
      <c r="Q6" s="57">
        <f>Šink!$AC$14</f>
        <v>2.7894736842105261</v>
      </c>
      <c r="R6" s="155">
        <f>Šink!$AC$15</f>
        <v>2.75</v>
      </c>
      <c r="S6" s="167" t="s">
        <v>177</v>
      </c>
      <c r="T6" s="10" t="s">
        <v>150</v>
      </c>
      <c r="U6" s="49" t="s">
        <v>48</v>
      </c>
      <c r="V6" s="9"/>
      <c r="W6" s="1">
        <f>0.5+0+1</f>
        <v>1.5</v>
      </c>
    </row>
    <row r="7" spans="1:23" x14ac:dyDescent="0.3">
      <c r="A7" s="53" t="s">
        <v>303</v>
      </c>
      <c r="B7" s="153">
        <f>BMZ!$S$11</f>
        <v>2.8518518518518516</v>
      </c>
      <c r="C7" s="57">
        <f>BMZ!$S$12</f>
        <v>3.1578947368421053</v>
      </c>
      <c r="D7" s="57">
        <f>BMZ!$S$13</f>
        <v>2.6857142857142855</v>
      </c>
      <c r="E7" s="57">
        <f>BMZ!$S$14</f>
        <v>3.1</v>
      </c>
      <c r="F7" s="57">
        <f>BMZ!$S$15</f>
        <v>3</v>
      </c>
      <c r="G7" s="205" t="s">
        <v>303</v>
      </c>
      <c r="H7" s="153">
        <f>BMZ!$X$11</f>
        <v>2.7467532467532467</v>
      </c>
      <c r="I7" s="57">
        <f>BMZ!$X$12</f>
        <v>2.3137254901960786</v>
      </c>
      <c r="J7" s="57">
        <f>BMZ!$X$13</f>
        <v>2.9611650485436893</v>
      </c>
      <c r="K7" s="57">
        <f>BMZ!$X$14</f>
        <v>2.7826086956521738</v>
      </c>
      <c r="L7" s="57">
        <f>BMZ!$X$15</f>
        <v>3.2727272727272729</v>
      </c>
      <c r="M7" s="205" t="s">
        <v>303</v>
      </c>
      <c r="N7" s="153">
        <f>BMZ!$AC$11</f>
        <v>2.6168478260869565</v>
      </c>
      <c r="O7" s="57">
        <f>BMZ!$AC$12</f>
        <v>2.574074074074074</v>
      </c>
      <c r="P7" s="57">
        <f>BMZ!$AC$13</f>
        <v>2.6346153846153846</v>
      </c>
      <c r="Q7" s="57">
        <f>BMZ!$AC$14</f>
        <v>2.2933333333333334</v>
      </c>
      <c r="R7" s="155">
        <f>BMZ!$AC$15</f>
        <v>2.2051282051282053</v>
      </c>
      <c r="S7" s="53" t="s">
        <v>303</v>
      </c>
      <c r="T7" s="10" t="s">
        <v>149</v>
      </c>
      <c r="U7" s="49" t="s">
        <v>150</v>
      </c>
      <c r="V7" s="9" t="s">
        <v>150</v>
      </c>
      <c r="W7" s="1">
        <f>1.5+0.5+0.5</f>
        <v>2.5</v>
      </c>
    </row>
    <row r="8" spans="1:23" x14ac:dyDescent="0.3">
      <c r="A8" s="53" t="s">
        <v>184</v>
      </c>
      <c r="B8" s="153">
        <f>Tes!$S$11</f>
        <v>3.008695652173913</v>
      </c>
      <c r="C8" s="57">
        <f>Tes!$S$12</f>
        <v>3.2105263157894739</v>
      </c>
      <c r="D8" s="57">
        <f>Tes!$S$13</f>
        <v>2.9090909090909092</v>
      </c>
      <c r="E8" s="57">
        <f>Tes!$S$14</f>
        <v>4</v>
      </c>
      <c r="F8" s="57">
        <f>Tes!$S$15</f>
        <v>4</v>
      </c>
      <c r="G8" s="205" t="s">
        <v>184</v>
      </c>
      <c r="H8" s="153">
        <f>Tes!$X$11</f>
        <v>2.792134831460674</v>
      </c>
      <c r="I8" s="57">
        <f>Tes!$X$12</f>
        <v>2.4406779661016951</v>
      </c>
      <c r="J8" s="57">
        <f>Tes!$X$13</f>
        <v>2.9663865546218489</v>
      </c>
      <c r="K8" s="57">
        <f>Tes!$X$14</f>
        <v>2.95</v>
      </c>
      <c r="L8" s="57">
        <f>Tes!$X$15</f>
        <v>2.875</v>
      </c>
      <c r="M8" s="205" t="s">
        <v>184</v>
      </c>
      <c r="N8" s="153">
        <f>Tes!$AC$11</f>
        <v>2.8600508905852418</v>
      </c>
      <c r="O8" s="57">
        <f>Tes!$AC$12</f>
        <v>2.4727272727272727</v>
      </c>
      <c r="P8" s="57">
        <f>Tes!$AC$13</f>
        <v>3.010600706713781</v>
      </c>
      <c r="Q8" s="57">
        <f>Tes!$AC$14</f>
        <v>3.1621621621621623</v>
      </c>
      <c r="R8" s="155">
        <f>Tes!$AC$15</f>
        <v>3.3333333333333335</v>
      </c>
      <c r="S8" s="53" t="s">
        <v>184</v>
      </c>
      <c r="T8" s="10" t="s">
        <v>48</v>
      </c>
      <c r="U8" s="49" t="s">
        <v>149</v>
      </c>
      <c r="V8" s="9"/>
      <c r="W8" s="1">
        <f>0+1.5+1</f>
        <v>2.5</v>
      </c>
    </row>
    <row r="9" spans="1:23" x14ac:dyDescent="0.3">
      <c r="A9" s="53" t="s">
        <v>179</v>
      </c>
      <c r="B9" s="153">
        <f>Jamb!$S$11</f>
        <v>2.9464285714285716</v>
      </c>
      <c r="C9" s="57">
        <f>Jamb!$S$12</f>
        <v>3.4473684210526314</v>
      </c>
      <c r="D9" s="57">
        <f>Jamb!$S$13</f>
        <v>2.689189189189189</v>
      </c>
      <c r="E9" s="57">
        <f>Jamb!$S$14</f>
        <v>3.08</v>
      </c>
      <c r="F9" s="57">
        <f>Jamb!$S$15</f>
        <v>1</v>
      </c>
      <c r="G9" s="205" t="s">
        <v>179</v>
      </c>
      <c r="H9" s="153">
        <f>Jamb!$X$11</f>
        <v>2.7409638554216866</v>
      </c>
      <c r="I9" s="57">
        <f>Jamb!$X$12</f>
        <v>2.5319148936170213</v>
      </c>
      <c r="J9" s="57">
        <f>Jamb!$X$13</f>
        <v>2.8235294117647061</v>
      </c>
      <c r="K9" s="57">
        <f>Jamb!$X$14</f>
        <v>3.1632653061224492</v>
      </c>
      <c r="L9" s="57">
        <f>Jamb!$X$15</f>
        <v>3.1904761904761907</v>
      </c>
      <c r="M9" s="205" t="s">
        <v>179</v>
      </c>
      <c r="N9" s="153">
        <f>Jamb!$AC$11</f>
        <v>2.5978835978835977</v>
      </c>
      <c r="O9" s="57">
        <f>Jamb!$AC$12</f>
        <v>2.4778761061946901</v>
      </c>
      <c r="P9" s="57">
        <f>Jamb!$AC$13</f>
        <v>2.6490566037735848</v>
      </c>
      <c r="Q9" s="57">
        <f>Jamb!$AC$14</f>
        <v>2.4666666666666668</v>
      </c>
      <c r="R9" s="155">
        <f>Jamb!$AC$15</f>
        <v>2.5555555555555554</v>
      </c>
      <c r="S9" s="53" t="s">
        <v>179</v>
      </c>
      <c r="T9" s="10"/>
      <c r="U9" s="49"/>
      <c r="V9" s="9"/>
      <c r="W9" s="1">
        <f>1+1+1</f>
        <v>3</v>
      </c>
    </row>
    <row r="10" spans="1:23" x14ac:dyDescent="0.3">
      <c r="A10" s="71" t="s">
        <v>178</v>
      </c>
      <c r="B10" s="153">
        <f>Jer!$S$11</f>
        <v>2.8632478632478633</v>
      </c>
      <c r="C10" s="57">
        <f>Jer!$S$12</f>
        <v>3.375</v>
      </c>
      <c r="D10" s="57">
        <f>Jer!$S$13</f>
        <v>2.5072463768115942</v>
      </c>
      <c r="E10" s="57">
        <f>Jer!$S$14</f>
        <v>2.4516129032258065</v>
      </c>
      <c r="F10" s="57">
        <f>Jer!$S$15</f>
        <v>2.9333333333333331</v>
      </c>
      <c r="G10" s="205" t="s">
        <v>178</v>
      </c>
      <c r="H10" s="153">
        <f>Jer!$X$11</f>
        <v>2.7586206896551726</v>
      </c>
      <c r="I10" s="57">
        <f>Jer!$X$12</f>
        <v>2.3787878787878789</v>
      </c>
      <c r="J10" s="57">
        <f>Jer!$X$13</f>
        <v>2.9907407407407409</v>
      </c>
      <c r="K10" s="57">
        <f>Jer!$X$14</f>
        <v>3.0833333333333335</v>
      </c>
      <c r="L10" s="57">
        <f>Jer!$X$15</f>
        <v>3.263157894736842</v>
      </c>
      <c r="M10" s="205" t="s">
        <v>178</v>
      </c>
      <c r="N10" s="153">
        <f>Jer!$AC$11</f>
        <v>2.5254237288135593</v>
      </c>
      <c r="O10" s="57">
        <f>Jer!$AC$12</f>
        <v>2.5323741007194243</v>
      </c>
      <c r="P10" s="57">
        <f>Jer!$AC$13</f>
        <v>2.5218978102189782</v>
      </c>
      <c r="Q10" s="57">
        <f>Jer!$AC$14</f>
        <v>2.2886597938144329</v>
      </c>
      <c r="R10" s="155">
        <f>Jer!$AC$15</f>
        <v>1.75</v>
      </c>
      <c r="S10" s="71" t="s">
        <v>178</v>
      </c>
      <c r="T10" s="10" t="s">
        <v>146</v>
      </c>
      <c r="U10" s="49" t="s">
        <v>149</v>
      </c>
      <c r="V10" s="9" t="s">
        <v>48</v>
      </c>
      <c r="W10" s="1">
        <f>2+1.5+0</f>
        <v>3.5</v>
      </c>
    </row>
    <row r="11" spans="1:23" x14ac:dyDescent="0.3">
      <c r="A11" s="71" t="s">
        <v>185</v>
      </c>
      <c r="B11" s="153">
        <f>Ude!$S$11</f>
        <v>2.9074074074074074</v>
      </c>
      <c r="C11" s="57">
        <f>Ude!$S$12</f>
        <v>3.1578947368421053</v>
      </c>
      <c r="D11" s="57">
        <f>Ude!$S$13</f>
        <v>2.7714285714285714</v>
      </c>
      <c r="E11" s="57">
        <f>Ude!$S$14</f>
        <v>3.1111111111111112</v>
      </c>
      <c r="F11" s="57">
        <f>Ude!$S$15</f>
        <v>3.6</v>
      </c>
      <c r="G11" s="205" t="s">
        <v>185</v>
      </c>
      <c r="H11" s="153">
        <f>Ude!$X$11</f>
        <v>2.8896103896103895</v>
      </c>
      <c r="I11" s="57">
        <f>Ude!$X$12</f>
        <v>2.3137254901960786</v>
      </c>
      <c r="J11" s="57">
        <f>Ude!$X$13</f>
        <v>3.174757281553398</v>
      </c>
      <c r="K11" s="57">
        <f>Ude!$X$14</f>
        <v>4.117647058823529</v>
      </c>
      <c r="L11" s="57">
        <f>Ude!$X$15</f>
        <v>4.0869565217391308</v>
      </c>
      <c r="M11" s="205" t="s">
        <v>185</v>
      </c>
      <c r="N11" s="153">
        <f>Ude!$AC$11</f>
        <v>3.0433604336043358</v>
      </c>
      <c r="O11" s="57">
        <f>Ude!$AC$12</f>
        <v>2.5357142857142856</v>
      </c>
      <c r="P11" s="57">
        <f>Ude!$AC$13</f>
        <v>3.2645914396887159</v>
      </c>
      <c r="Q11" s="57">
        <f>Ude!$AC$14</f>
        <v>3.3523809523809525</v>
      </c>
      <c r="R11" s="155">
        <f>Ude!$AC$15</f>
        <v>3.2463768115942031</v>
      </c>
      <c r="S11" s="208" t="s">
        <v>185</v>
      </c>
      <c r="T11" s="10"/>
      <c r="U11" s="49" t="s">
        <v>146</v>
      </c>
      <c r="V11" s="9" t="s">
        <v>146</v>
      </c>
      <c r="W11" s="1">
        <f>1+2+2</f>
        <v>5</v>
      </c>
    </row>
    <row r="12" spans="1:23" x14ac:dyDescent="0.3">
      <c r="A12" s="116" t="s">
        <v>182</v>
      </c>
      <c r="B12" s="154">
        <f>Snoj!$S$11</f>
        <v>2.9026548672566372</v>
      </c>
      <c r="C12" s="151">
        <f>Snoj!$S$12</f>
        <v>3.375</v>
      </c>
      <c r="D12" s="151">
        <f>Snoj!$S$13</f>
        <v>2.5538461538461537</v>
      </c>
      <c r="E12" s="151">
        <f>Snoj!$S$14</f>
        <v>2.6666666666666665</v>
      </c>
      <c r="F12" s="151">
        <f>Snoj!$S$15</f>
        <v>0</v>
      </c>
      <c r="G12" s="206" t="s">
        <v>182</v>
      </c>
      <c r="H12" s="154">
        <f>Snoj!$X$11</f>
        <v>2.7595628415300548</v>
      </c>
      <c r="I12" s="151">
        <f>Snoj!$X$12</f>
        <v>2.3787878787878789</v>
      </c>
      <c r="J12" s="151">
        <f>Snoj!$X$13</f>
        <v>2.9743589743589745</v>
      </c>
      <c r="K12" s="151">
        <f>Snoj!$X$14</f>
        <v>3.3333333333333335</v>
      </c>
      <c r="L12" s="151"/>
      <c r="M12" s="206" t="s">
        <v>182</v>
      </c>
      <c r="N12" s="154">
        <f>Snoj!$AC$11</f>
        <v>2.9348370927318297</v>
      </c>
      <c r="O12" s="151">
        <f>Snoj!$AC$12</f>
        <v>2.5563909774436091</v>
      </c>
      <c r="P12" s="151">
        <f>Snoj!$AC$13</f>
        <v>3.1240601503759398</v>
      </c>
      <c r="Q12" s="151">
        <f>Snoj!$AC$14</f>
        <v>3.9523809523809526</v>
      </c>
      <c r="R12" s="156">
        <f>Snoj!$AC$15</f>
        <v>5</v>
      </c>
      <c r="S12" s="207" t="s">
        <v>182</v>
      </c>
      <c r="T12" s="161" t="s">
        <v>146</v>
      </c>
      <c r="U12" s="8" t="s">
        <v>149</v>
      </c>
      <c r="V12" s="162" t="s">
        <v>146</v>
      </c>
      <c r="W12" s="1">
        <f>2+1.5+2</f>
        <v>5.5</v>
      </c>
    </row>
    <row r="13" spans="1:23" x14ac:dyDescent="0.3">
      <c r="A13" s="159" t="s">
        <v>142</v>
      </c>
      <c r="B13" s="150">
        <f>MEDIAN(B4:B12)</f>
        <v>2.9464285714285716</v>
      </c>
      <c r="C13" s="150">
        <f t="shared" ref="C13:E13" si="0">MEDIAN(C4:C12)</f>
        <v>3.375</v>
      </c>
      <c r="D13" s="150">
        <f t="shared" si="0"/>
        <v>2.7714285714285714</v>
      </c>
      <c r="E13" s="150">
        <f t="shared" si="0"/>
        <v>3.1</v>
      </c>
      <c r="F13" s="102"/>
      <c r="G13" s="101"/>
      <c r="H13" s="150">
        <f>MEDIAN(H4:H12)</f>
        <v>2.7467532467532467</v>
      </c>
      <c r="I13" s="150">
        <f t="shared" ref="I13" si="1">MEDIAN(I4:I12)</f>
        <v>2.3787878787878789</v>
      </c>
      <c r="J13" s="150">
        <f t="shared" ref="J13" si="2">MEDIAN(J4:J12)</f>
        <v>2.9611650485436893</v>
      </c>
      <c r="K13" s="150">
        <f t="shared" ref="K13" si="3">MEDIAN(K4:K12)</f>
        <v>3.0192307692307692</v>
      </c>
      <c r="L13" s="102"/>
      <c r="M13" s="101"/>
      <c r="N13" s="150">
        <f>MEDIAN(N4:N12)</f>
        <v>2.6666666666666665</v>
      </c>
      <c r="O13" s="150">
        <f t="shared" ref="O13" si="4">MEDIAN(O4:O12)</f>
        <v>2.5357142857142856</v>
      </c>
      <c r="P13" s="150">
        <f t="shared" ref="P13" si="5">MEDIAN(P4:P12)</f>
        <v>2.7330960854092528</v>
      </c>
      <c r="Q13" s="150">
        <f t="shared" ref="Q13" si="6">MEDIAN(Q4:Q12)</f>
        <v>2.7045454545454546</v>
      </c>
      <c r="R13" s="101"/>
    </row>
    <row r="15" spans="1:23" x14ac:dyDescent="0.3">
      <c r="T15" s="72" t="s">
        <v>152</v>
      </c>
    </row>
    <row r="16" spans="1:23" x14ac:dyDescent="0.3">
      <c r="A16" t="s">
        <v>139</v>
      </c>
      <c r="T16" t="s">
        <v>48</v>
      </c>
      <c r="U16">
        <v>0</v>
      </c>
    </row>
    <row r="17" spans="1:21" x14ac:dyDescent="0.3">
      <c r="A17" t="s">
        <v>156</v>
      </c>
      <c r="T17" t="s">
        <v>150</v>
      </c>
      <c r="U17">
        <v>0.5</v>
      </c>
    </row>
    <row r="18" spans="1:21" x14ac:dyDescent="0.3">
      <c r="A18" t="s">
        <v>140</v>
      </c>
      <c r="U18">
        <v>1</v>
      </c>
    </row>
    <row r="19" spans="1:21" x14ac:dyDescent="0.3">
      <c r="A19" t="s">
        <v>157</v>
      </c>
      <c r="T19" t="s">
        <v>149</v>
      </c>
      <c r="U19">
        <v>1.5</v>
      </c>
    </row>
    <row r="20" spans="1:21" x14ac:dyDescent="0.3">
      <c r="A20" t="s">
        <v>141</v>
      </c>
      <c r="M20" s="1"/>
      <c r="T20" t="s">
        <v>146</v>
      </c>
      <c r="U20">
        <v>2</v>
      </c>
    </row>
    <row r="22" spans="1:21" x14ac:dyDescent="0.3">
      <c r="A22" t="s">
        <v>147</v>
      </c>
    </row>
    <row r="23" spans="1:21" x14ac:dyDescent="0.3">
      <c r="A23" t="s">
        <v>148</v>
      </c>
    </row>
  </sheetData>
  <sortState ref="A4:W12">
    <sortCondition ref="W4:W12"/>
  </sortState>
  <mergeCells count="3">
    <mergeCell ref="B1:F1"/>
    <mergeCell ref="N1:R1"/>
    <mergeCell ref="H1:L1"/>
  </mergeCells>
  <conditionalFormatting sqref="B4:B12">
    <cfRule type="top10" dxfId="35" priority="43" percent="1" bottom="1" rank="25"/>
    <cfRule type="top10" dxfId="34" priority="44" percent="1" rank="25"/>
  </conditionalFormatting>
  <conditionalFormatting sqref="J4:J12">
    <cfRule type="top10" dxfId="33" priority="15" percent="1" bottom="1" rank="25"/>
    <cfRule type="top10" dxfId="32" priority="16" percent="1" rank="25"/>
  </conditionalFormatting>
  <conditionalFormatting sqref="K4:K12">
    <cfRule type="top10" dxfId="31" priority="13" percent="1" bottom="1" rank="25"/>
    <cfRule type="top10" dxfId="30" priority="14" percent="1" rank="25"/>
  </conditionalFormatting>
  <conditionalFormatting sqref="P4:P12">
    <cfRule type="top10" dxfId="29" priority="11" percent="1" bottom="1" rank="25"/>
    <cfRule type="top10" dxfId="28" priority="12" percent="1" rank="25"/>
  </conditionalFormatting>
  <conditionalFormatting sqref="Q4:Q12">
    <cfRule type="top10" dxfId="27" priority="9" percent="1" bottom="1" rank="25"/>
    <cfRule type="top10" dxfId="26" priority="10" percent="1" rank="25"/>
  </conditionalFormatting>
  <conditionalFormatting sqref="D4:D12">
    <cfRule type="top10" dxfId="25" priority="7" percent="1" bottom="1" rank="25"/>
    <cfRule type="top10" dxfId="24" priority="8" percent="1" rank="25"/>
  </conditionalFormatting>
  <conditionalFormatting sqref="E4:E12">
    <cfRule type="top10" dxfId="23" priority="5" percent="1" bottom="1" rank="25"/>
    <cfRule type="top10" dxfId="22" priority="6" percent="1" rank="25"/>
  </conditionalFormatting>
  <conditionalFormatting sqref="H4:H12">
    <cfRule type="top10" dxfId="21" priority="3" percent="1" bottom="1" rank="25"/>
    <cfRule type="top10" dxfId="20" priority="4" percent="1" rank="25"/>
  </conditionalFormatting>
  <conditionalFormatting sqref="N4:N12">
    <cfRule type="top10" dxfId="19" priority="1" percent="1" bottom="1" rank="25"/>
    <cfRule type="top10" dxfId="18" priority="2" percent="1" rank="25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3"/>
  <sheetViews>
    <sheetView workbookViewId="0">
      <selection activeCell="X6" sqref="X6"/>
    </sheetView>
  </sheetViews>
  <sheetFormatPr defaultRowHeight="14.4" x14ac:dyDescent="0.3"/>
  <cols>
    <col min="1" max="1" width="12.109375" bestFit="1" customWidth="1"/>
    <col min="2" max="6" width="6.77734375" style="1" customWidth="1"/>
    <col min="7" max="7" width="12.109375" bestFit="1" customWidth="1"/>
    <col min="8" max="12" width="6.77734375" style="1" customWidth="1"/>
    <col min="13" max="13" width="12.109375" bestFit="1" customWidth="1"/>
    <col min="14" max="16" width="6.77734375" style="1" customWidth="1"/>
    <col min="17" max="18" width="6.77734375" customWidth="1"/>
    <col min="19" max="19" width="12.109375" bestFit="1" customWidth="1"/>
    <col min="20" max="22" width="5.77734375" customWidth="1"/>
    <col min="23" max="23" width="5.77734375" style="1" customWidth="1"/>
    <col min="24" max="24" width="10.109375" customWidth="1"/>
    <col min="25" max="28" width="5.77734375" customWidth="1"/>
  </cols>
  <sheetData>
    <row r="1" spans="1:28" ht="15" thickBot="1" x14ac:dyDescent="0.35">
      <c r="B1" s="223" t="s">
        <v>134</v>
      </c>
      <c r="C1" s="224"/>
      <c r="D1" s="224"/>
      <c r="E1" s="224"/>
      <c r="F1" s="225"/>
      <c r="G1" s="59"/>
      <c r="H1" s="223" t="s">
        <v>137</v>
      </c>
      <c r="I1" s="224"/>
      <c r="J1" s="224"/>
      <c r="K1" s="224"/>
      <c r="L1" s="225"/>
      <c r="M1" s="59"/>
      <c r="N1" s="223" t="s">
        <v>138</v>
      </c>
      <c r="O1" s="224"/>
      <c r="P1" s="224"/>
      <c r="Q1" s="224"/>
      <c r="R1" s="225"/>
      <c r="T1" s="216" t="s">
        <v>151</v>
      </c>
      <c r="U1" s="219"/>
      <c r="V1" s="219"/>
      <c r="W1" s="218"/>
      <c r="Y1" s="216" t="s">
        <v>161</v>
      </c>
      <c r="Z1" s="219"/>
      <c r="AA1" s="219"/>
      <c r="AB1" s="218"/>
    </row>
    <row r="2" spans="1:28" x14ac:dyDescent="0.3">
      <c r="B2" s="10" t="s">
        <v>135</v>
      </c>
      <c r="C2" s="49" t="s">
        <v>153</v>
      </c>
      <c r="D2" s="49" t="s">
        <v>154</v>
      </c>
      <c r="E2" s="49" t="s">
        <v>155</v>
      </c>
      <c r="F2" s="9" t="s">
        <v>10</v>
      </c>
      <c r="G2" s="59"/>
      <c r="H2" s="10" t="s">
        <v>135</v>
      </c>
      <c r="I2" s="49" t="s">
        <v>153</v>
      </c>
      <c r="J2" s="49" t="s">
        <v>154</v>
      </c>
      <c r="K2" s="49" t="s">
        <v>155</v>
      </c>
      <c r="L2" s="9" t="s">
        <v>10</v>
      </c>
      <c r="M2" s="59"/>
      <c r="N2" s="161" t="s">
        <v>135</v>
      </c>
      <c r="O2" s="8" t="s">
        <v>153</v>
      </c>
      <c r="P2" s="8" t="s">
        <v>154</v>
      </c>
      <c r="Q2" s="8" t="s">
        <v>155</v>
      </c>
      <c r="R2" s="162" t="s">
        <v>10</v>
      </c>
      <c r="T2" s="160" t="s">
        <v>143</v>
      </c>
      <c r="U2" s="82" t="s">
        <v>144</v>
      </c>
      <c r="V2" s="83" t="s">
        <v>145</v>
      </c>
      <c r="W2" s="78"/>
      <c r="Y2" s="160" t="s">
        <v>143</v>
      </c>
      <c r="Z2" s="82" t="s">
        <v>144</v>
      </c>
      <c r="AA2" s="83" t="s">
        <v>145</v>
      </c>
      <c r="AB2" s="78"/>
    </row>
    <row r="3" spans="1:28" x14ac:dyDescent="0.3">
      <c r="A3" s="101" t="s">
        <v>136</v>
      </c>
      <c r="B3" s="152">
        <f>US!N2</f>
        <v>-0.10810810810810811</v>
      </c>
      <c r="C3" s="150">
        <f>US!N4</f>
        <v>0.17241379310344829</v>
      </c>
      <c r="D3" s="150">
        <f>US!N6</f>
        <v>-0.28888888888888886</v>
      </c>
      <c r="E3" s="102"/>
      <c r="F3" s="104"/>
      <c r="G3" s="157" t="s">
        <v>136</v>
      </c>
      <c r="H3" s="152">
        <f>US!S2</f>
        <v>-0.2072072072072072</v>
      </c>
      <c r="I3" s="150">
        <f>US!S4</f>
        <v>-0.5</v>
      </c>
      <c r="J3" s="150">
        <f>US!S6</f>
        <v>-1.4925373134328358E-2</v>
      </c>
      <c r="K3" s="102"/>
      <c r="L3" s="104"/>
      <c r="M3" s="157" t="s">
        <v>136</v>
      </c>
      <c r="N3" s="150">
        <f>US!X2</f>
        <v>-0.18875502008032127</v>
      </c>
      <c r="O3" s="150">
        <f>US!X4</f>
        <v>-0.41860465116279072</v>
      </c>
      <c r="P3" s="150">
        <f>US!X6</f>
        <v>-6.7484662576687116E-2</v>
      </c>
      <c r="Q3" s="101"/>
      <c r="R3" s="158"/>
      <c r="S3" s="101" t="s">
        <v>136</v>
      </c>
      <c r="T3" s="157"/>
      <c r="U3" s="101"/>
      <c r="V3" s="158"/>
      <c r="W3" s="78"/>
      <c r="X3" s="101" t="s">
        <v>136</v>
      </c>
      <c r="Y3" s="157"/>
      <c r="Z3" s="101"/>
      <c r="AA3" s="158"/>
      <c r="AB3" s="78"/>
    </row>
    <row r="4" spans="1:28" x14ac:dyDescent="0.3">
      <c r="A4" s="53" t="s">
        <v>180</v>
      </c>
      <c r="B4" s="153">
        <f>Kriv!$S$2</f>
        <v>0.11842105263157894</v>
      </c>
      <c r="C4" s="163">
        <f>Kriv!$S$4</f>
        <v>0.27272727272727271</v>
      </c>
      <c r="D4" s="163">
        <f>Kriv!$S$6</f>
        <v>3.0927835051546393E-2</v>
      </c>
      <c r="E4" s="163">
        <f>Kriv!$S$8</f>
        <v>6.1224489795918366E-2</v>
      </c>
      <c r="F4" s="57">
        <f>Kriv!$S$10</f>
        <v>0.375</v>
      </c>
      <c r="G4" s="204" t="s">
        <v>180</v>
      </c>
      <c r="H4" s="164">
        <f>Kriv!$X$2</f>
        <v>-0.27394209354120269</v>
      </c>
      <c r="I4" s="57">
        <f>Kriv!$X$4</f>
        <v>-0.43037974683544306</v>
      </c>
      <c r="J4" s="57">
        <f>Kriv!$X$6</f>
        <v>-0.18900343642611683</v>
      </c>
      <c r="K4" s="57">
        <f>Kriv!$X$8</f>
        <v>-0.16939890710382513</v>
      </c>
      <c r="L4" s="57">
        <f>Kriv!$X$10</f>
        <v>-9.7744360902255634E-2</v>
      </c>
      <c r="M4" s="204" t="s">
        <v>180</v>
      </c>
      <c r="N4" s="164">
        <f>Kriv!$AC$2</f>
        <v>-0.21635094715852443</v>
      </c>
      <c r="O4" s="57">
        <f>Kriv!$AC$4</f>
        <v>-0.33742331288343558</v>
      </c>
      <c r="P4" s="57">
        <f>Kriv!$AC$6</f>
        <v>-0.15805022156573117</v>
      </c>
      <c r="Q4" s="57">
        <f>Kriv!$AC$8</f>
        <v>-0.15887850467289719</v>
      </c>
      <c r="R4" s="155">
        <f>Kriv!$AC$10</f>
        <v>-0.2</v>
      </c>
      <c r="S4" s="209" t="s">
        <v>180</v>
      </c>
      <c r="T4" s="10" t="s">
        <v>48</v>
      </c>
      <c r="U4" s="49" t="s">
        <v>48</v>
      </c>
      <c r="V4" s="9"/>
      <c r="W4" s="78">
        <f>0+0+1</f>
        <v>1</v>
      </c>
      <c r="X4" s="209" t="s">
        <v>180</v>
      </c>
      <c r="Y4" s="10" t="s">
        <v>48</v>
      </c>
      <c r="Z4" s="49" t="s">
        <v>48</v>
      </c>
      <c r="AA4" s="9" t="s">
        <v>48</v>
      </c>
      <c r="AB4" s="78">
        <f>0+0+0</f>
        <v>0</v>
      </c>
    </row>
    <row r="5" spans="1:28" x14ac:dyDescent="0.3">
      <c r="A5" s="53" t="s">
        <v>303</v>
      </c>
      <c r="B5" s="153">
        <f>BMZ!$S$2</f>
        <v>-0.10121457489878542</v>
      </c>
      <c r="C5" s="57">
        <f>BMZ!$S$4</f>
        <v>0.11627906976744186</v>
      </c>
      <c r="D5" s="57">
        <f>BMZ!$S$6</f>
        <v>-0.21739130434782608</v>
      </c>
      <c r="E5" s="57">
        <f>BMZ!$S$8</f>
        <v>0.12195121951219512</v>
      </c>
      <c r="F5" s="57">
        <f>BMZ!$S$10</f>
        <v>0.04</v>
      </c>
      <c r="G5" s="205" t="s">
        <v>303</v>
      </c>
      <c r="H5" s="153">
        <f>BMZ!$X$2</f>
        <v>-0.17647058823529413</v>
      </c>
      <c r="I5" s="57">
        <f>BMZ!$X$4</f>
        <v>-0.47540983606557374</v>
      </c>
      <c r="J5" s="57">
        <f>BMZ!$X$6</f>
        <v>-2.1276595744680851E-2</v>
      </c>
      <c r="K5" s="57">
        <f>BMZ!$X$8</f>
        <v>-0.10344827586206896</v>
      </c>
      <c r="L5" s="57">
        <f>BMZ!$X$10</f>
        <v>0.2</v>
      </c>
      <c r="M5" s="205" t="s">
        <v>303</v>
      </c>
      <c r="N5" s="153">
        <f>BMZ!$AC$2</f>
        <v>-0.26292134831460673</v>
      </c>
      <c r="O5" s="57">
        <f>BMZ!$AC$4</f>
        <v>-0.30708661417322836</v>
      </c>
      <c r="P5" s="57">
        <f>BMZ!$AC$6</f>
        <v>-0.24528301886792453</v>
      </c>
      <c r="Q5" s="57">
        <f>BMZ!$AC$8</f>
        <v>-0.41176470588235292</v>
      </c>
      <c r="R5" s="155">
        <f>BMZ!$AC$10</f>
        <v>-0.42857142857142855</v>
      </c>
      <c r="S5" s="205" t="s">
        <v>303</v>
      </c>
      <c r="T5" s="10" t="s">
        <v>149</v>
      </c>
      <c r="U5" s="49" t="s">
        <v>150</v>
      </c>
      <c r="V5" s="9" t="s">
        <v>150</v>
      </c>
      <c r="W5" s="78">
        <f>1.5+0.5+0.5</f>
        <v>2.5</v>
      </c>
      <c r="X5" s="211" t="s">
        <v>303</v>
      </c>
      <c r="Y5" s="10"/>
      <c r="Z5" s="49" t="s">
        <v>48</v>
      </c>
      <c r="AA5" s="9" t="s">
        <v>48</v>
      </c>
      <c r="AB5" s="78">
        <f>1+0+0</f>
        <v>1</v>
      </c>
    </row>
    <row r="6" spans="1:28" x14ac:dyDescent="0.3">
      <c r="A6" s="53" t="s">
        <v>181</v>
      </c>
      <c r="B6" s="153">
        <f>Štu!$S$2</f>
        <v>1.3986013986013986E-2</v>
      </c>
      <c r="C6" s="57">
        <f>Štu!$S$4</f>
        <v>0.20833333333333334</v>
      </c>
      <c r="D6" s="57">
        <f>Štu!$S$6</f>
        <v>-8.4210526315789472E-2</v>
      </c>
      <c r="E6" s="57">
        <f>Štu!$S$8</f>
        <v>0.22222222222222221</v>
      </c>
      <c r="F6" s="57"/>
      <c r="G6" s="205" t="s">
        <v>181</v>
      </c>
      <c r="H6" s="153">
        <f>Štu!$X$2</f>
        <v>-0.21363636363636362</v>
      </c>
      <c r="I6" s="57">
        <f>Štu!$X$4</f>
        <v>-0.43037974683544306</v>
      </c>
      <c r="J6" s="57">
        <f>Štu!$X$6</f>
        <v>-9.2198581560283682E-2</v>
      </c>
      <c r="K6" s="57">
        <f>Štu!$X$8</f>
        <v>0</v>
      </c>
      <c r="L6" s="57">
        <f>Štu!$X$10</f>
        <v>-0.17241379310344829</v>
      </c>
      <c r="M6" s="205" t="s">
        <v>181</v>
      </c>
      <c r="N6" s="153">
        <f>Štu!$AC$2</f>
        <v>-0.27833001988071571</v>
      </c>
      <c r="O6" s="57">
        <f>Štu!$AC$4</f>
        <v>-0.31645569620253167</v>
      </c>
      <c r="P6" s="57">
        <f>Štu!$AC$6</f>
        <v>-0.2608695652173913</v>
      </c>
      <c r="Q6" s="57">
        <f>Štu!$AC$8</f>
        <v>-0.35438596491228069</v>
      </c>
      <c r="R6" s="155">
        <f>Štu!$AC$10</f>
        <v>-0.47826086956521741</v>
      </c>
      <c r="S6" s="211" t="s">
        <v>181</v>
      </c>
      <c r="T6" s="10" t="s">
        <v>150</v>
      </c>
      <c r="U6" s="49"/>
      <c r="V6" s="9" t="s">
        <v>150</v>
      </c>
      <c r="W6" s="78">
        <f>0.5+1+0.5</f>
        <v>2</v>
      </c>
      <c r="X6" s="205" t="s">
        <v>181</v>
      </c>
      <c r="Y6" s="10"/>
      <c r="Z6" s="49" t="s">
        <v>150</v>
      </c>
      <c r="AA6" s="9" t="s">
        <v>48</v>
      </c>
      <c r="AB6" s="78">
        <f>1+0.5+0</f>
        <v>1.5</v>
      </c>
    </row>
    <row r="7" spans="1:28" x14ac:dyDescent="0.3">
      <c r="A7" s="53" t="s">
        <v>184</v>
      </c>
      <c r="B7" s="153">
        <f>Tes!$S$2</f>
        <v>1.1152416356877323E-2</v>
      </c>
      <c r="C7" s="57">
        <f>Tes!$S$4</f>
        <v>0.16279069767441862</v>
      </c>
      <c r="D7" s="57">
        <f>Tes!$S$6</f>
        <v>-6.0109289617486336E-2</v>
      </c>
      <c r="E7" s="57">
        <f>Tes!$S$8</f>
        <v>0.72972972972972971</v>
      </c>
      <c r="F7" s="57">
        <f>Tes!$S$10</f>
        <v>1</v>
      </c>
      <c r="G7" s="205" t="s">
        <v>184</v>
      </c>
      <c r="H7" s="153">
        <f>Tes!$X$2</f>
        <v>-0.14425427872860636</v>
      </c>
      <c r="I7" s="57">
        <f>Tes!$X$4</f>
        <v>-0.3888888888888889</v>
      </c>
      <c r="J7" s="57">
        <f>Tes!$X$6</f>
        <v>-1.1320754716981131E-2</v>
      </c>
      <c r="K7" s="57">
        <f>Tes!$X$8</f>
        <v>-2.1276595744680851E-2</v>
      </c>
      <c r="L7" s="57">
        <f>Tes!$X$10</f>
        <v>-5.8823529411764705E-2</v>
      </c>
      <c r="M7" s="205" t="s">
        <v>184</v>
      </c>
      <c r="N7" s="153">
        <f>Tes!$AC$2</f>
        <v>-0.11207834602829161</v>
      </c>
      <c r="O7" s="57">
        <f>Tes!$AC$4</f>
        <v>-0.37984496124031009</v>
      </c>
      <c r="P7" s="57">
        <f>Tes!$AC$6</f>
        <v>-7.5642965204236008E-3</v>
      </c>
      <c r="Q7" s="57">
        <f>Tes!$AC$8</f>
        <v>7.1428571428571425E-2</v>
      </c>
      <c r="R7" s="155">
        <f>Tes!$AC$10</f>
        <v>0.14285714285714285</v>
      </c>
      <c r="S7" s="205" t="s">
        <v>184</v>
      </c>
      <c r="T7" s="10" t="s">
        <v>48</v>
      </c>
      <c r="U7" s="49" t="s">
        <v>149</v>
      </c>
      <c r="V7" s="9"/>
      <c r="W7" s="78">
        <f>0+1.5+1</f>
        <v>2.5</v>
      </c>
      <c r="X7" s="205" t="s">
        <v>184</v>
      </c>
      <c r="Y7" s="10"/>
      <c r="Z7" s="49" t="s">
        <v>48</v>
      </c>
      <c r="AA7" s="9"/>
      <c r="AB7" s="78">
        <f>1+0+1</f>
        <v>2</v>
      </c>
    </row>
    <row r="8" spans="1:28" x14ac:dyDescent="0.3">
      <c r="A8" s="53" t="s">
        <v>179</v>
      </c>
      <c r="B8" s="153">
        <f>Jamb!$S$2</f>
        <v>-3.0303030303030304E-2</v>
      </c>
      <c r="C8" s="57">
        <f>Jamb!$S$4</f>
        <v>0.32558139534883723</v>
      </c>
      <c r="D8" s="57">
        <f>Jamb!$S$6</f>
        <v>-0.20224719101123595</v>
      </c>
      <c r="E8" s="57">
        <f>Jamb!$S$8</f>
        <v>8.1967213114754092E-2</v>
      </c>
      <c r="F8" s="57">
        <f>Jamb!$S$10</f>
        <v>-1</v>
      </c>
      <c r="G8" s="205" t="s">
        <v>179</v>
      </c>
      <c r="H8" s="153">
        <f>Jamb!$X$2</f>
        <v>-0.18</v>
      </c>
      <c r="I8" s="57">
        <f>Jamb!$X$4</f>
        <v>-0.32758620689655171</v>
      </c>
      <c r="J8" s="57">
        <f>Jamb!$X$6</f>
        <v>-0.11971830985915492</v>
      </c>
      <c r="K8" s="57">
        <f>Jamb!$X$8</f>
        <v>9.375E-2</v>
      </c>
      <c r="L8" s="57">
        <f>Jamb!$X$10</f>
        <v>0.11864406779661017</v>
      </c>
      <c r="M8" s="205" t="s">
        <v>179</v>
      </c>
      <c r="N8" s="153">
        <f>Jamb!$AC$2</f>
        <v>-0.28555678059536937</v>
      </c>
      <c r="O8" s="57">
        <f>Jamb!$AC$4</f>
        <v>-0.38461538461538464</v>
      </c>
      <c r="P8" s="57">
        <f>Jamb!$AC$6</f>
        <v>-0.24574961360123648</v>
      </c>
      <c r="Q8" s="57">
        <f>Jamb!$AC$8</f>
        <v>-0.35622317596566522</v>
      </c>
      <c r="R8" s="155">
        <f>Jamb!$AC$10</f>
        <v>-0.28000000000000003</v>
      </c>
      <c r="S8" s="205" t="s">
        <v>179</v>
      </c>
      <c r="T8" s="10"/>
      <c r="U8" s="49"/>
      <c r="V8" s="9" t="s">
        <v>150</v>
      </c>
      <c r="W8" s="78">
        <f>1+1+0.5</f>
        <v>2.5</v>
      </c>
      <c r="X8" s="205" t="s">
        <v>179</v>
      </c>
      <c r="Y8" s="10"/>
      <c r="Z8" s="49"/>
      <c r="AA8" s="9" t="s">
        <v>48</v>
      </c>
      <c r="AB8" s="78">
        <f>1+1+0</f>
        <v>2</v>
      </c>
    </row>
    <row r="9" spans="1:28" x14ac:dyDescent="0.3">
      <c r="A9" s="53" t="s">
        <v>177</v>
      </c>
      <c r="B9" s="153">
        <f>Šink!$S$2</f>
        <v>0.06</v>
      </c>
      <c r="C9" s="57">
        <f>Šink!$S$4</f>
        <v>0.27272727272727271</v>
      </c>
      <c r="D9" s="57">
        <f>Šink!$S$6</f>
        <v>-6.3157894736842107E-2</v>
      </c>
      <c r="E9" s="57">
        <f>Šink!$S$8</f>
        <v>-2.564102564102564E-2</v>
      </c>
      <c r="F9" s="57">
        <f>Šink!$S$10</f>
        <v>0.16666666666666666</v>
      </c>
      <c r="G9" s="205" t="s">
        <v>177</v>
      </c>
      <c r="H9" s="153">
        <f>Šink!$X$2</f>
        <v>-0.24825986078886311</v>
      </c>
      <c r="I9" s="57">
        <f>Šink!$X$4</f>
        <v>-0.43037974683544306</v>
      </c>
      <c r="J9" s="57">
        <f>Šink!$X$6</f>
        <v>-0.14285714285714285</v>
      </c>
      <c r="K9" s="57">
        <f>Šink!$X$8</f>
        <v>9.1743119266055051E-3</v>
      </c>
      <c r="L9" s="57">
        <f>Šink!$X$10</f>
        <v>-9.0909090909090912E-2</v>
      </c>
      <c r="M9" s="205" t="s">
        <v>177</v>
      </c>
      <c r="N9" s="153">
        <f>Šink!$AC$2</f>
        <v>-0.13490364025695931</v>
      </c>
      <c r="O9" s="57">
        <f>Šink!$AC$4</f>
        <v>-0.29729729729729731</v>
      </c>
      <c r="P9" s="57">
        <f>Šink!$AC$6</f>
        <v>-5.9561128526645767E-2</v>
      </c>
      <c r="Q9" s="57">
        <f>Šink!$AC$8</f>
        <v>-0.1111111111111111</v>
      </c>
      <c r="R9" s="155">
        <f>Šink!$AC$10</f>
        <v>-0.125</v>
      </c>
      <c r="S9" s="205" t="s">
        <v>177</v>
      </c>
      <c r="T9" s="10" t="s">
        <v>150</v>
      </c>
      <c r="U9" s="49" t="s">
        <v>48</v>
      </c>
      <c r="V9" s="9"/>
      <c r="W9" s="78">
        <f>0.5+1</f>
        <v>1.5</v>
      </c>
      <c r="X9" s="205" t="s">
        <v>177</v>
      </c>
      <c r="Y9" s="10" t="s">
        <v>146</v>
      </c>
      <c r="Z9" s="49"/>
      <c r="AA9" s="9" t="s">
        <v>48</v>
      </c>
      <c r="AB9" s="78">
        <f>2+1+0</f>
        <v>3</v>
      </c>
    </row>
    <row r="10" spans="1:28" x14ac:dyDescent="0.3">
      <c r="A10" s="71" t="s">
        <v>178</v>
      </c>
      <c r="B10" s="153">
        <f>Jer!$S$2</f>
        <v>-8.1850533807829182E-2</v>
      </c>
      <c r="C10" s="57">
        <f>Jer!$S$4</f>
        <v>0.27272727272727271</v>
      </c>
      <c r="D10" s="57">
        <f>Jer!$S$6</f>
        <v>-0.30994152046783624</v>
      </c>
      <c r="E10" s="57">
        <f>Jer!$S$8</f>
        <v>-0.30864197530864196</v>
      </c>
      <c r="F10" s="57">
        <f>Jer!$S$10</f>
        <v>0</v>
      </c>
      <c r="G10" s="205" t="s">
        <v>178</v>
      </c>
      <c r="H10" s="153">
        <f>Jer!$X$2</f>
        <v>-0.1710843373493976</v>
      </c>
      <c r="I10" s="57">
        <f>Jer!$X$4</f>
        <v>-0.43037974683544306</v>
      </c>
      <c r="J10" s="57">
        <f>Jer!$X$6</f>
        <v>-1.1673151750972763E-2</v>
      </c>
      <c r="K10" s="57">
        <f>Jer!$X$8</f>
        <v>3.2258064516129031E-2</v>
      </c>
      <c r="L10" s="57">
        <f>Jer!$X$10</f>
        <v>0.14285714285714285</v>
      </c>
      <c r="M10" s="205" t="s">
        <v>178</v>
      </c>
      <c r="N10" s="153">
        <f>Jer!$AC$2</f>
        <v>-0.32729103726082576</v>
      </c>
      <c r="O10" s="57">
        <f>Jer!$AC$4</f>
        <v>-0.33742331288343558</v>
      </c>
      <c r="P10" s="57">
        <f>Jer!$AC$6</f>
        <v>-0.32233883058470764</v>
      </c>
      <c r="Q10" s="57">
        <f>Jer!$AC$8</f>
        <v>-0.44</v>
      </c>
      <c r="R10" s="155">
        <f>Jer!$AC$10</f>
        <v>-0.75</v>
      </c>
      <c r="S10" s="205" t="s">
        <v>178</v>
      </c>
      <c r="T10" s="10" t="s">
        <v>146</v>
      </c>
      <c r="U10" s="49"/>
      <c r="V10" s="9" t="s">
        <v>48</v>
      </c>
      <c r="W10" s="78">
        <f>1.5+1+0</f>
        <v>2.5</v>
      </c>
      <c r="X10" s="205" t="s">
        <v>178</v>
      </c>
      <c r="Y10" s="10" t="s">
        <v>146</v>
      </c>
      <c r="Z10" s="49"/>
      <c r="AA10" s="9" t="s">
        <v>48</v>
      </c>
      <c r="AB10" s="78">
        <f>2+1+0</f>
        <v>3</v>
      </c>
    </row>
    <row r="11" spans="1:28" x14ac:dyDescent="0.3">
      <c r="A11" s="71" t="s">
        <v>185</v>
      </c>
      <c r="B11" s="153">
        <f>Ude!$S$2</f>
        <v>-7.5697211155378488E-2</v>
      </c>
      <c r="C11" s="57">
        <f>Ude!$S$4</f>
        <v>0.11627906976744186</v>
      </c>
      <c r="D11" s="57">
        <f>Ude!$S$6</f>
        <v>-0.17575757575757575</v>
      </c>
      <c r="E11" s="57">
        <f>Ude!$S$8</f>
        <v>4.7619047619047616E-2</v>
      </c>
      <c r="F11" s="57">
        <f>Ude!$S$10</f>
        <v>0.33333333333333331</v>
      </c>
      <c r="G11" s="205" t="s">
        <v>185</v>
      </c>
      <c r="H11" s="153">
        <f>Ude!$X$2</f>
        <v>-7.5208913649025072E-2</v>
      </c>
      <c r="I11" s="57">
        <f>Ude!$X$4</f>
        <v>-0.47540983606557374</v>
      </c>
      <c r="J11" s="57">
        <f>Ude!$X$6</f>
        <v>0.13080168776371309</v>
      </c>
      <c r="K11" s="57">
        <f>Ude!$X$8</f>
        <v>0.8</v>
      </c>
      <c r="L11" s="57">
        <f>Ude!$X$10</f>
        <v>0.7142857142857143</v>
      </c>
      <c r="M11" s="205" t="s">
        <v>185</v>
      </c>
      <c r="N11" s="153">
        <f>Ude!$AC$2</f>
        <v>3.1070195627157654E-2</v>
      </c>
      <c r="O11" s="57">
        <f>Ude!$AC$4</f>
        <v>-0.33333333333333331</v>
      </c>
      <c r="P11" s="57">
        <f>Ude!$AC$6</f>
        <v>0.19008264462809918</v>
      </c>
      <c r="Q11" s="57">
        <f>Ude!$AC$8</f>
        <v>0.26400000000000001</v>
      </c>
      <c r="R11" s="155">
        <f>Ude!$AC$10</f>
        <v>0.20987654320987653</v>
      </c>
      <c r="S11" s="210" t="s">
        <v>185</v>
      </c>
      <c r="T11" s="10"/>
      <c r="U11" s="49" t="s">
        <v>146</v>
      </c>
      <c r="V11" s="9" t="s">
        <v>146</v>
      </c>
      <c r="W11" s="78">
        <f>1+2+2</f>
        <v>5</v>
      </c>
      <c r="X11" s="212" t="s">
        <v>185</v>
      </c>
      <c r="Y11" s="10"/>
      <c r="Z11" s="49" t="s">
        <v>146</v>
      </c>
      <c r="AA11" s="9" t="s">
        <v>146</v>
      </c>
      <c r="AB11" s="78">
        <f>1+2+2</f>
        <v>5</v>
      </c>
    </row>
    <row r="12" spans="1:28" x14ac:dyDescent="0.3">
      <c r="A12" s="116" t="s">
        <v>182</v>
      </c>
      <c r="B12" s="154">
        <f>Snoj!$S$2</f>
        <v>-7.116104868913857E-2</v>
      </c>
      <c r="C12" s="151">
        <f>Snoj!$S$4</f>
        <v>0.27272727272727271</v>
      </c>
      <c r="D12" s="151">
        <f>Snoj!$S$6</f>
        <v>-0.31210191082802546</v>
      </c>
      <c r="E12" s="151">
        <f>Snoj!$S$8</f>
        <v>-0.25</v>
      </c>
      <c r="F12" s="151">
        <f>Snoj!$S$10</f>
        <v>0</v>
      </c>
      <c r="G12" s="206" t="s">
        <v>182</v>
      </c>
      <c r="H12" s="154">
        <f>Snoj!$X$2</f>
        <v>-0.16397228637413394</v>
      </c>
      <c r="I12" s="151">
        <f>Snoj!$X$4</f>
        <v>-0.43037974683544306</v>
      </c>
      <c r="J12" s="151">
        <f>Snoj!$X$6</f>
        <v>-1.090909090909091E-2</v>
      </c>
      <c r="K12" s="151">
        <f>Snoj!$X$8</f>
        <v>0.21428571428571427</v>
      </c>
      <c r="L12" s="151"/>
      <c r="M12" s="206" t="s">
        <v>182</v>
      </c>
      <c r="N12" s="154">
        <f>Snoj!$AC$2</f>
        <v>-5.2521008403361345E-2</v>
      </c>
      <c r="O12" s="151">
        <f>Snoj!$AC$4</f>
        <v>-0.32051282051282054</v>
      </c>
      <c r="P12" s="151">
        <f>Snoj!$AC$6</f>
        <v>7.8125E-2</v>
      </c>
      <c r="Q12" s="151">
        <f>Snoj!$AC$8</f>
        <v>0.5714285714285714</v>
      </c>
      <c r="R12" s="156">
        <f>Snoj!$AC$10</f>
        <v>1</v>
      </c>
      <c r="S12" s="214" t="s">
        <v>182</v>
      </c>
      <c r="T12" s="161" t="s">
        <v>146</v>
      </c>
      <c r="U12" s="8" t="s">
        <v>146</v>
      </c>
      <c r="V12" s="162" t="s">
        <v>146</v>
      </c>
      <c r="W12" s="168">
        <f>2+2+2</f>
        <v>6</v>
      </c>
      <c r="X12" s="213" t="s">
        <v>182</v>
      </c>
      <c r="Y12" s="161" t="s">
        <v>146</v>
      </c>
      <c r="Z12" s="8"/>
      <c r="AA12" s="162" t="s">
        <v>146</v>
      </c>
      <c r="AB12" s="168">
        <f>2+1+2</f>
        <v>5</v>
      </c>
    </row>
    <row r="13" spans="1:28" x14ac:dyDescent="0.3">
      <c r="A13" s="159" t="s">
        <v>142</v>
      </c>
      <c r="B13" s="150">
        <f>MEDIAN(B4:B12)</f>
        <v>-3.0303030303030304E-2</v>
      </c>
      <c r="C13" s="150">
        <f t="shared" ref="C13:E13" si="0">MEDIAN(C4:C12)</f>
        <v>0.27272727272727271</v>
      </c>
      <c r="D13" s="150">
        <f t="shared" si="0"/>
        <v>-0.17575757575757575</v>
      </c>
      <c r="E13" s="150">
        <f t="shared" si="0"/>
        <v>6.1224489795918366E-2</v>
      </c>
      <c r="F13" s="102"/>
      <c r="G13" s="101"/>
      <c r="H13" s="150">
        <f>MEDIAN(H4:H12)</f>
        <v>-0.17647058823529413</v>
      </c>
      <c r="I13" s="150">
        <f t="shared" ref="I13:K13" si="1">MEDIAN(I4:I12)</f>
        <v>-0.43037974683544306</v>
      </c>
      <c r="J13" s="150">
        <f t="shared" si="1"/>
        <v>-2.1276595744680851E-2</v>
      </c>
      <c r="K13" s="150">
        <f t="shared" si="1"/>
        <v>9.1743119266055051E-3</v>
      </c>
      <c r="L13" s="102"/>
      <c r="M13" s="101"/>
      <c r="N13" s="150">
        <f>MEDIAN(N4:N12)</f>
        <v>-0.21635094715852443</v>
      </c>
      <c r="O13" s="150">
        <f t="shared" ref="O13:Q13" si="2">MEDIAN(O4:O12)</f>
        <v>-0.33333333333333331</v>
      </c>
      <c r="P13" s="150">
        <f t="shared" si="2"/>
        <v>-0.15805022156573117</v>
      </c>
      <c r="Q13" s="150">
        <f t="shared" si="2"/>
        <v>-0.15887850467289719</v>
      </c>
      <c r="R13" s="101"/>
    </row>
    <row r="15" spans="1:28" x14ac:dyDescent="0.3">
      <c r="T15" s="72" t="s">
        <v>152</v>
      </c>
      <c r="U15" s="72"/>
      <c r="X15" s="72" t="s">
        <v>160</v>
      </c>
      <c r="Y15" s="72"/>
      <c r="Z15" s="72"/>
      <c r="AA15" s="72"/>
      <c r="AB15" s="72"/>
    </row>
    <row r="16" spans="1:28" x14ac:dyDescent="0.3">
      <c r="A16" t="s">
        <v>139</v>
      </c>
      <c r="T16" t="s">
        <v>48</v>
      </c>
      <c r="U16">
        <v>0</v>
      </c>
      <c r="X16" t="s">
        <v>158</v>
      </c>
    </row>
    <row r="17" spans="1:24" x14ac:dyDescent="0.3">
      <c r="A17" t="s">
        <v>156</v>
      </c>
      <c r="T17" t="s">
        <v>150</v>
      </c>
      <c r="U17">
        <v>0.5</v>
      </c>
      <c r="X17" t="s">
        <v>159</v>
      </c>
    </row>
    <row r="18" spans="1:24" x14ac:dyDescent="0.3">
      <c r="A18" t="s">
        <v>140</v>
      </c>
      <c r="U18">
        <v>1</v>
      </c>
      <c r="X18" s="71"/>
    </row>
    <row r="19" spans="1:24" x14ac:dyDescent="0.3">
      <c r="A19" t="s">
        <v>157</v>
      </c>
      <c r="T19" t="s">
        <v>149</v>
      </c>
      <c r="U19">
        <v>1.5</v>
      </c>
      <c r="X19" s="71"/>
    </row>
    <row r="20" spans="1:24" x14ac:dyDescent="0.3">
      <c r="A20" t="s">
        <v>141</v>
      </c>
      <c r="M20" s="1"/>
      <c r="T20" t="s">
        <v>146</v>
      </c>
      <c r="U20">
        <v>2</v>
      </c>
      <c r="X20" s="71"/>
    </row>
    <row r="21" spans="1:24" x14ac:dyDescent="0.3">
      <c r="X21" s="71"/>
    </row>
    <row r="22" spans="1:24" x14ac:dyDescent="0.3">
      <c r="A22" t="s">
        <v>162</v>
      </c>
    </row>
    <row r="23" spans="1:24" x14ac:dyDescent="0.3">
      <c r="A23" t="s">
        <v>163</v>
      </c>
    </row>
  </sheetData>
  <sortState ref="A4:AB12">
    <sortCondition ref="AB4:AB12"/>
    <sortCondition ref="W4:W12"/>
  </sortState>
  <mergeCells count="5">
    <mergeCell ref="B1:F1"/>
    <mergeCell ref="H1:L1"/>
    <mergeCell ref="N1:R1"/>
    <mergeCell ref="T1:W1"/>
    <mergeCell ref="Y1:AB1"/>
  </mergeCells>
  <conditionalFormatting sqref="B4:B12">
    <cfRule type="top10" dxfId="17" priority="17" percent="1" bottom="1" rank="25"/>
    <cfRule type="top10" dxfId="16" priority="18" percent="1" rank="25"/>
  </conditionalFormatting>
  <conditionalFormatting sqref="J4:J12">
    <cfRule type="top10" dxfId="15" priority="15" percent="1" bottom="1" rank="25"/>
    <cfRule type="top10" dxfId="14" priority="16" percent="1" rank="25"/>
  </conditionalFormatting>
  <conditionalFormatting sqref="K4:K12">
    <cfRule type="top10" dxfId="13" priority="13" percent="1" bottom="1" rank="25"/>
    <cfRule type="top10" dxfId="12" priority="14" percent="1" rank="25"/>
  </conditionalFormatting>
  <conditionalFormatting sqref="P4:P12">
    <cfRule type="top10" dxfId="11" priority="11" percent="1" bottom="1" rank="25"/>
    <cfRule type="top10" dxfId="10" priority="12" percent="1" rank="25"/>
  </conditionalFormatting>
  <conditionalFormatting sqref="Q4:Q12">
    <cfRule type="top10" dxfId="9" priority="9" percent="1" bottom="1" rank="25"/>
    <cfRule type="top10" dxfId="8" priority="10" percent="1" rank="25"/>
  </conditionalFormatting>
  <conditionalFormatting sqref="D4:D12">
    <cfRule type="top10" dxfId="7" priority="7" percent="1" bottom="1" rank="25"/>
    <cfRule type="top10" dxfId="6" priority="8" percent="1" rank="25"/>
  </conditionalFormatting>
  <conditionalFormatting sqref="E4:E12">
    <cfRule type="top10" dxfId="5" priority="5" percent="1" bottom="1" rank="25"/>
    <cfRule type="top10" dxfId="4" priority="6" percent="1" rank="25"/>
  </conditionalFormatting>
  <conditionalFormatting sqref="H4:H12">
    <cfRule type="top10" dxfId="3" priority="3" percent="1" bottom="1" rank="25"/>
    <cfRule type="top10" dxfId="2" priority="4" percent="1" rank="25"/>
  </conditionalFormatting>
  <conditionalFormatting sqref="N4:N12">
    <cfRule type="top10" dxfId="1" priority="1" percent="1" bottom="1" rank="25"/>
    <cfRule type="top10" dxfId="0" priority="2" percent="1" rank="2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138"/>
  <sheetViews>
    <sheetView zoomScaleNormal="100" workbookViewId="0">
      <pane ySplit="2" topLeftCell="A87" activePane="bottomLeft" state="frozen"/>
      <selection pane="bottomLeft" activeCell="A101" sqref="A101:XFD101"/>
    </sheetView>
  </sheetViews>
  <sheetFormatPr defaultColWidth="5.5546875" defaultRowHeight="14.4" x14ac:dyDescent="0.3"/>
  <cols>
    <col min="1" max="1" width="4.6640625" customWidth="1"/>
    <col min="2" max="2" width="6" bestFit="1" customWidth="1"/>
    <col min="3" max="3" width="3.6640625" customWidth="1"/>
    <col min="4" max="4" width="4.44140625" bestFit="1" customWidth="1"/>
    <col min="5" max="5" width="18.21875" customWidth="1"/>
    <col min="6" max="17" width="5.33203125" style="1" customWidth="1"/>
    <col min="18" max="18" width="7" style="19" customWidth="1"/>
    <col min="19" max="19" width="35.77734375" style="19" bestFit="1" customWidth="1"/>
    <col min="20" max="28" width="5.33203125" style="1" customWidth="1"/>
    <col min="29" max="73" width="5.5546875" style="1"/>
  </cols>
  <sheetData>
    <row r="2" spans="1:75" ht="15" thickBot="1" x14ac:dyDescent="0.35">
      <c r="A2" s="2" t="s">
        <v>27</v>
      </c>
      <c r="B2" s="2" t="s">
        <v>0</v>
      </c>
      <c r="C2" s="5" t="s">
        <v>22</v>
      </c>
      <c r="D2" s="5" t="s">
        <v>23</v>
      </c>
      <c r="E2" s="3" t="s">
        <v>1</v>
      </c>
      <c r="F2" s="22" t="s">
        <v>29</v>
      </c>
      <c r="G2" s="22" t="s">
        <v>8</v>
      </c>
      <c r="H2" s="22" t="s">
        <v>11</v>
      </c>
      <c r="I2" s="22" t="s">
        <v>24</v>
      </c>
      <c r="J2" s="22" t="s">
        <v>81</v>
      </c>
      <c r="K2" s="22" t="s">
        <v>28</v>
      </c>
      <c r="L2" s="22" t="s">
        <v>12</v>
      </c>
      <c r="M2" s="21" t="s">
        <v>9</v>
      </c>
      <c r="N2" s="21" t="s">
        <v>10</v>
      </c>
      <c r="O2" s="22" t="s">
        <v>30</v>
      </c>
      <c r="P2" s="64" t="s">
        <v>49</v>
      </c>
      <c r="Q2" s="84"/>
      <c r="R2" s="77"/>
      <c r="S2" s="77"/>
      <c r="T2" s="181" t="s">
        <v>186</v>
      </c>
      <c r="U2" s="181" t="s">
        <v>187</v>
      </c>
      <c r="V2" s="181" t="s">
        <v>188</v>
      </c>
      <c r="W2" s="181" t="s">
        <v>189</v>
      </c>
      <c r="X2" s="181" t="s">
        <v>190</v>
      </c>
      <c r="Y2" s="181" t="s">
        <v>182</v>
      </c>
      <c r="Z2" s="181" t="s">
        <v>183</v>
      </c>
      <c r="AA2" s="181" t="s">
        <v>191</v>
      </c>
      <c r="AB2" s="181" t="s">
        <v>185</v>
      </c>
      <c r="BV2" s="1"/>
      <c r="BW2" s="1"/>
    </row>
    <row r="3" spans="1:75" x14ac:dyDescent="0.3">
      <c r="A3" s="71">
        <v>31</v>
      </c>
      <c r="B3" s="71">
        <v>1993</v>
      </c>
      <c r="C3" s="53">
        <v>11</v>
      </c>
      <c r="D3" s="53">
        <v>2</v>
      </c>
      <c r="E3" s="53" t="s">
        <v>195</v>
      </c>
      <c r="F3" s="1">
        <f t="shared" ref="F3:F34" si="0">COUNTIF($T3:$AB3,1)</f>
        <v>6</v>
      </c>
      <c r="G3" s="1">
        <f t="shared" ref="G3:G34" si="1">COUNTIF($T3:$AB3,2)</f>
        <v>0</v>
      </c>
      <c r="H3" s="1">
        <f t="shared" ref="H3:H34" si="2">COUNTIF($T3:$AB3,3)</f>
        <v>0</v>
      </c>
      <c r="I3" s="1">
        <f t="shared" ref="I3" si="3">+H3+G3</f>
        <v>0</v>
      </c>
      <c r="J3" s="1">
        <f t="shared" ref="J3" si="4">+F3-I3</f>
        <v>6</v>
      </c>
      <c r="K3" s="1">
        <f t="shared" ref="K3:K34" si="5">COUNTIF($T3:$AB3,0)</f>
        <v>0</v>
      </c>
      <c r="L3" s="1">
        <f t="shared" ref="L3:L34" si="6">COUNTIF($T3:$AB3,5)</f>
        <v>0</v>
      </c>
      <c r="M3" s="130">
        <v>0</v>
      </c>
      <c r="N3" s="130">
        <v>0</v>
      </c>
      <c r="O3" s="1">
        <f t="shared" ref="O3" si="7">+N3+M3</f>
        <v>0</v>
      </c>
      <c r="P3" s="1">
        <f>IF(I3&gt;0,-1,IF(M3&gt;0,-1,1))</f>
        <v>1</v>
      </c>
      <c r="R3" s="93" t="s">
        <v>61</v>
      </c>
      <c r="S3" s="94"/>
      <c r="T3" s="62">
        <v>1</v>
      </c>
      <c r="U3" s="62">
        <v>1</v>
      </c>
      <c r="V3" s="62">
        <v>1</v>
      </c>
      <c r="W3" s="62">
        <v>1</v>
      </c>
      <c r="X3" s="62">
        <v>1</v>
      </c>
      <c r="Y3" s="62">
        <v>1</v>
      </c>
      <c r="Z3" s="62"/>
      <c r="AA3" s="62"/>
      <c r="AB3" s="62"/>
    </row>
    <row r="4" spans="1:75" x14ac:dyDescent="0.3">
      <c r="A4" s="53">
        <v>31</v>
      </c>
      <c r="B4" s="53">
        <v>1993</v>
      </c>
      <c r="C4" s="53">
        <v>18</v>
      </c>
      <c r="D4" s="53">
        <v>2</v>
      </c>
      <c r="E4" s="53" t="s">
        <v>203</v>
      </c>
      <c r="F4" s="1">
        <f t="shared" si="0"/>
        <v>6</v>
      </c>
      <c r="G4" s="1">
        <f t="shared" si="1"/>
        <v>0</v>
      </c>
      <c r="H4" s="1">
        <f t="shared" si="2"/>
        <v>0</v>
      </c>
      <c r="I4" s="1">
        <f t="shared" ref="I4:I67" si="8">+H4+G4</f>
        <v>0</v>
      </c>
      <c r="J4" s="1">
        <f t="shared" ref="J4:J67" si="9">+F4-I4</f>
        <v>6</v>
      </c>
      <c r="K4" s="1">
        <f t="shared" si="5"/>
        <v>0</v>
      </c>
      <c r="L4" s="1">
        <f t="shared" si="6"/>
        <v>0</v>
      </c>
      <c r="M4" s="130"/>
      <c r="N4" s="130"/>
      <c r="O4" s="1">
        <f t="shared" ref="O4:O67" si="10">+N4+M4</f>
        <v>0</v>
      </c>
      <c r="P4" s="1">
        <f t="shared" ref="P4:P67" si="11">IF(I4&gt;0,-1,IF(M4&gt;0,-1,1))</f>
        <v>1</v>
      </c>
      <c r="R4" s="89" t="s">
        <v>29</v>
      </c>
      <c r="S4" s="90" t="s">
        <v>64</v>
      </c>
      <c r="T4" s="62">
        <v>1</v>
      </c>
      <c r="U4" s="62">
        <v>1</v>
      </c>
      <c r="V4" s="62">
        <v>1</v>
      </c>
      <c r="W4" s="62">
        <v>1</v>
      </c>
      <c r="X4" s="62">
        <v>1</v>
      </c>
      <c r="Y4" s="62">
        <v>1</v>
      </c>
      <c r="Z4" s="62"/>
      <c r="AA4" s="62"/>
      <c r="AB4" s="62"/>
    </row>
    <row r="5" spans="1:75" x14ac:dyDescent="0.3">
      <c r="A5" s="53">
        <v>31</v>
      </c>
      <c r="B5" s="53">
        <v>1993</v>
      </c>
      <c r="C5" s="53">
        <v>4</v>
      </c>
      <c r="D5" s="53">
        <v>3</v>
      </c>
      <c r="E5" s="53" t="s">
        <v>200</v>
      </c>
      <c r="F5" s="1">
        <f t="shared" si="0"/>
        <v>6</v>
      </c>
      <c r="G5" s="1">
        <f t="shared" si="1"/>
        <v>0</v>
      </c>
      <c r="H5" s="1">
        <f t="shared" si="2"/>
        <v>0</v>
      </c>
      <c r="I5" s="1">
        <f t="shared" si="8"/>
        <v>0</v>
      </c>
      <c r="J5" s="1">
        <f t="shared" si="9"/>
        <v>6</v>
      </c>
      <c r="K5" s="1">
        <f t="shared" si="5"/>
        <v>0</v>
      </c>
      <c r="L5" s="1">
        <f t="shared" si="6"/>
        <v>0</v>
      </c>
      <c r="M5" s="130">
        <v>0</v>
      </c>
      <c r="N5" s="130">
        <v>0</v>
      </c>
      <c r="O5" s="1">
        <f t="shared" si="10"/>
        <v>0</v>
      </c>
      <c r="P5" s="1">
        <f t="shared" si="11"/>
        <v>1</v>
      </c>
      <c r="R5" s="89" t="s">
        <v>8</v>
      </c>
      <c r="S5" s="90" t="s">
        <v>62</v>
      </c>
      <c r="T5" s="62">
        <v>1</v>
      </c>
      <c r="U5" s="62">
        <v>1</v>
      </c>
      <c r="V5" s="62">
        <v>1</v>
      </c>
      <c r="W5" s="62">
        <v>1</v>
      </c>
      <c r="X5" s="62">
        <v>1</v>
      </c>
      <c r="Y5" s="62">
        <v>1</v>
      </c>
      <c r="Z5" s="62"/>
      <c r="AA5" s="62"/>
      <c r="AB5" s="62"/>
    </row>
    <row r="6" spans="1:75" x14ac:dyDescent="0.3">
      <c r="A6" s="53">
        <v>31</v>
      </c>
      <c r="B6" s="53">
        <v>1993</v>
      </c>
      <c r="C6" s="186">
        <v>8</v>
      </c>
      <c r="D6" s="186">
        <v>4</v>
      </c>
      <c r="E6" s="53" t="s">
        <v>259</v>
      </c>
      <c r="F6" s="1">
        <f t="shared" si="0"/>
        <v>5</v>
      </c>
      <c r="G6" s="1">
        <f t="shared" si="1"/>
        <v>1</v>
      </c>
      <c r="H6" s="1">
        <f t="shared" si="2"/>
        <v>0</v>
      </c>
      <c r="I6" s="1">
        <f t="shared" si="8"/>
        <v>1</v>
      </c>
      <c r="J6" s="1">
        <f t="shared" si="9"/>
        <v>4</v>
      </c>
      <c r="K6" s="1">
        <f t="shared" si="5"/>
        <v>0</v>
      </c>
      <c r="L6" s="1">
        <f t="shared" si="6"/>
        <v>0</v>
      </c>
      <c r="M6" s="130">
        <v>0</v>
      </c>
      <c r="N6" s="130">
        <v>1</v>
      </c>
      <c r="O6" s="1">
        <f t="shared" si="10"/>
        <v>1</v>
      </c>
      <c r="P6" s="1">
        <f t="shared" si="11"/>
        <v>-1</v>
      </c>
      <c r="R6" s="89" t="s">
        <v>11</v>
      </c>
      <c r="S6" s="90" t="s">
        <v>65</v>
      </c>
      <c r="T6" s="62">
        <v>1</v>
      </c>
      <c r="U6" s="62">
        <v>1</v>
      </c>
      <c r="V6" s="62">
        <v>1</v>
      </c>
      <c r="W6" s="62">
        <v>2</v>
      </c>
      <c r="X6" s="62">
        <v>1</v>
      </c>
      <c r="Y6" s="62">
        <v>1</v>
      </c>
      <c r="Z6" s="62"/>
      <c r="AA6" s="62"/>
      <c r="AB6" s="62"/>
    </row>
    <row r="7" spans="1:75" x14ac:dyDescent="0.3">
      <c r="A7" s="53">
        <v>31</v>
      </c>
      <c r="B7">
        <v>1993</v>
      </c>
      <c r="C7" s="184">
        <v>6</v>
      </c>
      <c r="D7" s="184">
        <v>5</v>
      </c>
      <c r="E7" t="s">
        <v>265</v>
      </c>
      <c r="F7" s="1">
        <f t="shared" si="0"/>
        <v>6</v>
      </c>
      <c r="G7" s="1">
        <f t="shared" si="1"/>
        <v>0</v>
      </c>
      <c r="H7" s="1">
        <f t="shared" si="2"/>
        <v>0</v>
      </c>
      <c r="I7" s="1">
        <f t="shared" si="8"/>
        <v>0</v>
      </c>
      <c r="J7" s="1">
        <f t="shared" si="9"/>
        <v>6</v>
      </c>
      <c r="K7" s="1">
        <f t="shared" si="5"/>
        <v>0</v>
      </c>
      <c r="L7" s="1">
        <f t="shared" si="6"/>
        <v>0</v>
      </c>
      <c r="M7" s="130">
        <v>0</v>
      </c>
      <c r="N7" s="130">
        <v>0</v>
      </c>
      <c r="O7" s="1">
        <f t="shared" si="10"/>
        <v>0</v>
      </c>
      <c r="P7" s="1">
        <f t="shared" si="11"/>
        <v>1</v>
      </c>
      <c r="R7" s="89" t="s">
        <v>24</v>
      </c>
      <c r="S7" s="90" t="s">
        <v>63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</row>
    <row r="8" spans="1:75" x14ac:dyDescent="0.3">
      <c r="A8" s="183">
        <v>41</v>
      </c>
      <c r="B8" s="183">
        <v>1993</v>
      </c>
      <c r="C8" s="185">
        <v>10</v>
      </c>
      <c r="D8" s="185">
        <v>6</v>
      </c>
      <c r="E8" s="183" t="s">
        <v>255</v>
      </c>
      <c r="F8" s="1">
        <f t="shared" si="0"/>
        <v>0</v>
      </c>
      <c r="G8" s="1">
        <f t="shared" si="1"/>
        <v>3</v>
      </c>
      <c r="H8" s="1">
        <f t="shared" si="2"/>
        <v>0</v>
      </c>
      <c r="I8" s="1">
        <f t="shared" si="8"/>
        <v>3</v>
      </c>
      <c r="J8" s="1">
        <f t="shared" si="9"/>
        <v>-3</v>
      </c>
      <c r="K8" s="1">
        <f t="shared" si="5"/>
        <v>0</v>
      </c>
      <c r="L8" s="1">
        <f t="shared" si="6"/>
        <v>0</v>
      </c>
      <c r="M8" s="130">
        <v>0</v>
      </c>
      <c r="N8" s="130">
        <v>1</v>
      </c>
      <c r="O8" s="1">
        <f t="shared" si="10"/>
        <v>1</v>
      </c>
      <c r="P8" s="1">
        <f t="shared" si="11"/>
        <v>-1</v>
      </c>
      <c r="R8" s="89" t="s">
        <v>81</v>
      </c>
      <c r="S8" s="90" t="s">
        <v>82</v>
      </c>
      <c r="T8" s="182">
        <v>2</v>
      </c>
      <c r="U8" s="182">
        <v>9</v>
      </c>
      <c r="V8" s="182">
        <v>9</v>
      </c>
      <c r="W8" s="182">
        <v>2</v>
      </c>
      <c r="X8" s="182">
        <v>9</v>
      </c>
      <c r="Y8" s="182">
        <v>9</v>
      </c>
      <c r="Z8" s="182">
        <v>2</v>
      </c>
      <c r="AA8" s="182">
        <v>9</v>
      </c>
      <c r="AB8" s="182">
        <v>9</v>
      </c>
    </row>
    <row r="9" spans="1:75" x14ac:dyDescent="0.3">
      <c r="A9" s="53">
        <v>41</v>
      </c>
      <c r="B9">
        <v>1993</v>
      </c>
      <c r="C9" s="184">
        <v>23</v>
      </c>
      <c r="D9" s="184">
        <v>6</v>
      </c>
      <c r="E9" t="s">
        <v>257</v>
      </c>
      <c r="F9" s="1">
        <f t="shared" si="0"/>
        <v>9</v>
      </c>
      <c r="G9" s="1">
        <f t="shared" si="1"/>
        <v>0</v>
      </c>
      <c r="H9" s="1">
        <f t="shared" si="2"/>
        <v>0</v>
      </c>
      <c r="I9" s="1">
        <f t="shared" si="8"/>
        <v>0</v>
      </c>
      <c r="J9" s="1">
        <f t="shared" si="9"/>
        <v>9</v>
      </c>
      <c r="K9" s="1">
        <f t="shared" si="5"/>
        <v>0</v>
      </c>
      <c r="L9" s="1">
        <f t="shared" si="6"/>
        <v>0</v>
      </c>
      <c r="M9" s="130">
        <v>0</v>
      </c>
      <c r="N9" s="130">
        <v>0</v>
      </c>
      <c r="O9" s="1">
        <f t="shared" si="10"/>
        <v>0</v>
      </c>
      <c r="P9" s="1">
        <f t="shared" si="11"/>
        <v>1</v>
      </c>
      <c r="R9" s="89" t="s">
        <v>28</v>
      </c>
      <c r="S9" s="90" t="s">
        <v>66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</row>
    <row r="10" spans="1:75" x14ac:dyDescent="0.3">
      <c r="A10">
        <v>41</v>
      </c>
      <c r="B10">
        <v>1993</v>
      </c>
      <c r="C10">
        <v>23</v>
      </c>
      <c r="D10">
        <v>6</v>
      </c>
      <c r="E10" t="s">
        <v>197</v>
      </c>
      <c r="F10" s="1">
        <f t="shared" si="0"/>
        <v>7</v>
      </c>
      <c r="G10" s="1">
        <f t="shared" si="1"/>
        <v>2</v>
      </c>
      <c r="H10" s="1">
        <f t="shared" si="2"/>
        <v>0</v>
      </c>
      <c r="I10" s="1">
        <f t="shared" si="8"/>
        <v>2</v>
      </c>
      <c r="J10" s="1">
        <f t="shared" si="9"/>
        <v>5</v>
      </c>
      <c r="K10" s="1">
        <f t="shared" si="5"/>
        <v>0</v>
      </c>
      <c r="L10" s="1">
        <f t="shared" si="6"/>
        <v>0</v>
      </c>
      <c r="M10" s="130">
        <v>0</v>
      </c>
      <c r="N10" s="130">
        <v>1</v>
      </c>
      <c r="O10" s="1">
        <f t="shared" si="10"/>
        <v>1</v>
      </c>
      <c r="P10" s="1">
        <f t="shared" si="11"/>
        <v>-1</v>
      </c>
      <c r="R10" s="89" t="s">
        <v>12</v>
      </c>
      <c r="S10" s="90" t="s">
        <v>67</v>
      </c>
      <c r="T10" s="1">
        <v>2</v>
      </c>
      <c r="U10" s="1">
        <v>1</v>
      </c>
      <c r="V10" s="1">
        <v>1</v>
      </c>
      <c r="W10" s="1">
        <v>2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</row>
    <row r="11" spans="1:75" ht="15" customHeight="1" x14ac:dyDescent="0.3">
      <c r="A11">
        <v>41</v>
      </c>
      <c r="B11">
        <v>1993</v>
      </c>
      <c r="C11">
        <v>1</v>
      </c>
      <c r="D11">
        <v>7</v>
      </c>
      <c r="E11" t="s">
        <v>202</v>
      </c>
      <c r="F11" s="1">
        <f t="shared" si="0"/>
        <v>7</v>
      </c>
      <c r="G11" s="1">
        <f t="shared" si="1"/>
        <v>2</v>
      </c>
      <c r="H11" s="1">
        <f t="shared" si="2"/>
        <v>0</v>
      </c>
      <c r="I11" s="1">
        <f t="shared" si="8"/>
        <v>2</v>
      </c>
      <c r="J11" s="1">
        <f t="shared" si="9"/>
        <v>5</v>
      </c>
      <c r="K11" s="1">
        <f t="shared" si="5"/>
        <v>0</v>
      </c>
      <c r="L11" s="1">
        <f t="shared" si="6"/>
        <v>0</v>
      </c>
      <c r="M11" s="130">
        <v>0</v>
      </c>
      <c r="N11" s="130">
        <v>2</v>
      </c>
      <c r="O11" s="1">
        <f t="shared" si="10"/>
        <v>2</v>
      </c>
      <c r="P11" s="1">
        <f t="shared" si="11"/>
        <v>-1</v>
      </c>
      <c r="R11" s="89" t="s">
        <v>9</v>
      </c>
      <c r="S11" s="90" t="s">
        <v>68</v>
      </c>
      <c r="T11" s="1">
        <v>2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2</v>
      </c>
    </row>
    <row r="12" spans="1:75" x14ac:dyDescent="0.3">
      <c r="A12">
        <v>41</v>
      </c>
      <c r="B12">
        <v>1993</v>
      </c>
      <c r="C12">
        <v>13</v>
      </c>
      <c r="D12">
        <v>7</v>
      </c>
      <c r="E12" t="s">
        <v>194</v>
      </c>
      <c r="F12" s="1">
        <f t="shared" si="0"/>
        <v>6</v>
      </c>
      <c r="G12" s="1">
        <f t="shared" si="1"/>
        <v>3</v>
      </c>
      <c r="H12" s="1">
        <f t="shared" si="2"/>
        <v>0</v>
      </c>
      <c r="I12" s="1">
        <f t="shared" si="8"/>
        <v>3</v>
      </c>
      <c r="J12" s="1">
        <f t="shared" si="9"/>
        <v>3</v>
      </c>
      <c r="K12" s="1">
        <f t="shared" si="5"/>
        <v>0</v>
      </c>
      <c r="L12" s="1">
        <f t="shared" si="6"/>
        <v>0</v>
      </c>
      <c r="M12" s="130">
        <v>2</v>
      </c>
      <c r="N12" s="130">
        <v>1</v>
      </c>
      <c r="O12" s="1">
        <f t="shared" si="10"/>
        <v>3</v>
      </c>
      <c r="P12" s="1">
        <f t="shared" si="11"/>
        <v>-1</v>
      </c>
      <c r="R12" s="89" t="s">
        <v>10</v>
      </c>
      <c r="S12" s="90" t="s">
        <v>69</v>
      </c>
      <c r="T12" s="1">
        <v>1</v>
      </c>
      <c r="U12" s="1">
        <v>2</v>
      </c>
      <c r="V12" s="1">
        <v>2</v>
      </c>
      <c r="W12" s="1">
        <v>1</v>
      </c>
      <c r="X12" s="1">
        <v>2</v>
      </c>
      <c r="Y12" s="1">
        <v>1</v>
      </c>
      <c r="Z12" s="1">
        <v>1</v>
      </c>
      <c r="AA12" s="1">
        <v>1</v>
      </c>
      <c r="AB12" s="1">
        <v>1</v>
      </c>
    </row>
    <row r="13" spans="1:75" x14ac:dyDescent="0.3">
      <c r="A13" s="183">
        <v>41</v>
      </c>
      <c r="B13" s="183">
        <v>1993</v>
      </c>
      <c r="C13" s="185">
        <v>15</v>
      </c>
      <c r="D13" s="185">
        <v>7</v>
      </c>
      <c r="E13" s="183" t="s">
        <v>263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8"/>
        <v>0</v>
      </c>
      <c r="J13" s="1">
        <f t="shared" si="9"/>
        <v>0</v>
      </c>
      <c r="K13" s="1">
        <f t="shared" si="5"/>
        <v>0</v>
      </c>
      <c r="L13" s="1">
        <f t="shared" si="6"/>
        <v>0</v>
      </c>
      <c r="M13" s="130">
        <v>0</v>
      </c>
      <c r="N13" s="187">
        <v>0</v>
      </c>
      <c r="O13" s="1">
        <f t="shared" si="10"/>
        <v>0</v>
      </c>
      <c r="P13" s="1">
        <f t="shared" si="11"/>
        <v>1</v>
      </c>
      <c r="R13" s="89"/>
      <c r="S13" s="90" t="s">
        <v>70</v>
      </c>
      <c r="T13" s="182">
        <v>9</v>
      </c>
      <c r="U13" s="182">
        <v>9</v>
      </c>
      <c r="V13" s="182">
        <v>9</v>
      </c>
      <c r="W13" s="182">
        <v>9</v>
      </c>
      <c r="X13" s="182">
        <v>9</v>
      </c>
      <c r="Y13" s="182">
        <v>9</v>
      </c>
      <c r="Z13" s="182">
        <v>9</v>
      </c>
      <c r="AA13" s="182">
        <v>9</v>
      </c>
      <c r="AB13" s="182">
        <v>9</v>
      </c>
    </row>
    <row r="14" spans="1:75" x14ac:dyDescent="0.3">
      <c r="A14">
        <v>41</v>
      </c>
      <c r="B14">
        <v>1993</v>
      </c>
      <c r="C14">
        <v>11</v>
      </c>
      <c r="D14">
        <v>11</v>
      </c>
      <c r="E14" t="s">
        <v>201</v>
      </c>
      <c r="F14" s="1">
        <f t="shared" si="0"/>
        <v>8</v>
      </c>
      <c r="G14" s="1">
        <f t="shared" si="1"/>
        <v>0</v>
      </c>
      <c r="H14" s="1">
        <f t="shared" si="2"/>
        <v>0</v>
      </c>
      <c r="I14" s="1">
        <f t="shared" si="8"/>
        <v>0</v>
      </c>
      <c r="J14" s="1">
        <f t="shared" si="9"/>
        <v>8</v>
      </c>
      <c r="K14" s="1">
        <f t="shared" si="5"/>
        <v>1</v>
      </c>
      <c r="L14" s="1">
        <f t="shared" si="6"/>
        <v>0</v>
      </c>
      <c r="M14" s="130">
        <v>0</v>
      </c>
      <c r="N14" s="130">
        <v>0</v>
      </c>
      <c r="O14" s="1">
        <f t="shared" si="10"/>
        <v>0</v>
      </c>
      <c r="P14" s="1">
        <f t="shared" si="11"/>
        <v>1</v>
      </c>
      <c r="R14" s="89"/>
      <c r="S14" s="90" t="s">
        <v>71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0</v>
      </c>
      <c r="AB14" s="1">
        <v>1</v>
      </c>
    </row>
    <row r="15" spans="1:75" x14ac:dyDescent="0.3">
      <c r="A15" s="183">
        <v>41</v>
      </c>
      <c r="B15" s="183">
        <v>1993</v>
      </c>
      <c r="C15" s="185">
        <v>11</v>
      </c>
      <c r="D15" s="185">
        <v>11</v>
      </c>
      <c r="E15" s="183" t="s">
        <v>264</v>
      </c>
      <c r="F15" s="1">
        <f t="shared" si="0"/>
        <v>0</v>
      </c>
      <c r="G15" s="1">
        <f t="shared" si="1"/>
        <v>0</v>
      </c>
      <c r="H15" s="1">
        <f t="shared" si="2"/>
        <v>0</v>
      </c>
      <c r="I15" s="1">
        <f t="shared" si="8"/>
        <v>0</v>
      </c>
      <c r="J15" s="1">
        <f t="shared" si="9"/>
        <v>0</v>
      </c>
      <c r="K15" s="1">
        <f t="shared" si="5"/>
        <v>0</v>
      </c>
      <c r="L15" s="1">
        <f t="shared" si="6"/>
        <v>0</v>
      </c>
      <c r="M15" s="130">
        <v>0</v>
      </c>
      <c r="N15" s="130">
        <v>0</v>
      </c>
      <c r="O15" s="1">
        <f t="shared" si="10"/>
        <v>0</v>
      </c>
      <c r="P15" s="1">
        <f t="shared" si="11"/>
        <v>1</v>
      </c>
      <c r="R15" s="89" t="s">
        <v>30</v>
      </c>
      <c r="S15" s="90" t="s">
        <v>74</v>
      </c>
      <c r="T15" s="182">
        <v>9</v>
      </c>
      <c r="U15" s="182">
        <v>9</v>
      </c>
      <c r="V15" s="182">
        <v>9</v>
      </c>
      <c r="W15" s="182">
        <v>9</v>
      </c>
      <c r="X15" s="182">
        <v>9</v>
      </c>
      <c r="Y15" s="182">
        <v>9</v>
      </c>
      <c r="Z15" s="182">
        <v>9</v>
      </c>
      <c r="AA15" s="182">
        <v>9</v>
      </c>
      <c r="AB15" s="182">
        <v>9</v>
      </c>
    </row>
    <row r="16" spans="1:75" x14ac:dyDescent="0.3">
      <c r="A16">
        <v>41</v>
      </c>
      <c r="B16">
        <v>1993</v>
      </c>
      <c r="C16">
        <v>18</v>
      </c>
      <c r="D16">
        <v>11</v>
      </c>
      <c r="E16" t="s">
        <v>198</v>
      </c>
      <c r="F16" s="1">
        <f t="shared" si="0"/>
        <v>9</v>
      </c>
      <c r="G16" s="1">
        <f t="shared" si="1"/>
        <v>0</v>
      </c>
      <c r="H16" s="1">
        <f t="shared" si="2"/>
        <v>0</v>
      </c>
      <c r="I16" s="1">
        <f t="shared" si="8"/>
        <v>0</v>
      </c>
      <c r="J16" s="1">
        <f t="shared" si="9"/>
        <v>9</v>
      </c>
      <c r="K16" s="1">
        <f t="shared" si="5"/>
        <v>0</v>
      </c>
      <c r="L16" s="1">
        <f t="shared" si="6"/>
        <v>0</v>
      </c>
      <c r="M16" s="130">
        <v>1</v>
      </c>
      <c r="N16" s="130">
        <v>0</v>
      </c>
      <c r="O16" s="1">
        <f t="shared" si="10"/>
        <v>1</v>
      </c>
      <c r="P16" s="1">
        <f t="shared" si="11"/>
        <v>-1</v>
      </c>
      <c r="R16" s="89" t="s">
        <v>49</v>
      </c>
      <c r="S16" s="90" t="s">
        <v>72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</row>
    <row r="17" spans="1:28" ht="15" thickBot="1" x14ac:dyDescent="0.35">
      <c r="A17">
        <v>41</v>
      </c>
      <c r="B17">
        <v>1993</v>
      </c>
      <c r="C17">
        <v>18</v>
      </c>
      <c r="D17">
        <v>11</v>
      </c>
      <c r="E17" t="s">
        <v>196</v>
      </c>
      <c r="F17" s="1">
        <f t="shared" si="0"/>
        <v>9</v>
      </c>
      <c r="G17" s="1">
        <f t="shared" si="1"/>
        <v>0</v>
      </c>
      <c r="H17" s="1">
        <f t="shared" si="2"/>
        <v>0</v>
      </c>
      <c r="I17" s="1">
        <f t="shared" si="8"/>
        <v>0</v>
      </c>
      <c r="J17" s="1">
        <f t="shared" si="9"/>
        <v>9</v>
      </c>
      <c r="K17" s="1">
        <f t="shared" si="5"/>
        <v>0</v>
      </c>
      <c r="L17" s="1">
        <f t="shared" si="6"/>
        <v>0</v>
      </c>
      <c r="M17" s="130">
        <v>0</v>
      </c>
      <c r="N17" s="130">
        <v>0</v>
      </c>
      <c r="O17" s="1">
        <f t="shared" si="10"/>
        <v>0</v>
      </c>
      <c r="P17" s="1">
        <f t="shared" si="11"/>
        <v>1</v>
      </c>
      <c r="R17" s="91"/>
      <c r="S17" s="92" t="s">
        <v>73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</row>
    <row r="18" spans="1:28" x14ac:dyDescent="0.3">
      <c r="A18">
        <v>41</v>
      </c>
      <c r="B18">
        <v>1993</v>
      </c>
      <c r="C18">
        <v>2</v>
      </c>
      <c r="D18">
        <v>12</v>
      </c>
      <c r="E18" t="s">
        <v>193</v>
      </c>
      <c r="F18" s="1">
        <f t="shared" si="0"/>
        <v>9</v>
      </c>
      <c r="G18" s="1">
        <f t="shared" si="1"/>
        <v>0</v>
      </c>
      <c r="H18" s="1">
        <f t="shared" si="2"/>
        <v>0</v>
      </c>
      <c r="I18" s="1">
        <f t="shared" si="8"/>
        <v>0</v>
      </c>
      <c r="J18" s="1">
        <f t="shared" si="9"/>
        <v>9</v>
      </c>
      <c r="K18" s="1">
        <f t="shared" si="5"/>
        <v>0</v>
      </c>
      <c r="L18" s="1">
        <f t="shared" si="6"/>
        <v>0</v>
      </c>
      <c r="M18" s="130">
        <v>0</v>
      </c>
      <c r="N18" s="130">
        <v>0</v>
      </c>
      <c r="O18" s="1">
        <f t="shared" si="10"/>
        <v>0</v>
      </c>
      <c r="P18" s="1">
        <f t="shared" si="11"/>
        <v>1</v>
      </c>
      <c r="R18" s="93" t="s">
        <v>75</v>
      </c>
      <c r="S18" s="94"/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</row>
    <row r="19" spans="1:28" x14ac:dyDescent="0.3">
      <c r="A19" s="183">
        <v>41</v>
      </c>
      <c r="B19" s="183">
        <v>1993</v>
      </c>
      <c r="C19" s="185">
        <v>9</v>
      </c>
      <c r="D19" s="185">
        <v>12</v>
      </c>
      <c r="E19" s="183" t="s">
        <v>256</v>
      </c>
      <c r="F19" s="1">
        <f t="shared" si="0"/>
        <v>0</v>
      </c>
      <c r="G19" s="1">
        <f t="shared" si="1"/>
        <v>2</v>
      </c>
      <c r="H19" s="1">
        <f t="shared" si="2"/>
        <v>0</v>
      </c>
      <c r="I19" s="1">
        <f t="shared" si="8"/>
        <v>2</v>
      </c>
      <c r="J19" s="1">
        <f t="shared" si="9"/>
        <v>-2</v>
      </c>
      <c r="K19" s="1">
        <f t="shared" si="5"/>
        <v>0</v>
      </c>
      <c r="L19" s="1">
        <f t="shared" si="6"/>
        <v>0</v>
      </c>
      <c r="M19" s="130">
        <v>0</v>
      </c>
      <c r="N19" s="130">
        <v>2</v>
      </c>
      <c r="O19" s="1">
        <f t="shared" si="10"/>
        <v>2</v>
      </c>
      <c r="P19" s="1">
        <f t="shared" si="11"/>
        <v>-1</v>
      </c>
      <c r="R19" s="89">
        <v>1</v>
      </c>
      <c r="S19" s="90" t="s">
        <v>76</v>
      </c>
      <c r="T19" s="182">
        <v>2</v>
      </c>
      <c r="U19" s="182">
        <v>9</v>
      </c>
      <c r="V19" s="182">
        <v>9</v>
      </c>
      <c r="W19" s="182">
        <v>2</v>
      </c>
      <c r="X19" s="182">
        <v>9</v>
      </c>
      <c r="Y19" s="182">
        <v>9</v>
      </c>
      <c r="Z19" s="182">
        <v>9</v>
      </c>
      <c r="AA19" s="182">
        <v>9</v>
      </c>
      <c r="AB19" s="182">
        <v>9</v>
      </c>
    </row>
    <row r="20" spans="1:28" x14ac:dyDescent="0.3">
      <c r="A20">
        <v>41</v>
      </c>
      <c r="B20">
        <v>1993</v>
      </c>
      <c r="C20">
        <v>9</v>
      </c>
      <c r="D20">
        <v>12</v>
      </c>
      <c r="E20" t="s">
        <v>192</v>
      </c>
      <c r="F20" s="1">
        <f t="shared" si="0"/>
        <v>9</v>
      </c>
      <c r="G20" s="1">
        <f t="shared" si="1"/>
        <v>0</v>
      </c>
      <c r="H20" s="1">
        <f t="shared" si="2"/>
        <v>0</v>
      </c>
      <c r="I20" s="1">
        <f t="shared" si="8"/>
        <v>0</v>
      </c>
      <c r="J20" s="1">
        <f t="shared" si="9"/>
        <v>9</v>
      </c>
      <c r="K20" s="1">
        <f t="shared" si="5"/>
        <v>0</v>
      </c>
      <c r="L20" s="1">
        <f t="shared" si="6"/>
        <v>0</v>
      </c>
      <c r="M20" s="130">
        <v>0</v>
      </c>
      <c r="N20" s="130">
        <v>0</v>
      </c>
      <c r="O20" s="1">
        <f t="shared" si="10"/>
        <v>0</v>
      </c>
      <c r="P20" s="1">
        <f t="shared" si="11"/>
        <v>1</v>
      </c>
      <c r="R20" s="89">
        <v>2</v>
      </c>
      <c r="S20" s="90" t="s">
        <v>77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</row>
    <row r="21" spans="1:28" x14ac:dyDescent="0.3">
      <c r="A21" s="183">
        <v>41</v>
      </c>
      <c r="B21" s="183">
        <v>1993</v>
      </c>
      <c r="C21" s="185">
        <v>9</v>
      </c>
      <c r="D21" s="185">
        <v>12</v>
      </c>
      <c r="E21" s="183" t="s">
        <v>258</v>
      </c>
      <c r="F21" s="1">
        <f t="shared" si="0"/>
        <v>0</v>
      </c>
      <c r="G21" s="1">
        <f t="shared" si="1"/>
        <v>2</v>
      </c>
      <c r="H21" s="1">
        <f t="shared" si="2"/>
        <v>0</v>
      </c>
      <c r="I21" s="1">
        <f t="shared" si="8"/>
        <v>2</v>
      </c>
      <c r="J21" s="1">
        <f t="shared" si="9"/>
        <v>-2</v>
      </c>
      <c r="K21" s="1">
        <f t="shared" si="5"/>
        <v>0</v>
      </c>
      <c r="L21" s="1">
        <f t="shared" si="6"/>
        <v>0</v>
      </c>
      <c r="M21" s="130">
        <v>0</v>
      </c>
      <c r="N21" s="130">
        <v>1</v>
      </c>
      <c r="O21" s="1">
        <f t="shared" si="10"/>
        <v>1</v>
      </c>
      <c r="P21" s="1">
        <f t="shared" si="11"/>
        <v>-1</v>
      </c>
      <c r="R21" s="89">
        <v>5</v>
      </c>
      <c r="S21" s="90" t="s">
        <v>78</v>
      </c>
      <c r="T21" s="182">
        <v>9</v>
      </c>
      <c r="U21" s="182">
        <v>9</v>
      </c>
      <c r="V21" s="182">
        <v>9</v>
      </c>
      <c r="W21" s="182">
        <v>2</v>
      </c>
      <c r="X21" s="182">
        <v>9</v>
      </c>
      <c r="Y21" s="182">
        <v>9</v>
      </c>
      <c r="Z21" s="182">
        <v>9</v>
      </c>
      <c r="AA21" s="182">
        <v>2</v>
      </c>
      <c r="AB21" s="182">
        <v>9</v>
      </c>
    </row>
    <row r="22" spans="1:28" x14ac:dyDescent="0.3">
      <c r="A22" s="183">
        <v>41</v>
      </c>
      <c r="B22" s="183">
        <v>1993</v>
      </c>
      <c r="C22" s="183">
        <v>16</v>
      </c>
      <c r="D22" s="183">
        <v>12</v>
      </c>
      <c r="E22" s="183" t="s">
        <v>199</v>
      </c>
      <c r="F22" s="1">
        <f t="shared" si="0"/>
        <v>0</v>
      </c>
      <c r="G22" s="1">
        <f t="shared" si="1"/>
        <v>0</v>
      </c>
      <c r="H22" s="1">
        <f t="shared" si="2"/>
        <v>0</v>
      </c>
      <c r="I22" s="1">
        <f t="shared" si="8"/>
        <v>0</v>
      </c>
      <c r="J22" s="1">
        <f t="shared" si="9"/>
        <v>0</v>
      </c>
      <c r="K22" s="1">
        <f t="shared" si="5"/>
        <v>0</v>
      </c>
      <c r="L22" s="1">
        <f t="shared" si="6"/>
        <v>0</v>
      </c>
      <c r="M22" s="130"/>
      <c r="N22" s="130"/>
      <c r="O22" s="1">
        <f t="shared" si="10"/>
        <v>0</v>
      </c>
      <c r="P22" s="1">
        <f t="shared" si="11"/>
        <v>1</v>
      </c>
      <c r="R22" s="89">
        <v>5</v>
      </c>
      <c r="S22" s="90" t="s">
        <v>79</v>
      </c>
      <c r="T22" s="182"/>
      <c r="U22" s="182"/>
      <c r="V22" s="182"/>
      <c r="W22" s="182"/>
      <c r="X22" s="182"/>
      <c r="Y22" s="182"/>
      <c r="Z22" s="182"/>
      <c r="AA22" s="182"/>
      <c r="AB22" s="182"/>
    </row>
    <row r="23" spans="1:28" ht="15" thickBot="1" x14ac:dyDescent="0.35">
      <c r="A23">
        <v>41</v>
      </c>
      <c r="B23">
        <v>1994</v>
      </c>
      <c r="C23">
        <v>21</v>
      </c>
      <c r="D23">
        <v>1</v>
      </c>
      <c r="E23" t="s">
        <v>206</v>
      </c>
      <c r="F23" s="1">
        <f t="shared" si="0"/>
        <v>9</v>
      </c>
      <c r="G23" s="1">
        <f t="shared" si="1"/>
        <v>0</v>
      </c>
      <c r="H23" s="1">
        <f t="shared" si="2"/>
        <v>0</v>
      </c>
      <c r="I23" s="1">
        <f t="shared" si="8"/>
        <v>0</v>
      </c>
      <c r="J23" s="1">
        <f t="shared" si="9"/>
        <v>9</v>
      </c>
      <c r="K23" s="1">
        <f t="shared" si="5"/>
        <v>0</v>
      </c>
      <c r="L23" s="1">
        <f t="shared" si="6"/>
        <v>0</v>
      </c>
      <c r="M23" s="130">
        <v>2</v>
      </c>
      <c r="N23" s="130">
        <v>0</v>
      </c>
      <c r="O23" s="1">
        <f t="shared" si="10"/>
        <v>2</v>
      </c>
      <c r="P23" s="1">
        <f t="shared" si="11"/>
        <v>-1</v>
      </c>
      <c r="R23" s="91">
        <v>0</v>
      </c>
      <c r="S23" s="92" t="s">
        <v>80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</row>
    <row r="24" spans="1:28" x14ac:dyDescent="0.3">
      <c r="A24">
        <v>41</v>
      </c>
      <c r="B24">
        <v>1994</v>
      </c>
      <c r="C24">
        <v>3</v>
      </c>
      <c r="D24">
        <v>2</v>
      </c>
      <c r="E24" t="s">
        <v>204</v>
      </c>
      <c r="F24" s="1">
        <f t="shared" si="0"/>
        <v>8</v>
      </c>
      <c r="G24" s="1">
        <f t="shared" si="1"/>
        <v>0</v>
      </c>
      <c r="H24" s="1">
        <f t="shared" si="2"/>
        <v>0</v>
      </c>
      <c r="I24" s="1">
        <f t="shared" si="8"/>
        <v>0</v>
      </c>
      <c r="J24" s="1">
        <f t="shared" si="9"/>
        <v>8</v>
      </c>
      <c r="K24" s="1">
        <f t="shared" si="5"/>
        <v>1</v>
      </c>
      <c r="L24" s="1">
        <f t="shared" si="6"/>
        <v>0</v>
      </c>
      <c r="M24" s="130">
        <v>0</v>
      </c>
      <c r="N24" s="130">
        <v>0</v>
      </c>
      <c r="O24" s="1">
        <f t="shared" si="10"/>
        <v>0</v>
      </c>
      <c r="P24" s="1">
        <f t="shared" si="11"/>
        <v>1</v>
      </c>
      <c r="T24" s="1">
        <v>1</v>
      </c>
      <c r="U24" s="1">
        <v>1</v>
      </c>
      <c r="V24" s="1">
        <v>1</v>
      </c>
      <c r="W24" s="1">
        <v>1</v>
      </c>
      <c r="X24" s="1">
        <v>0</v>
      </c>
      <c r="Y24" s="1">
        <v>1</v>
      </c>
      <c r="Z24" s="1">
        <v>1</v>
      </c>
      <c r="AA24" s="1">
        <v>1</v>
      </c>
      <c r="AB24" s="1">
        <v>1</v>
      </c>
    </row>
    <row r="25" spans="1:28" x14ac:dyDescent="0.3">
      <c r="A25" s="53">
        <v>41</v>
      </c>
      <c r="B25" s="53">
        <v>1994</v>
      </c>
      <c r="C25" s="184">
        <v>31</v>
      </c>
      <c r="D25" s="184">
        <v>3</v>
      </c>
      <c r="E25" t="s">
        <v>266</v>
      </c>
      <c r="F25" s="1">
        <f t="shared" si="0"/>
        <v>9</v>
      </c>
      <c r="G25" s="1">
        <f t="shared" si="1"/>
        <v>0</v>
      </c>
      <c r="H25" s="1">
        <f t="shared" si="2"/>
        <v>0</v>
      </c>
      <c r="I25" s="1">
        <f t="shared" si="8"/>
        <v>0</v>
      </c>
      <c r="J25" s="1">
        <f t="shared" si="9"/>
        <v>9</v>
      </c>
      <c r="K25" s="1">
        <f t="shared" si="5"/>
        <v>0</v>
      </c>
      <c r="L25" s="1">
        <f t="shared" si="6"/>
        <v>0</v>
      </c>
      <c r="M25" s="130">
        <v>0</v>
      </c>
      <c r="N25" s="130">
        <v>0</v>
      </c>
      <c r="O25" s="1">
        <f t="shared" si="10"/>
        <v>0</v>
      </c>
      <c r="P25" s="1">
        <f t="shared" si="11"/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</row>
    <row r="26" spans="1:28" x14ac:dyDescent="0.3">
      <c r="A26" s="53">
        <v>41</v>
      </c>
      <c r="B26" s="53">
        <v>1994</v>
      </c>
      <c r="C26" s="184">
        <v>31</v>
      </c>
      <c r="D26" s="184">
        <v>3</v>
      </c>
      <c r="E26" t="s">
        <v>260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8"/>
        <v>0</v>
      </c>
      <c r="J26" s="1">
        <f t="shared" si="9"/>
        <v>0</v>
      </c>
      <c r="K26" s="1">
        <f t="shared" si="5"/>
        <v>0</v>
      </c>
      <c r="L26" s="1">
        <f t="shared" si="6"/>
        <v>0</v>
      </c>
      <c r="M26" s="130">
        <v>0</v>
      </c>
      <c r="N26" s="130">
        <v>0</v>
      </c>
      <c r="O26" s="1">
        <f t="shared" si="10"/>
        <v>0</v>
      </c>
      <c r="P26" s="1">
        <f t="shared" si="11"/>
        <v>1</v>
      </c>
      <c r="T26" s="1">
        <v>9</v>
      </c>
      <c r="U26" s="1">
        <v>9</v>
      </c>
      <c r="V26" s="1">
        <v>9</v>
      </c>
      <c r="W26" s="1">
        <v>9</v>
      </c>
      <c r="X26" s="1">
        <v>9</v>
      </c>
      <c r="Y26" s="1">
        <v>9</v>
      </c>
      <c r="Z26" s="1">
        <v>9</v>
      </c>
      <c r="AA26" s="1">
        <v>9</v>
      </c>
      <c r="AB26" s="1">
        <v>9</v>
      </c>
    </row>
    <row r="27" spans="1:28" x14ac:dyDescent="0.3">
      <c r="A27" s="53">
        <v>41</v>
      </c>
      <c r="B27" s="53">
        <v>1994</v>
      </c>
      <c r="C27" s="184">
        <v>31</v>
      </c>
      <c r="D27" s="184">
        <v>3</v>
      </c>
      <c r="E27" t="s">
        <v>261</v>
      </c>
      <c r="F27" s="1">
        <f t="shared" si="0"/>
        <v>8</v>
      </c>
      <c r="G27" s="1">
        <f t="shared" si="1"/>
        <v>1</v>
      </c>
      <c r="H27" s="1">
        <f t="shared" si="2"/>
        <v>0</v>
      </c>
      <c r="I27" s="1">
        <f t="shared" si="8"/>
        <v>1</v>
      </c>
      <c r="J27" s="1">
        <f t="shared" si="9"/>
        <v>7</v>
      </c>
      <c r="K27" s="1">
        <f t="shared" si="5"/>
        <v>0</v>
      </c>
      <c r="L27" s="1">
        <f t="shared" si="6"/>
        <v>0</v>
      </c>
      <c r="M27" s="130">
        <v>0</v>
      </c>
      <c r="N27" s="130">
        <v>1</v>
      </c>
      <c r="O27" s="1">
        <f t="shared" si="10"/>
        <v>1</v>
      </c>
      <c r="P27" s="1">
        <f t="shared" si="11"/>
        <v>-1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2</v>
      </c>
    </row>
    <row r="28" spans="1:28" x14ac:dyDescent="0.3">
      <c r="A28" s="53">
        <v>41</v>
      </c>
      <c r="B28" s="53">
        <v>1994</v>
      </c>
      <c r="C28" s="184">
        <v>31</v>
      </c>
      <c r="D28" s="184">
        <v>3</v>
      </c>
      <c r="E28" t="s">
        <v>262</v>
      </c>
      <c r="F28" s="1">
        <f t="shared" si="0"/>
        <v>8</v>
      </c>
      <c r="G28" s="1">
        <f t="shared" si="1"/>
        <v>1</v>
      </c>
      <c r="H28" s="1">
        <f t="shared" si="2"/>
        <v>0</v>
      </c>
      <c r="I28" s="1">
        <f t="shared" si="8"/>
        <v>1</v>
      </c>
      <c r="J28" s="1">
        <f t="shared" si="9"/>
        <v>7</v>
      </c>
      <c r="K28" s="1">
        <f t="shared" si="5"/>
        <v>0</v>
      </c>
      <c r="L28" s="1">
        <f t="shared" si="6"/>
        <v>0</v>
      </c>
      <c r="M28" s="130">
        <v>0</v>
      </c>
      <c r="N28" s="130">
        <v>0</v>
      </c>
      <c r="O28" s="1">
        <f t="shared" si="10"/>
        <v>0</v>
      </c>
      <c r="P28" s="1">
        <f t="shared" si="11"/>
        <v>-1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2</v>
      </c>
    </row>
    <row r="29" spans="1:28" x14ac:dyDescent="0.3">
      <c r="A29" s="53">
        <v>41</v>
      </c>
      <c r="B29" s="53">
        <v>1994</v>
      </c>
      <c r="C29">
        <v>31</v>
      </c>
      <c r="D29">
        <v>3</v>
      </c>
      <c r="E29" t="s">
        <v>207</v>
      </c>
      <c r="F29" s="1">
        <f t="shared" si="0"/>
        <v>9</v>
      </c>
      <c r="G29" s="1">
        <f t="shared" si="1"/>
        <v>0</v>
      </c>
      <c r="H29" s="1">
        <f t="shared" si="2"/>
        <v>0</v>
      </c>
      <c r="I29" s="1">
        <f t="shared" si="8"/>
        <v>0</v>
      </c>
      <c r="J29" s="1">
        <f t="shared" si="9"/>
        <v>9</v>
      </c>
      <c r="K29" s="1">
        <f t="shared" si="5"/>
        <v>0</v>
      </c>
      <c r="L29" s="1">
        <f t="shared" si="6"/>
        <v>0</v>
      </c>
      <c r="M29" s="130">
        <v>0</v>
      </c>
      <c r="N29" s="130">
        <v>0</v>
      </c>
      <c r="O29" s="1">
        <f t="shared" si="10"/>
        <v>0</v>
      </c>
      <c r="P29" s="1">
        <f t="shared" si="11"/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</row>
    <row r="30" spans="1:28" x14ac:dyDescent="0.3">
      <c r="A30">
        <v>41</v>
      </c>
      <c r="B30">
        <v>1994</v>
      </c>
      <c r="C30">
        <v>1</v>
      </c>
      <c r="D30">
        <v>4</v>
      </c>
      <c r="E30" t="s">
        <v>205</v>
      </c>
      <c r="F30" s="1">
        <f t="shared" si="0"/>
        <v>9</v>
      </c>
      <c r="G30" s="1">
        <f t="shared" si="1"/>
        <v>0</v>
      </c>
      <c r="H30" s="1">
        <f t="shared" si="2"/>
        <v>0</v>
      </c>
      <c r="I30" s="1">
        <f t="shared" si="8"/>
        <v>0</v>
      </c>
      <c r="J30" s="1">
        <f t="shared" si="9"/>
        <v>9</v>
      </c>
      <c r="K30" s="1">
        <f t="shared" si="5"/>
        <v>0</v>
      </c>
      <c r="L30" s="1">
        <f t="shared" si="6"/>
        <v>0</v>
      </c>
      <c r="M30" s="130">
        <v>3</v>
      </c>
      <c r="N30" s="130">
        <v>0</v>
      </c>
      <c r="O30" s="1">
        <f t="shared" si="10"/>
        <v>3</v>
      </c>
      <c r="P30" s="1">
        <f t="shared" si="11"/>
        <v>-1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</row>
    <row r="31" spans="1:28" x14ac:dyDescent="0.3">
      <c r="A31">
        <v>41</v>
      </c>
      <c r="B31">
        <v>1994</v>
      </c>
      <c r="C31">
        <v>7</v>
      </c>
      <c r="D31">
        <v>4</v>
      </c>
      <c r="E31" t="s">
        <v>208</v>
      </c>
      <c r="F31" s="1">
        <f t="shared" si="0"/>
        <v>7</v>
      </c>
      <c r="G31" s="1">
        <f t="shared" si="1"/>
        <v>1</v>
      </c>
      <c r="H31" s="1">
        <f t="shared" si="2"/>
        <v>0</v>
      </c>
      <c r="I31" s="1">
        <f t="shared" si="8"/>
        <v>1</v>
      </c>
      <c r="J31" s="1">
        <f t="shared" si="9"/>
        <v>6</v>
      </c>
      <c r="K31" s="1">
        <f t="shared" si="5"/>
        <v>1</v>
      </c>
      <c r="L31" s="1">
        <f t="shared" si="6"/>
        <v>0</v>
      </c>
      <c r="M31" s="130">
        <v>0</v>
      </c>
      <c r="N31" s="130">
        <v>1</v>
      </c>
      <c r="O31" s="1">
        <f t="shared" si="10"/>
        <v>1</v>
      </c>
      <c r="P31" s="1">
        <f t="shared" si="11"/>
        <v>-1</v>
      </c>
      <c r="T31" s="1">
        <v>1</v>
      </c>
      <c r="U31" s="1">
        <v>1</v>
      </c>
      <c r="V31" s="1">
        <v>1</v>
      </c>
      <c r="W31" s="1">
        <v>2</v>
      </c>
      <c r="X31" s="1">
        <v>1</v>
      </c>
      <c r="Y31" s="1">
        <v>1</v>
      </c>
      <c r="Z31" s="1">
        <v>0</v>
      </c>
      <c r="AA31" s="1">
        <v>1</v>
      </c>
      <c r="AB31" s="1">
        <v>1</v>
      </c>
    </row>
    <row r="32" spans="1:28" x14ac:dyDescent="0.3">
      <c r="A32">
        <v>41</v>
      </c>
      <c r="B32">
        <v>1994</v>
      </c>
      <c r="C32">
        <v>15</v>
      </c>
      <c r="D32">
        <v>4</v>
      </c>
      <c r="E32" t="s">
        <v>209</v>
      </c>
      <c r="F32" s="1">
        <f t="shared" si="0"/>
        <v>5</v>
      </c>
      <c r="G32" s="1">
        <f t="shared" si="1"/>
        <v>3</v>
      </c>
      <c r="H32" s="1">
        <f t="shared" si="2"/>
        <v>0</v>
      </c>
      <c r="I32" s="1">
        <f t="shared" si="8"/>
        <v>3</v>
      </c>
      <c r="J32" s="1">
        <f t="shared" si="9"/>
        <v>2</v>
      </c>
      <c r="K32" s="1">
        <f t="shared" si="5"/>
        <v>1</v>
      </c>
      <c r="L32" s="1">
        <f t="shared" si="6"/>
        <v>0</v>
      </c>
      <c r="M32" s="130">
        <v>0</v>
      </c>
      <c r="N32" s="130">
        <v>1</v>
      </c>
      <c r="O32" s="1">
        <f t="shared" si="10"/>
        <v>1</v>
      </c>
      <c r="P32" s="1">
        <f t="shared" si="11"/>
        <v>-1</v>
      </c>
      <c r="T32" s="1">
        <v>1</v>
      </c>
      <c r="U32" s="1">
        <v>0</v>
      </c>
      <c r="V32" s="1">
        <v>2</v>
      </c>
      <c r="W32" s="1">
        <v>1</v>
      </c>
      <c r="X32" s="1">
        <v>2</v>
      </c>
      <c r="Y32" s="1">
        <v>1</v>
      </c>
      <c r="Z32" s="1">
        <v>1</v>
      </c>
      <c r="AA32" s="1">
        <v>2</v>
      </c>
      <c r="AB32" s="1">
        <v>1</v>
      </c>
    </row>
    <row r="33" spans="1:28" x14ac:dyDescent="0.3">
      <c r="A33">
        <v>42</v>
      </c>
      <c r="B33">
        <v>1994</v>
      </c>
      <c r="C33">
        <v>19</v>
      </c>
      <c r="D33">
        <v>5</v>
      </c>
      <c r="E33" t="s">
        <v>212</v>
      </c>
      <c r="F33" s="1">
        <f t="shared" si="0"/>
        <v>8</v>
      </c>
      <c r="G33" s="1">
        <f t="shared" si="1"/>
        <v>1</v>
      </c>
      <c r="H33" s="1">
        <f t="shared" si="2"/>
        <v>0</v>
      </c>
      <c r="I33" s="1">
        <f t="shared" si="8"/>
        <v>1</v>
      </c>
      <c r="J33" s="1">
        <f t="shared" si="9"/>
        <v>7</v>
      </c>
      <c r="K33" s="1">
        <f t="shared" si="5"/>
        <v>0</v>
      </c>
      <c r="L33" s="1">
        <f t="shared" si="6"/>
        <v>0</v>
      </c>
      <c r="M33" s="130">
        <v>0</v>
      </c>
      <c r="N33" s="130">
        <v>1</v>
      </c>
      <c r="O33" s="1">
        <f t="shared" si="10"/>
        <v>1</v>
      </c>
      <c r="P33" s="1">
        <f t="shared" si="11"/>
        <v>-1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1</v>
      </c>
      <c r="AB33" s="1">
        <v>2</v>
      </c>
    </row>
    <row r="34" spans="1:28" x14ac:dyDescent="0.3">
      <c r="A34">
        <v>42</v>
      </c>
      <c r="B34">
        <v>1994</v>
      </c>
      <c r="C34">
        <v>2</v>
      </c>
      <c r="D34">
        <v>6</v>
      </c>
      <c r="E34" t="s">
        <v>214</v>
      </c>
      <c r="F34" s="1">
        <f t="shared" si="0"/>
        <v>5</v>
      </c>
      <c r="G34" s="1">
        <f t="shared" si="1"/>
        <v>4</v>
      </c>
      <c r="H34" s="1">
        <f t="shared" si="2"/>
        <v>0</v>
      </c>
      <c r="I34" s="1">
        <f t="shared" si="8"/>
        <v>4</v>
      </c>
      <c r="J34" s="1">
        <f t="shared" si="9"/>
        <v>1</v>
      </c>
      <c r="K34" s="1">
        <f t="shared" si="5"/>
        <v>0</v>
      </c>
      <c r="L34" s="1">
        <f t="shared" si="6"/>
        <v>0</v>
      </c>
      <c r="M34" s="130">
        <v>1</v>
      </c>
      <c r="N34" s="130">
        <v>1</v>
      </c>
      <c r="O34" s="1">
        <f t="shared" si="10"/>
        <v>2</v>
      </c>
      <c r="P34" s="1">
        <f t="shared" si="11"/>
        <v>-1</v>
      </c>
      <c r="T34" s="1">
        <v>1</v>
      </c>
      <c r="U34" s="1">
        <v>1</v>
      </c>
      <c r="V34" s="1">
        <v>2</v>
      </c>
      <c r="W34" s="1">
        <v>1</v>
      </c>
      <c r="X34" s="1">
        <v>1</v>
      </c>
      <c r="Y34" s="1">
        <v>2</v>
      </c>
      <c r="Z34" s="1">
        <v>1</v>
      </c>
      <c r="AA34" s="1">
        <v>2</v>
      </c>
      <c r="AB34" s="1">
        <v>2</v>
      </c>
    </row>
    <row r="35" spans="1:28" x14ac:dyDescent="0.3">
      <c r="A35">
        <v>42</v>
      </c>
      <c r="B35">
        <v>1994</v>
      </c>
      <c r="C35">
        <v>9</v>
      </c>
      <c r="D35">
        <v>6</v>
      </c>
      <c r="E35" t="s">
        <v>211</v>
      </c>
      <c r="F35" s="1">
        <f t="shared" ref="F35:F66" si="12">COUNTIF($T35:$AB35,1)</f>
        <v>7</v>
      </c>
      <c r="G35" s="1">
        <f t="shared" ref="G35:G66" si="13">COUNTIF($T35:$AB35,2)</f>
        <v>1</v>
      </c>
      <c r="H35" s="1">
        <f t="shared" ref="H35:H66" si="14">COUNTIF($T35:$AB35,3)</f>
        <v>0</v>
      </c>
      <c r="I35" s="1">
        <f t="shared" si="8"/>
        <v>1</v>
      </c>
      <c r="J35" s="1">
        <f t="shared" si="9"/>
        <v>6</v>
      </c>
      <c r="K35" s="1">
        <f t="shared" ref="K35:K66" si="15">COUNTIF($T35:$AB35,0)</f>
        <v>1</v>
      </c>
      <c r="L35" s="1">
        <f t="shared" ref="L35:L66" si="16">COUNTIF($T35:$AB35,5)</f>
        <v>0</v>
      </c>
      <c r="M35" s="130">
        <v>0</v>
      </c>
      <c r="N35" s="130">
        <v>0</v>
      </c>
      <c r="O35" s="1">
        <f t="shared" si="10"/>
        <v>0</v>
      </c>
      <c r="P35" s="1">
        <f t="shared" si="11"/>
        <v>-1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2</v>
      </c>
      <c r="Z35" s="1">
        <v>1</v>
      </c>
      <c r="AA35" s="1">
        <v>1</v>
      </c>
      <c r="AB35" s="1">
        <v>0</v>
      </c>
    </row>
    <row r="36" spans="1:28" x14ac:dyDescent="0.3">
      <c r="A36" s="53">
        <v>42</v>
      </c>
      <c r="B36">
        <v>1994</v>
      </c>
      <c r="C36">
        <v>30</v>
      </c>
      <c r="D36">
        <v>6</v>
      </c>
      <c r="E36" t="s">
        <v>218</v>
      </c>
      <c r="F36" s="1">
        <f t="shared" si="12"/>
        <v>9</v>
      </c>
      <c r="G36" s="1">
        <f t="shared" si="13"/>
        <v>0</v>
      </c>
      <c r="H36" s="1">
        <f t="shared" si="14"/>
        <v>0</v>
      </c>
      <c r="I36" s="1">
        <f t="shared" si="8"/>
        <v>0</v>
      </c>
      <c r="J36" s="1">
        <f t="shared" si="9"/>
        <v>9</v>
      </c>
      <c r="K36" s="1">
        <f t="shared" si="15"/>
        <v>0</v>
      </c>
      <c r="L36" s="1">
        <f t="shared" si="16"/>
        <v>0</v>
      </c>
      <c r="M36" s="130">
        <v>0</v>
      </c>
      <c r="N36" s="130">
        <v>0</v>
      </c>
      <c r="O36" s="1">
        <f t="shared" si="10"/>
        <v>0</v>
      </c>
      <c r="P36" s="1">
        <f t="shared" si="11"/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</row>
    <row r="37" spans="1:28" x14ac:dyDescent="0.3">
      <c r="A37" s="53">
        <v>42</v>
      </c>
      <c r="B37" s="53">
        <v>1994</v>
      </c>
      <c r="C37">
        <v>30</v>
      </c>
      <c r="D37">
        <v>6</v>
      </c>
      <c r="E37" t="s">
        <v>213</v>
      </c>
      <c r="F37" s="1">
        <f t="shared" si="12"/>
        <v>6</v>
      </c>
      <c r="G37" s="1">
        <f t="shared" si="13"/>
        <v>3</v>
      </c>
      <c r="H37" s="1">
        <f t="shared" si="14"/>
        <v>0</v>
      </c>
      <c r="I37" s="1">
        <f t="shared" si="8"/>
        <v>3</v>
      </c>
      <c r="J37" s="1">
        <f t="shared" si="9"/>
        <v>3</v>
      </c>
      <c r="K37" s="1">
        <f t="shared" si="15"/>
        <v>0</v>
      </c>
      <c r="L37" s="1">
        <f t="shared" si="16"/>
        <v>0</v>
      </c>
      <c r="M37" s="130">
        <v>0</v>
      </c>
      <c r="N37" s="130">
        <v>1</v>
      </c>
      <c r="O37" s="1">
        <f t="shared" si="10"/>
        <v>1</v>
      </c>
      <c r="P37" s="1">
        <f t="shared" si="11"/>
        <v>-1</v>
      </c>
      <c r="T37" s="1">
        <v>1</v>
      </c>
      <c r="U37" s="1">
        <v>2</v>
      </c>
      <c r="V37" s="1">
        <v>1</v>
      </c>
      <c r="W37" s="1">
        <v>2</v>
      </c>
      <c r="X37" s="1">
        <v>2</v>
      </c>
      <c r="Y37" s="1">
        <v>1</v>
      </c>
      <c r="Z37" s="1">
        <v>1</v>
      </c>
      <c r="AA37" s="1">
        <v>1</v>
      </c>
      <c r="AB37" s="1">
        <v>1</v>
      </c>
    </row>
    <row r="38" spans="1:28" x14ac:dyDescent="0.3">
      <c r="A38" s="53">
        <v>42</v>
      </c>
      <c r="B38" s="53">
        <v>1994</v>
      </c>
      <c r="C38">
        <v>7</v>
      </c>
      <c r="D38">
        <v>7</v>
      </c>
      <c r="E38" t="s">
        <v>216</v>
      </c>
      <c r="F38" s="1">
        <f t="shared" si="12"/>
        <v>6</v>
      </c>
      <c r="G38" s="1">
        <f t="shared" si="13"/>
        <v>0</v>
      </c>
      <c r="H38" s="1">
        <f t="shared" si="14"/>
        <v>3</v>
      </c>
      <c r="I38" s="1">
        <f t="shared" si="8"/>
        <v>3</v>
      </c>
      <c r="J38" s="1">
        <f t="shared" si="9"/>
        <v>3</v>
      </c>
      <c r="K38" s="1">
        <f t="shared" si="15"/>
        <v>0</v>
      </c>
      <c r="L38" s="1">
        <f t="shared" si="16"/>
        <v>0</v>
      </c>
      <c r="M38" s="130">
        <v>0</v>
      </c>
      <c r="N38" s="130">
        <v>1</v>
      </c>
      <c r="O38" s="1">
        <f t="shared" si="10"/>
        <v>1</v>
      </c>
      <c r="P38" s="1">
        <f t="shared" si="11"/>
        <v>-1</v>
      </c>
      <c r="T38" s="1">
        <v>1</v>
      </c>
      <c r="U38" s="1">
        <v>1</v>
      </c>
      <c r="V38" s="1">
        <v>1</v>
      </c>
      <c r="W38" s="1">
        <v>3</v>
      </c>
      <c r="X38" s="1">
        <v>1</v>
      </c>
      <c r="Y38" s="1">
        <v>3</v>
      </c>
      <c r="Z38" s="1">
        <v>1</v>
      </c>
      <c r="AA38" s="1">
        <v>3</v>
      </c>
      <c r="AB38" s="1">
        <v>1</v>
      </c>
    </row>
    <row r="39" spans="1:28" x14ac:dyDescent="0.3">
      <c r="A39" s="53">
        <v>42</v>
      </c>
      <c r="B39" s="53">
        <v>1994</v>
      </c>
      <c r="C39" s="184">
        <v>14</v>
      </c>
      <c r="D39" s="184">
        <v>7</v>
      </c>
      <c r="E39" t="s">
        <v>267</v>
      </c>
      <c r="F39" s="1">
        <f t="shared" si="12"/>
        <v>6</v>
      </c>
      <c r="G39" s="1">
        <f t="shared" si="13"/>
        <v>2</v>
      </c>
      <c r="H39" s="1">
        <f t="shared" si="14"/>
        <v>0</v>
      </c>
      <c r="I39" s="1">
        <f t="shared" si="8"/>
        <v>2</v>
      </c>
      <c r="J39" s="1">
        <f t="shared" si="9"/>
        <v>4</v>
      </c>
      <c r="K39" s="1">
        <f t="shared" si="15"/>
        <v>1</v>
      </c>
      <c r="L39" s="1">
        <f t="shared" si="16"/>
        <v>0</v>
      </c>
      <c r="M39" s="130">
        <v>3</v>
      </c>
      <c r="N39" s="130">
        <v>2</v>
      </c>
      <c r="O39" s="1">
        <f t="shared" si="10"/>
        <v>5</v>
      </c>
      <c r="P39" s="1">
        <f t="shared" si="11"/>
        <v>-1</v>
      </c>
      <c r="T39" s="1">
        <v>0</v>
      </c>
      <c r="U39" s="1">
        <v>1</v>
      </c>
      <c r="V39" s="1">
        <v>1</v>
      </c>
      <c r="W39" s="1">
        <v>2</v>
      </c>
      <c r="X39" s="1">
        <v>1</v>
      </c>
      <c r="Y39" s="1">
        <v>1</v>
      </c>
      <c r="Z39" s="1">
        <v>1</v>
      </c>
      <c r="AA39" s="1">
        <v>1</v>
      </c>
      <c r="AB39" s="1">
        <v>2</v>
      </c>
    </row>
    <row r="40" spans="1:28" x14ac:dyDescent="0.3">
      <c r="A40" s="53">
        <v>42</v>
      </c>
      <c r="B40" s="53">
        <v>1994</v>
      </c>
      <c r="C40">
        <v>13</v>
      </c>
      <c r="D40">
        <v>10</v>
      </c>
      <c r="E40" t="s">
        <v>220</v>
      </c>
      <c r="F40" s="1">
        <f t="shared" si="12"/>
        <v>7</v>
      </c>
      <c r="G40" s="1">
        <f t="shared" si="13"/>
        <v>1</v>
      </c>
      <c r="H40" s="1">
        <f t="shared" si="14"/>
        <v>0</v>
      </c>
      <c r="I40" s="1">
        <f t="shared" si="8"/>
        <v>1</v>
      </c>
      <c r="J40" s="1">
        <f t="shared" si="9"/>
        <v>6</v>
      </c>
      <c r="K40" s="1">
        <f t="shared" si="15"/>
        <v>1</v>
      </c>
      <c r="L40" s="1">
        <f t="shared" si="16"/>
        <v>0</v>
      </c>
      <c r="M40" s="130">
        <v>0</v>
      </c>
      <c r="N40" s="130">
        <v>0</v>
      </c>
      <c r="O40" s="1">
        <f t="shared" si="10"/>
        <v>0</v>
      </c>
      <c r="P40" s="1">
        <f t="shared" si="11"/>
        <v>-1</v>
      </c>
      <c r="T40" s="1">
        <v>1</v>
      </c>
      <c r="U40" s="1">
        <v>1</v>
      </c>
      <c r="V40" s="1">
        <v>0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2</v>
      </c>
    </row>
    <row r="41" spans="1:28" x14ac:dyDescent="0.3">
      <c r="A41" s="53">
        <v>42</v>
      </c>
      <c r="B41" s="53">
        <v>1994</v>
      </c>
      <c r="C41">
        <v>9</v>
      </c>
      <c r="D41">
        <v>11</v>
      </c>
      <c r="E41" t="s">
        <v>219</v>
      </c>
      <c r="F41" s="1">
        <f t="shared" si="12"/>
        <v>6</v>
      </c>
      <c r="G41" s="1">
        <f t="shared" si="13"/>
        <v>3</v>
      </c>
      <c r="H41" s="1">
        <f t="shared" si="14"/>
        <v>0</v>
      </c>
      <c r="I41" s="1">
        <f t="shared" si="8"/>
        <v>3</v>
      </c>
      <c r="J41" s="1">
        <f t="shared" si="9"/>
        <v>3</v>
      </c>
      <c r="K41" s="1">
        <f t="shared" si="15"/>
        <v>0</v>
      </c>
      <c r="L41" s="1">
        <f t="shared" si="16"/>
        <v>0</v>
      </c>
      <c r="M41" s="130">
        <v>0</v>
      </c>
      <c r="N41" s="130">
        <v>3</v>
      </c>
      <c r="O41" s="1">
        <f t="shared" si="10"/>
        <v>3</v>
      </c>
      <c r="P41" s="1">
        <f t="shared" si="11"/>
        <v>-1</v>
      </c>
      <c r="T41" s="1">
        <v>2</v>
      </c>
      <c r="U41" s="1">
        <v>1</v>
      </c>
      <c r="V41" s="1">
        <v>1</v>
      </c>
      <c r="W41" s="1">
        <v>2</v>
      </c>
      <c r="X41" s="1">
        <v>1</v>
      </c>
      <c r="Y41" s="1">
        <v>1</v>
      </c>
      <c r="Z41" s="1">
        <v>1</v>
      </c>
      <c r="AA41" s="1">
        <v>1</v>
      </c>
      <c r="AB41" s="1">
        <v>2</v>
      </c>
    </row>
    <row r="42" spans="1:28" x14ac:dyDescent="0.3">
      <c r="A42" s="53">
        <v>42</v>
      </c>
      <c r="B42" s="53">
        <v>1994</v>
      </c>
      <c r="C42">
        <v>9</v>
      </c>
      <c r="D42">
        <v>11</v>
      </c>
      <c r="E42" t="s">
        <v>217</v>
      </c>
      <c r="F42" s="1">
        <f t="shared" si="12"/>
        <v>6</v>
      </c>
      <c r="G42" s="1">
        <f t="shared" si="13"/>
        <v>1</v>
      </c>
      <c r="H42" s="1">
        <f t="shared" si="14"/>
        <v>2</v>
      </c>
      <c r="I42" s="1">
        <f t="shared" si="8"/>
        <v>3</v>
      </c>
      <c r="J42" s="1">
        <f t="shared" si="9"/>
        <v>3</v>
      </c>
      <c r="K42" s="1">
        <f t="shared" si="15"/>
        <v>0</v>
      </c>
      <c r="L42" s="1">
        <f t="shared" si="16"/>
        <v>0</v>
      </c>
      <c r="M42" s="130">
        <v>1</v>
      </c>
      <c r="N42" s="130">
        <v>2</v>
      </c>
      <c r="O42" s="1">
        <f t="shared" si="10"/>
        <v>3</v>
      </c>
      <c r="P42" s="1">
        <f t="shared" si="11"/>
        <v>-1</v>
      </c>
      <c r="T42" s="1">
        <v>1</v>
      </c>
      <c r="U42" s="1">
        <v>1</v>
      </c>
      <c r="V42" s="1">
        <v>3</v>
      </c>
      <c r="W42" s="1">
        <v>2</v>
      </c>
      <c r="X42" s="1">
        <v>3</v>
      </c>
      <c r="Y42" s="1">
        <v>1</v>
      </c>
      <c r="Z42" s="1">
        <v>1</v>
      </c>
      <c r="AA42" s="1">
        <v>1</v>
      </c>
      <c r="AB42" s="1">
        <v>1</v>
      </c>
    </row>
    <row r="43" spans="1:28" x14ac:dyDescent="0.3">
      <c r="A43" s="53">
        <v>42</v>
      </c>
      <c r="B43" s="53">
        <v>1994</v>
      </c>
      <c r="C43">
        <v>1</v>
      </c>
      <c r="D43">
        <v>12</v>
      </c>
      <c r="E43" t="s">
        <v>210</v>
      </c>
      <c r="F43" s="1">
        <f t="shared" si="12"/>
        <v>5</v>
      </c>
      <c r="G43" s="1">
        <f t="shared" si="13"/>
        <v>4</v>
      </c>
      <c r="H43" s="1">
        <f t="shared" si="14"/>
        <v>0</v>
      </c>
      <c r="I43" s="1">
        <f t="shared" si="8"/>
        <v>4</v>
      </c>
      <c r="J43" s="1">
        <f t="shared" si="9"/>
        <v>1</v>
      </c>
      <c r="K43" s="1">
        <f t="shared" si="15"/>
        <v>0</v>
      </c>
      <c r="L43" s="1">
        <f t="shared" si="16"/>
        <v>0</v>
      </c>
      <c r="M43" s="130">
        <v>0</v>
      </c>
      <c r="N43" s="130">
        <v>0</v>
      </c>
      <c r="O43" s="1">
        <f t="shared" si="10"/>
        <v>0</v>
      </c>
      <c r="P43" s="1">
        <f t="shared" si="11"/>
        <v>-1</v>
      </c>
      <c r="T43" s="1">
        <v>1</v>
      </c>
      <c r="U43" s="1">
        <v>2</v>
      </c>
      <c r="V43" s="1">
        <v>2</v>
      </c>
      <c r="W43" s="1">
        <v>1</v>
      </c>
      <c r="X43" s="1">
        <v>1</v>
      </c>
      <c r="Y43" s="1">
        <v>2</v>
      </c>
      <c r="Z43" s="1">
        <v>1</v>
      </c>
      <c r="AA43" s="1">
        <v>1</v>
      </c>
      <c r="AB43" s="1">
        <v>2</v>
      </c>
    </row>
    <row r="44" spans="1:28" x14ac:dyDescent="0.3">
      <c r="A44" s="53">
        <v>42</v>
      </c>
      <c r="B44" s="53">
        <v>1994</v>
      </c>
      <c r="C44">
        <v>22</v>
      </c>
      <c r="D44">
        <v>12</v>
      </c>
      <c r="E44" t="s">
        <v>215</v>
      </c>
      <c r="F44" s="1">
        <f t="shared" si="12"/>
        <v>8</v>
      </c>
      <c r="G44" s="1">
        <f t="shared" si="13"/>
        <v>1</v>
      </c>
      <c r="H44" s="1">
        <f t="shared" si="14"/>
        <v>0</v>
      </c>
      <c r="I44" s="1">
        <f t="shared" si="8"/>
        <v>1</v>
      </c>
      <c r="J44" s="1">
        <f t="shared" si="9"/>
        <v>7</v>
      </c>
      <c r="K44" s="1">
        <f t="shared" si="15"/>
        <v>0</v>
      </c>
      <c r="L44" s="1">
        <f t="shared" si="16"/>
        <v>0</v>
      </c>
      <c r="M44" s="130">
        <v>0</v>
      </c>
      <c r="N44" s="130">
        <v>1</v>
      </c>
      <c r="O44" s="1">
        <f t="shared" si="10"/>
        <v>1</v>
      </c>
      <c r="P44" s="1">
        <f t="shared" si="11"/>
        <v>-1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2</v>
      </c>
      <c r="AA44" s="1">
        <v>1</v>
      </c>
      <c r="AB44" s="1">
        <v>1</v>
      </c>
    </row>
    <row r="45" spans="1:28" x14ac:dyDescent="0.3">
      <c r="A45" s="53">
        <v>42</v>
      </c>
      <c r="B45" s="53">
        <v>1995</v>
      </c>
      <c r="C45">
        <v>19</v>
      </c>
      <c r="D45">
        <v>1</v>
      </c>
      <c r="E45" t="s">
        <v>226</v>
      </c>
      <c r="F45" s="1">
        <f t="shared" si="12"/>
        <v>7</v>
      </c>
      <c r="G45" s="1">
        <f t="shared" si="13"/>
        <v>0</v>
      </c>
      <c r="H45" s="1">
        <f t="shared" si="14"/>
        <v>0</v>
      </c>
      <c r="I45" s="1">
        <f t="shared" si="8"/>
        <v>0</v>
      </c>
      <c r="J45" s="1">
        <f t="shared" si="9"/>
        <v>7</v>
      </c>
      <c r="K45" s="1">
        <f t="shared" si="15"/>
        <v>2</v>
      </c>
      <c r="L45" s="1">
        <f t="shared" si="16"/>
        <v>0</v>
      </c>
      <c r="M45" s="130">
        <v>0</v>
      </c>
      <c r="N45" s="130">
        <v>0</v>
      </c>
      <c r="O45" s="1">
        <f t="shared" si="10"/>
        <v>0</v>
      </c>
      <c r="P45" s="1">
        <f t="shared" si="11"/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0</v>
      </c>
      <c r="AA45" s="1">
        <v>0</v>
      </c>
      <c r="AB45" s="1">
        <v>1</v>
      </c>
    </row>
    <row r="46" spans="1:28" x14ac:dyDescent="0.3">
      <c r="A46" s="53">
        <v>42</v>
      </c>
      <c r="B46" s="53">
        <v>1995</v>
      </c>
      <c r="C46" s="184">
        <v>9</v>
      </c>
      <c r="D46" s="184">
        <v>3</v>
      </c>
      <c r="E46" t="s">
        <v>268</v>
      </c>
      <c r="F46" s="1">
        <f t="shared" si="12"/>
        <v>6</v>
      </c>
      <c r="G46" s="1">
        <f t="shared" si="13"/>
        <v>0</v>
      </c>
      <c r="H46" s="1">
        <f t="shared" si="14"/>
        <v>2</v>
      </c>
      <c r="I46" s="1">
        <f t="shared" si="8"/>
        <v>2</v>
      </c>
      <c r="J46" s="1">
        <f t="shared" si="9"/>
        <v>4</v>
      </c>
      <c r="K46" s="1">
        <f t="shared" si="15"/>
        <v>1</v>
      </c>
      <c r="L46" s="1">
        <f t="shared" si="16"/>
        <v>0</v>
      </c>
      <c r="M46" s="130">
        <v>0</v>
      </c>
      <c r="N46" s="130">
        <v>2</v>
      </c>
      <c r="O46" s="1">
        <f t="shared" si="10"/>
        <v>2</v>
      </c>
      <c r="P46" s="1">
        <f t="shared" si="11"/>
        <v>-1</v>
      </c>
      <c r="T46" s="1">
        <v>3</v>
      </c>
      <c r="U46" s="1">
        <v>1</v>
      </c>
      <c r="V46" s="1">
        <v>1</v>
      </c>
      <c r="W46" s="1">
        <v>0</v>
      </c>
      <c r="X46" s="1">
        <v>1</v>
      </c>
      <c r="Y46" s="1">
        <v>1</v>
      </c>
      <c r="Z46" s="1">
        <v>1</v>
      </c>
      <c r="AA46" s="1">
        <v>1</v>
      </c>
      <c r="AB46" s="1">
        <v>3</v>
      </c>
    </row>
    <row r="47" spans="1:28" x14ac:dyDescent="0.3">
      <c r="A47" s="53">
        <v>42</v>
      </c>
      <c r="B47" s="53">
        <v>1995</v>
      </c>
      <c r="C47" s="184">
        <v>16</v>
      </c>
      <c r="D47" s="184">
        <v>3</v>
      </c>
      <c r="E47" t="s">
        <v>271</v>
      </c>
      <c r="F47" s="1">
        <f t="shared" si="12"/>
        <v>9</v>
      </c>
      <c r="G47" s="1">
        <f t="shared" si="13"/>
        <v>0</v>
      </c>
      <c r="H47" s="1">
        <f t="shared" si="14"/>
        <v>0</v>
      </c>
      <c r="I47" s="1">
        <f t="shared" si="8"/>
        <v>0</v>
      </c>
      <c r="J47" s="1">
        <f t="shared" si="9"/>
        <v>9</v>
      </c>
      <c r="K47" s="1">
        <f t="shared" si="15"/>
        <v>0</v>
      </c>
      <c r="L47" s="1">
        <f t="shared" si="16"/>
        <v>0</v>
      </c>
      <c r="M47" s="130">
        <v>0</v>
      </c>
      <c r="N47" s="130">
        <v>0</v>
      </c>
      <c r="O47" s="1">
        <f t="shared" si="10"/>
        <v>0</v>
      </c>
      <c r="P47" s="1">
        <f t="shared" si="11"/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</row>
    <row r="48" spans="1:28" x14ac:dyDescent="0.3">
      <c r="A48" s="53">
        <v>42</v>
      </c>
      <c r="B48" s="53">
        <v>1995</v>
      </c>
      <c r="C48" s="184">
        <v>30</v>
      </c>
      <c r="D48" s="184">
        <v>3</v>
      </c>
      <c r="E48" t="s">
        <v>269</v>
      </c>
      <c r="F48" s="1">
        <f t="shared" si="12"/>
        <v>8</v>
      </c>
      <c r="G48" s="1">
        <f t="shared" si="13"/>
        <v>1</v>
      </c>
      <c r="H48" s="1">
        <f t="shared" si="14"/>
        <v>0</v>
      </c>
      <c r="I48" s="1">
        <f t="shared" si="8"/>
        <v>1</v>
      </c>
      <c r="J48" s="1">
        <f t="shared" si="9"/>
        <v>7</v>
      </c>
      <c r="K48" s="1">
        <f t="shared" si="15"/>
        <v>0</v>
      </c>
      <c r="L48" s="1">
        <f t="shared" si="16"/>
        <v>0</v>
      </c>
      <c r="M48" s="130">
        <v>1</v>
      </c>
      <c r="N48" s="130">
        <v>1</v>
      </c>
      <c r="O48" s="1">
        <f t="shared" si="10"/>
        <v>2</v>
      </c>
      <c r="P48" s="1">
        <f t="shared" si="11"/>
        <v>-1</v>
      </c>
      <c r="T48" s="1">
        <v>1</v>
      </c>
      <c r="U48" s="1">
        <v>1</v>
      </c>
      <c r="V48" s="1">
        <v>1</v>
      </c>
      <c r="W48" s="1">
        <v>2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</row>
    <row r="49" spans="1:28" x14ac:dyDescent="0.3">
      <c r="A49" s="53">
        <v>42</v>
      </c>
      <c r="B49" s="53">
        <v>1995</v>
      </c>
      <c r="C49">
        <v>13</v>
      </c>
      <c r="D49">
        <v>4</v>
      </c>
      <c r="E49" t="s">
        <v>233</v>
      </c>
      <c r="F49" s="1">
        <f t="shared" si="12"/>
        <v>5</v>
      </c>
      <c r="G49" s="1">
        <f t="shared" si="13"/>
        <v>3</v>
      </c>
      <c r="H49" s="1">
        <f t="shared" si="14"/>
        <v>0</v>
      </c>
      <c r="I49" s="1">
        <f t="shared" si="8"/>
        <v>3</v>
      </c>
      <c r="J49" s="1">
        <f t="shared" si="9"/>
        <v>2</v>
      </c>
      <c r="K49" s="1">
        <f t="shared" si="15"/>
        <v>0</v>
      </c>
      <c r="L49" s="1">
        <f t="shared" si="16"/>
        <v>1</v>
      </c>
      <c r="M49" s="130">
        <v>0</v>
      </c>
      <c r="N49" s="130">
        <v>2</v>
      </c>
      <c r="O49" s="1">
        <f t="shared" si="10"/>
        <v>2</v>
      </c>
      <c r="P49" s="1">
        <f t="shared" si="11"/>
        <v>-1</v>
      </c>
      <c r="T49" s="1">
        <v>1</v>
      </c>
      <c r="U49" s="1">
        <v>2</v>
      </c>
      <c r="V49" s="1">
        <v>1</v>
      </c>
      <c r="W49" s="1">
        <v>1</v>
      </c>
      <c r="X49" s="1">
        <v>2</v>
      </c>
      <c r="Y49" s="1">
        <v>1</v>
      </c>
      <c r="Z49" s="1">
        <v>2</v>
      </c>
      <c r="AA49" s="1">
        <v>1</v>
      </c>
      <c r="AB49" s="1">
        <v>5</v>
      </c>
    </row>
    <row r="50" spans="1:28" x14ac:dyDescent="0.3">
      <c r="A50" s="53">
        <v>42</v>
      </c>
      <c r="B50" s="53">
        <v>1995</v>
      </c>
      <c r="C50">
        <v>25</v>
      </c>
      <c r="D50">
        <v>5</v>
      </c>
      <c r="E50" t="s">
        <v>229</v>
      </c>
      <c r="F50" s="1">
        <f t="shared" si="12"/>
        <v>6</v>
      </c>
      <c r="G50" s="1">
        <f t="shared" si="13"/>
        <v>2</v>
      </c>
      <c r="H50" s="1">
        <f t="shared" si="14"/>
        <v>0</v>
      </c>
      <c r="I50" s="1">
        <f t="shared" si="8"/>
        <v>2</v>
      </c>
      <c r="J50" s="1">
        <f t="shared" si="9"/>
        <v>4</v>
      </c>
      <c r="K50" s="1">
        <f t="shared" si="15"/>
        <v>1</v>
      </c>
      <c r="L50" s="1">
        <f t="shared" si="16"/>
        <v>0</v>
      </c>
      <c r="M50" s="130">
        <v>1</v>
      </c>
      <c r="N50" s="130">
        <v>2</v>
      </c>
      <c r="O50" s="1">
        <f t="shared" si="10"/>
        <v>3</v>
      </c>
      <c r="P50" s="1">
        <f t="shared" si="11"/>
        <v>-1</v>
      </c>
      <c r="T50" s="1">
        <v>1</v>
      </c>
      <c r="U50" s="1">
        <v>1</v>
      </c>
      <c r="V50" s="1">
        <v>0</v>
      </c>
      <c r="W50" s="1">
        <v>2</v>
      </c>
      <c r="X50" s="1">
        <v>1</v>
      </c>
      <c r="Y50" s="1">
        <v>1</v>
      </c>
      <c r="Z50" s="1">
        <v>1</v>
      </c>
      <c r="AA50" s="1">
        <v>2</v>
      </c>
      <c r="AB50" s="1">
        <v>1</v>
      </c>
    </row>
    <row r="51" spans="1:28" x14ac:dyDescent="0.3">
      <c r="A51" s="53">
        <v>42</v>
      </c>
      <c r="B51" s="53">
        <v>1995</v>
      </c>
      <c r="C51">
        <v>25</v>
      </c>
      <c r="D51">
        <v>5</v>
      </c>
      <c r="E51" t="s">
        <v>223</v>
      </c>
      <c r="F51" s="1">
        <f t="shared" si="12"/>
        <v>8</v>
      </c>
      <c r="G51" s="1">
        <f t="shared" si="13"/>
        <v>0</v>
      </c>
      <c r="H51" s="1">
        <f t="shared" si="14"/>
        <v>0</v>
      </c>
      <c r="I51" s="1">
        <f t="shared" si="8"/>
        <v>0</v>
      </c>
      <c r="J51" s="1">
        <f t="shared" si="9"/>
        <v>8</v>
      </c>
      <c r="K51" s="1">
        <f t="shared" si="15"/>
        <v>1</v>
      </c>
      <c r="L51" s="1">
        <f t="shared" si="16"/>
        <v>0</v>
      </c>
      <c r="M51" s="130">
        <v>0</v>
      </c>
      <c r="N51" s="130">
        <v>0</v>
      </c>
      <c r="O51" s="1">
        <f t="shared" si="10"/>
        <v>0</v>
      </c>
      <c r="P51" s="1">
        <f t="shared" si="11"/>
        <v>1</v>
      </c>
      <c r="T51" s="1">
        <v>1</v>
      </c>
      <c r="U51" s="1">
        <v>1</v>
      </c>
      <c r="V51" s="1">
        <v>0</v>
      </c>
      <c r="W51" s="1">
        <v>1</v>
      </c>
      <c r="X51" s="1">
        <v>1</v>
      </c>
      <c r="Y51" s="1">
        <v>1</v>
      </c>
      <c r="Z51" s="1">
        <v>1</v>
      </c>
      <c r="AA51" s="1">
        <v>1</v>
      </c>
      <c r="AB51" s="1">
        <v>1</v>
      </c>
    </row>
    <row r="52" spans="1:28" x14ac:dyDescent="0.3">
      <c r="A52" s="53">
        <v>42</v>
      </c>
      <c r="B52" s="53">
        <v>1995</v>
      </c>
      <c r="C52">
        <v>25</v>
      </c>
      <c r="D52">
        <v>5</v>
      </c>
      <c r="E52" t="s">
        <v>222</v>
      </c>
      <c r="F52" s="1">
        <f t="shared" si="12"/>
        <v>8</v>
      </c>
      <c r="G52" s="1">
        <f t="shared" si="13"/>
        <v>0</v>
      </c>
      <c r="H52" s="1">
        <f t="shared" si="14"/>
        <v>0</v>
      </c>
      <c r="I52" s="1">
        <f t="shared" si="8"/>
        <v>0</v>
      </c>
      <c r="J52" s="1">
        <f t="shared" si="9"/>
        <v>8</v>
      </c>
      <c r="K52" s="1">
        <f t="shared" si="15"/>
        <v>1</v>
      </c>
      <c r="L52" s="1">
        <f t="shared" si="16"/>
        <v>0</v>
      </c>
      <c r="M52" s="130">
        <v>0</v>
      </c>
      <c r="N52" s="130">
        <v>0</v>
      </c>
      <c r="O52" s="1">
        <f t="shared" si="10"/>
        <v>0</v>
      </c>
      <c r="P52" s="1">
        <f t="shared" si="11"/>
        <v>1</v>
      </c>
      <c r="T52" s="1">
        <v>1</v>
      </c>
      <c r="U52" s="1">
        <v>1</v>
      </c>
      <c r="V52" s="1">
        <v>0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</row>
    <row r="53" spans="1:28" x14ac:dyDescent="0.3">
      <c r="A53" s="53">
        <v>42</v>
      </c>
      <c r="B53" s="53">
        <v>1995</v>
      </c>
      <c r="C53">
        <v>1</v>
      </c>
      <c r="D53">
        <v>6</v>
      </c>
      <c r="E53" t="s">
        <v>235</v>
      </c>
      <c r="F53" s="1">
        <f t="shared" si="12"/>
        <v>7</v>
      </c>
      <c r="G53" s="1">
        <f t="shared" si="13"/>
        <v>2</v>
      </c>
      <c r="H53" s="1">
        <f t="shared" si="14"/>
        <v>0</v>
      </c>
      <c r="I53" s="1">
        <f t="shared" si="8"/>
        <v>2</v>
      </c>
      <c r="J53" s="1">
        <f t="shared" si="9"/>
        <v>5</v>
      </c>
      <c r="K53" s="1">
        <f t="shared" si="15"/>
        <v>0</v>
      </c>
      <c r="L53" s="1">
        <f t="shared" si="16"/>
        <v>0</v>
      </c>
      <c r="M53" s="130">
        <v>2</v>
      </c>
      <c r="N53" s="130">
        <v>2</v>
      </c>
      <c r="O53" s="1">
        <f t="shared" si="10"/>
        <v>4</v>
      </c>
      <c r="P53" s="1">
        <f t="shared" si="11"/>
        <v>-1</v>
      </c>
      <c r="T53" s="1">
        <v>1</v>
      </c>
      <c r="U53" s="1">
        <v>1</v>
      </c>
      <c r="V53" s="1">
        <v>1</v>
      </c>
      <c r="W53" s="1">
        <v>2</v>
      </c>
      <c r="X53" s="1">
        <v>1</v>
      </c>
      <c r="Y53" s="1">
        <v>1</v>
      </c>
      <c r="Z53" s="1">
        <v>2</v>
      </c>
      <c r="AA53" s="1">
        <v>1</v>
      </c>
      <c r="AB53" s="1">
        <v>1</v>
      </c>
    </row>
    <row r="54" spans="1:28" x14ac:dyDescent="0.3">
      <c r="A54" s="53">
        <v>42</v>
      </c>
      <c r="B54" s="53">
        <v>1995</v>
      </c>
      <c r="C54">
        <v>8</v>
      </c>
      <c r="D54">
        <v>6</v>
      </c>
      <c r="E54" t="s">
        <v>232</v>
      </c>
      <c r="F54" s="1">
        <f t="shared" si="12"/>
        <v>8</v>
      </c>
      <c r="G54" s="1">
        <f t="shared" si="13"/>
        <v>0</v>
      </c>
      <c r="H54" s="1">
        <f t="shared" si="14"/>
        <v>0</v>
      </c>
      <c r="I54" s="1">
        <f t="shared" si="8"/>
        <v>0</v>
      </c>
      <c r="J54" s="1">
        <f t="shared" si="9"/>
        <v>8</v>
      </c>
      <c r="K54" s="1">
        <f t="shared" si="15"/>
        <v>1</v>
      </c>
      <c r="L54" s="1">
        <f t="shared" si="16"/>
        <v>0</v>
      </c>
      <c r="M54" s="130">
        <v>0</v>
      </c>
      <c r="N54" s="130">
        <v>0</v>
      </c>
      <c r="O54" s="1">
        <f t="shared" si="10"/>
        <v>0</v>
      </c>
      <c r="P54" s="1">
        <f t="shared" si="11"/>
        <v>1</v>
      </c>
      <c r="T54" s="1">
        <v>0</v>
      </c>
      <c r="U54" s="1">
        <v>1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A54" s="1">
        <v>1</v>
      </c>
      <c r="AB54" s="1">
        <v>1</v>
      </c>
    </row>
    <row r="55" spans="1:28" x14ac:dyDescent="0.3">
      <c r="A55" s="53">
        <v>42</v>
      </c>
      <c r="B55" s="53">
        <v>1995</v>
      </c>
      <c r="C55">
        <v>8</v>
      </c>
      <c r="D55">
        <v>6</v>
      </c>
      <c r="E55" t="s">
        <v>231</v>
      </c>
      <c r="F55" s="1">
        <f t="shared" si="12"/>
        <v>8</v>
      </c>
      <c r="G55" s="1">
        <f t="shared" si="13"/>
        <v>0</v>
      </c>
      <c r="H55" s="1">
        <f t="shared" si="14"/>
        <v>0</v>
      </c>
      <c r="I55" s="1">
        <f t="shared" si="8"/>
        <v>0</v>
      </c>
      <c r="J55" s="1">
        <f t="shared" si="9"/>
        <v>8</v>
      </c>
      <c r="K55" s="1">
        <f t="shared" si="15"/>
        <v>1</v>
      </c>
      <c r="L55" s="1">
        <f t="shared" si="16"/>
        <v>0</v>
      </c>
      <c r="M55" s="130">
        <v>0</v>
      </c>
      <c r="N55" s="130">
        <v>0</v>
      </c>
      <c r="O55" s="1">
        <f t="shared" si="10"/>
        <v>0</v>
      </c>
      <c r="P55" s="1">
        <f t="shared" si="11"/>
        <v>1</v>
      </c>
      <c r="T55" s="1">
        <v>0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1</v>
      </c>
      <c r="AB55" s="1">
        <v>1</v>
      </c>
    </row>
    <row r="56" spans="1:28" x14ac:dyDescent="0.3">
      <c r="A56" s="53">
        <v>42</v>
      </c>
      <c r="B56" s="53">
        <v>1995</v>
      </c>
      <c r="C56" s="184">
        <v>6</v>
      </c>
      <c r="D56" s="184">
        <v>7</v>
      </c>
      <c r="E56" t="s">
        <v>293</v>
      </c>
      <c r="F56" s="1">
        <f t="shared" si="12"/>
        <v>2</v>
      </c>
      <c r="G56" s="1">
        <f t="shared" si="13"/>
        <v>0</v>
      </c>
      <c r="H56" s="1">
        <f t="shared" si="14"/>
        <v>6</v>
      </c>
      <c r="I56" s="1">
        <f t="shared" si="8"/>
        <v>6</v>
      </c>
      <c r="J56" s="1">
        <f t="shared" si="9"/>
        <v>-4</v>
      </c>
      <c r="K56" s="1">
        <f t="shared" si="15"/>
        <v>1</v>
      </c>
      <c r="L56" s="1">
        <f t="shared" si="16"/>
        <v>0</v>
      </c>
      <c r="M56" s="130">
        <v>0</v>
      </c>
      <c r="N56" s="130">
        <v>2</v>
      </c>
      <c r="O56" s="1">
        <f t="shared" si="10"/>
        <v>2</v>
      </c>
      <c r="P56" s="1">
        <f t="shared" si="11"/>
        <v>-1</v>
      </c>
      <c r="T56" s="1">
        <v>0</v>
      </c>
      <c r="U56" s="1">
        <v>3</v>
      </c>
      <c r="V56" s="1">
        <v>3</v>
      </c>
      <c r="W56" s="1">
        <v>3</v>
      </c>
      <c r="X56" s="1">
        <v>3</v>
      </c>
      <c r="Y56" s="1">
        <v>1</v>
      </c>
      <c r="Z56" s="1">
        <v>3</v>
      </c>
      <c r="AA56" s="1">
        <v>3</v>
      </c>
      <c r="AB56" s="1">
        <v>1</v>
      </c>
    </row>
    <row r="57" spans="1:28" x14ac:dyDescent="0.3">
      <c r="A57" s="53">
        <v>42</v>
      </c>
      <c r="B57" s="53">
        <v>1995</v>
      </c>
      <c r="C57" s="184">
        <v>6</v>
      </c>
      <c r="D57" s="184">
        <v>7</v>
      </c>
      <c r="E57" t="s">
        <v>270</v>
      </c>
      <c r="F57" s="1">
        <f t="shared" si="12"/>
        <v>8</v>
      </c>
      <c r="G57" s="1">
        <f t="shared" si="13"/>
        <v>1</v>
      </c>
      <c r="H57" s="1">
        <f t="shared" si="14"/>
        <v>0</v>
      </c>
      <c r="I57" s="1">
        <f t="shared" si="8"/>
        <v>1</v>
      </c>
      <c r="J57" s="1">
        <f t="shared" si="9"/>
        <v>7</v>
      </c>
      <c r="K57" s="1">
        <f t="shared" si="15"/>
        <v>0</v>
      </c>
      <c r="L57" s="1">
        <f t="shared" si="16"/>
        <v>0</v>
      </c>
      <c r="M57" s="130">
        <v>2</v>
      </c>
      <c r="N57" s="130">
        <v>1</v>
      </c>
      <c r="O57" s="1">
        <f t="shared" si="10"/>
        <v>3</v>
      </c>
      <c r="P57" s="1">
        <f t="shared" si="11"/>
        <v>-1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1</v>
      </c>
      <c r="Z57" s="1">
        <v>1</v>
      </c>
      <c r="AA57" s="1">
        <v>1</v>
      </c>
      <c r="AB57" s="1">
        <v>2</v>
      </c>
    </row>
    <row r="58" spans="1:28" x14ac:dyDescent="0.3">
      <c r="A58" s="53">
        <v>42</v>
      </c>
      <c r="B58" s="53">
        <v>1995</v>
      </c>
      <c r="C58">
        <v>6</v>
      </c>
      <c r="D58">
        <v>7</v>
      </c>
      <c r="E58" t="s">
        <v>227</v>
      </c>
      <c r="F58" s="1">
        <f t="shared" si="12"/>
        <v>5</v>
      </c>
      <c r="G58" s="1">
        <f t="shared" si="13"/>
        <v>3</v>
      </c>
      <c r="H58" s="1">
        <f t="shared" si="14"/>
        <v>0</v>
      </c>
      <c r="I58" s="1">
        <f t="shared" si="8"/>
        <v>3</v>
      </c>
      <c r="J58" s="1">
        <f t="shared" si="9"/>
        <v>2</v>
      </c>
      <c r="K58" s="1">
        <f t="shared" si="15"/>
        <v>1</v>
      </c>
      <c r="L58" s="1">
        <f t="shared" si="16"/>
        <v>0</v>
      </c>
      <c r="M58" s="130">
        <v>1</v>
      </c>
      <c r="N58" s="130">
        <v>3</v>
      </c>
      <c r="O58" s="1">
        <f t="shared" si="10"/>
        <v>4</v>
      </c>
      <c r="P58" s="1">
        <f t="shared" si="11"/>
        <v>-1</v>
      </c>
      <c r="T58" s="1">
        <v>0</v>
      </c>
      <c r="U58" s="1">
        <v>2</v>
      </c>
      <c r="V58" s="1">
        <v>2</v>
      </c>
      <c r="W58" s="1">
        <v>1</v>
      </c>
      <c r="X58" s="1">
        <v>2</v>
      </c>
      <c r="Y58" s="1">
        <v>1</v>
      </c>
      <c r="Z58" s="1">
        <v>1</v>
      </c>
      <c r="AA58" s="1">
        <v>1</v>
      </c>
      <c r="AB58" s="1">
        <v>1</v>
      </c>
    </row>
    <row r="59" spans="1:28" x14ac:dyDescent="0.3">
      <c r="A59" s="53">
        <v>42</v>
      </c>
      <c r="B59" s="53">
        <v>1995</v>
      </c>
      <c r="C59">
        <v>7</v>
      </c>
      <c r="D59">
        <v>7</v>
      </c>
      <c r="E59" t="s">
        <v>230</v>
      </c>
      <c r="F59" s="1">
        <f t="shared" si="12"/>
        <v>8</v>
      </c>
      <c r="G59" s="1">
        <f t="shared" si="13"/>
        <v>0</v>
      </c>
      <c r="H59" s="1">
        <f t="shared" si="14"/>
        <v>0</v>
      </c>
      <c r="I59" s="1">
        <f t="shared" si="8"/>
        <v>0</v>
      </c>
      <c r="J59" s="1">
        <f t="shared" si="9"/>
        <v>8</v>
      </c>
      <c r="K59" s="1">
        <f t="shared" si="15"/>
        <v>1</v>
      </c>
      <c r="L59" s="1">
        <f t="shared" si="16"/>
        <v>0</v>
      </c>
      <c r="M59" s="130">
        <v>0</v>
      </c>
      <c r="N59" s="130">
        <v>0</v>
      </c>
      <c r="O59" s="1">
        <f t="shared" si="10"/>
        <v>0</v>
      </c>
      <c r="P59" s="1">
        <f t="shared" si="11"/>
        <v>1</v>
      </c>
      <c r="T59" s="1">
        <v>0</v>
      </c>
      <c r="U59" s="1">
        <v>1</v>
      </c>
      <c r="V59" s="1">
        <v>1</v>
      </c>
      <c r="W59" s="1">
        <v>1</v>
      </c>
      <c r="X59" s="1">
        <v>1</v>
      </c>
      <c r="Y59" s="1">
        <v>1</v>
      </c>
      <c r="Z59" s="1">
        <v>1</v>
      </c>
      <c r="AA59" s="1">
        <v>1</v>
      </c>
      <c r="AB59" s="1">
        <v>1</v>
      </c>
    </row>
    <row r="60" spans="1:28" x14ac:dyDescent="0.3">
      <c r="A60" s="53">
        <v>42</v>
      </c>
      <c r="B60" s="53">
        <v>1995</v>
      </c>
      <c r="C60">
        <v>6</v>
      </c>
      <c r="D60">
        <v>10</v>
      </c>
      <c r="E60" t="s">
        <v>228</v>
      </c>
      <c r="F60" s="1">
        <f t="shared" si="12"/>
        <v>7</v>
      </c>
      <c r="G60" s="1">
        <f t="shared" si="13"/>
        <v>2</v>
      </c>
      <c r="H60" s="1">
        <f t="shared" si="14"/>
        <v>0</v>
      </c>
      <c r="I60" s="1">
        <f t="shared" si="8"/>
        <v>2</v>
      </c>
      <c r="J60" s="1">
        <f t="shared" si="9"/>
        <v>5</v>
      </c>
      <c r="K60" s="1">
        <f t="shared" si="15"/>
        <v>0</v>
      </c>
      <c r="L60" s="1">
        <f t="shared" si="16"/>
        <v>0</v>
      </c>
      <c r="M60" s="130">
        <v>0</v>
      </c>
      <c r="N60" s="130">
        <v>1</v>
      </c>
      <c r="O60" s="1">
        <f t="shared" si="10"/>
        <v>1</v>
      </c>
      <c r="P60" s="1">
        <f t="shared" si="11"/>
        <v>-1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2</v>
      </c>
      <c r="Z60" s="1">
        <v>1</v>
      </c>
      <c r="AA60" s="1">
        <v>2</v>
      </c>
      <c r="AB60" s="1">
        <v>1</v>
      </c>
    </row>
    <row r="61" spans="1:28" x14ac:dyDescent="0.3">
      <c r="A61" s="53">
        <v>42</v>
      </c>
      <c r="B61" s="53">
        <v>1995</v>
      </c>
      <c r="C61">
        <v>18</v>
      </c>
      <c r="D61">
        <v>10</v>
      </c>
      <c r="E61" t="s">
        <v>234</v>
      </c>
      <c r="F61" s="1">
        <f t="shared" si="12"/>
        <v>5</v>
      </c>
      <c r="G61" s="1">
        <f t="shared" si="13"/>
        <v>0</v>
      </c>
      <c r="H61" s="1">
        <f t="shared" si="14"/>
        <v>4</v>
      </c>
      <c r="I61" s="1">
        <f t="shared" si="8"/>
        <v>4</v>
      </c>
      <c r="J61" s="1">
        <f t="shared" si="9"/>
        <v>1</v>
      </c>
      <c r="K61" s="1">
        <f t="shared" si="15"/>
        <v>0</v>
      </c>
      <c r="L61" s="1">
        <f t="shared" si="16"/>
        <v>0</v>
      </c>
      <c r="M61" s="130">
        <v>0</v>
      </c>
      <c r="N61" s="130">
        <v>3</v>
      </c>
      <c r="O61" s="1">
        <f t="shared" si="10"/>
        <v>3</v>
      </c>
      <c r="P61" s="1">
        <f t="shared" si="11"/>
        <v>-1</v>
      </c>
      <c r="T61" s="1">
        <v>3</v>
      </c>
      <c r="U61" s="1">
        <v>1</v>
      </c>
      <c r="V61" s="1">
        <v>1</v>
      </c>
      <c r="W61" s="1">
        <v>3</v>
      </c>
      <c r="X61" s="1">
        <v>1</v>
      </c>
      <c r="Y61" s="1">
        <v>1</v>
      </c>
      <c r="Z61" s="1">
        <v>3</v>
      </c>
      <c r="AA61" s="1">
        <v>1</v>
      </c>
      <c r="AB61" s="1">
        <v>3</v>
      </c>
    </row>
    <row r="62" spans="1:28" x14ac:dyDescent="0.3">
      <c r="A62" s="53">
        <v>42</v>
      </c>
      <c r="B62" s="53">
        <v>1995</v>
      </c>
      <c r="C62">
        <v>3</v>
      </c>
      <c r="D62">
        <v>11</v>
      </c>
      <c r="E62" t="s">
        <v>225</v>
      </c>
      <c r="F62" s="1">
        <f t="shared" si="12"/>
        <v>5</v>
      </c>
      <c r="G62" s="1">
        <f t="shared" si="13"/>
        <v>3</v>
      </c>
      <c r="H62" s="1">
        <f t="shared" si="14"/>
        <v>0</v>
      </c>
      <c r="I62" s="1">
        <f t="shared" si="8"/>
        <v>3</v>
      </c>
      <c r="J62" s="1">
        <f t="shared" si="9"/>
        <v>2</v>
      </c>
      <c r="K62" s="1">
        <f t="shared" si="15"/>
        <v>1</v>
      </c>
      <c r="L62" s="1">
        <f t="shared" si="16"/>
        <v>0</v>
      </c>
      <c r="M62" s="130">
        <v>0</v>
      </c>
      <c r="N62" s="130">
        <v>1</v>
      </c>
      <c r="O62" s="1">
        <f t="shared" si="10"/>
        <v>1</v>
      </c>
      <c r="P62" s="1">
        <f t="shared" si="11"/>
        <v>-1</v>
      </c>
      <c r="T62" s="1">
        <v>2</v>
      </c>
      <c r="U62" s="1">
        <v>1</v>
      </c>
      <c r="V62" s="1">
        <v>1</v>
      </c>
      <c r="W62" s="1">
        <v>1</v>
      </c>
      <c r="X62" s="1">
        <v>2</v>
      </c>
      <c r="Y62" s="1">
        <v>1</v>
      </c>
      <c r="Z62" s="1">
        <v>2</v>
      </c>
      <c r="AA62" s="1">
        <v>1</v>
      </c>
      <c r="AB62" s="1">
        <v>0</v>
      </c>
    </row>
    <row r="63" spans="1:28" x14ac:dyDescent="0.3">
      <c r="A63" s="53">
        <v>42</v>
      </c>
      <c r="B63" s="53">
        <v>1995</v>
      </c>
      <c r="C63">
        <v>9</v>
      </c>
      <c r="D63">
        <v>11</v>
      </c>
      <c r="E63" t="s">
        <v>221</v>
      </c>
      <c r="F63" s="1">
        <f t="shared" si="12"/>
        <v>6</v>
      </c>
      <c r="G63" s="1">
        <f t="shared" si="13"/>
        <v>3</v>
      </c>
      <c r="H63" s="1">
        <f t="shared" si="14"/>
        <v>0</v>
      </c>
      <c r="I63" s="1">
        <f t="shared" si="8"/>
        <v>3</v>
      </c>
      <c r="J63" s="1">
        <f t="shared" si="9"/>
        <v>3</v>
      </c>
      <c r="K63" s="1">
        <f t="shared" si="15"/>
        <v>0</v>
      </c>
      <c r="L63" s="1">
        <f t="shared" si="16"/>
        <v>0</v>
      </c>
      <c r="M63" s="130">
        <v>0</v>
      </c>
      <c r="N63" s="130">
        <v>1</v>
      </c>
      <c r="O63" s="1">
        <f t="shared" si="10"/>
        <v>1</v>
      </c>
      <c r="P63" s="1">
        <f t="shared" si="11"/>
        <v>-1</v>
      </c>
      <c r="T63" s="1">
        <v>1</v>
      </c>
      <c r="U63" s="1">
        <v>1</v>
      </c>
      <c r="V63" s="1">
        <v>1</v>
      </c>
      <c r="W63" s="1">
        <v>2</v>
      </c>
      <c r="X63" s="1">
        <v>2</v>
      </c>
      <c r="Y63" s="1">
        <v>1</v>
      </c>
      <c r="Z63" s="1">
        <v>1</v>
      </c>
      <c r="AA63" s="1">
        <v>2</v>
      </c>
      <c r="AB63" s="1">
        <v>1</v>
      </c>
    </row>
    <row r="64" spans="1:28" x14ac:dyDescent="0.3">
      <c r="A64" s="53">
        <v>42</v>
      </c>
      <c r="B64" s="53">
        <v>1995</v>
      </c>
      <c r="C64">
        <v>20</v>
      </c>
      <c r="D64">
        <v>11</v>
      </c>
      <c r="E64" t="s">
        <v>224</v>
      </c>
      <c r="F64" s="1">
        <f t="shared" si="12"/>
        <v>6</v>
      </c>
      <c r="G64" s="1">
        <f t="shared" si="13"/>
        <v>0</v>
      </c>
      <c r="H64" s="1">
        <f t="shared" si="14"/>
        <v>3</v>
      </c>
      <c r="I64" s="1">
        <f t="shared" si="8"/>
        <v>3</v>
      </c>
      <c r="J64" s="1">
        <f t="shared" si="9"/>
        <v>3</v>
      </c>
      <c r="K64" s="1">
        <f t="shared" si="15"/>
        <v>0</v>
      </c>
      <c r="L64" s="1">
        <f t="shared" si="16"/>
        <v>0</v>
      </c>
      <c r="M64" s="130">
        <v>4</v>
      </c>
      <c r="N64" s="130">
        <v>2</v>
      </c>
      <c r="O64" s="1">
        <f t="shared" si="10"/>
        <v>6</v>
      </c>
      <c r="P64" s="1">
        <f t="shared" si="11"/>
        <v>-1</v>
      </c>
      <c r="T64" s="1">
        <v>1</v>
      </c>
      <c r="U64" s="1">
        <v>1</v>
      </c>
      <c r="V64" s="1">
        <v>1</v>
      </c>
      <c r="W64" s="1">
        <v>3</v>
      </c>
      <c r="X64" s="1">
        <v>1</v>
      </c>
      <c r="Y64" s="1">
        <v>3</v>
      </c>
      <c r="Z64" s="1">
        <v>1</v>
      </c>
      <c r="AA64" s="1">
        <v>3</v>
      </c>
      <c r="AB64" s="1">
        <v>1</v>
      </c>
    </row>
    <row r="65" spans="1:28" x14ac:dyDescent="0.3">
      <c r="A65" s="53">
        <v>42</v>
      </c>
      <c r="B65" s="53">
        <v>1996</v>
      </c>
      <c r="C65">
        <v>25</v>
      </c>
      <c r="D65">
        <v>1</v>
      </c>
      <c r="E65" t="s">
        <v>244</v>
      </c>
      <c r="F65" s="1">
        <f t="shared" si="12"/>
        <v>6</v>
      </c>
      <c r="G65" s="1">
        <f t="shared" si="13"/>
        <v>0</v>
      </c>
      <c r="H65" s="1">
        <f t="shared" si="14"/>
        <v>2</v>
      </c>
      <c r="I65" s="1">
        <f t="shared" si="8"/>
        <v>2</v>
      </c>
      <c r="J65" s="1">
        <f t="shared" si="9"/>
        <v>4</v>
      </c>
      <c r="K65" s="1">
        <f t="shared" si="15"/>
        <v>1</v>
      </c>
      <c r="L65" s="1">
        <f t="shared" si="16"/>
        <v>0</v>
      </c>
      <c r="M65" s="130">
        <v>0</v>
      </c>
      <c r="N65" s="130">
        <v>1</v>
      </c>
      <c r="O65" s="1">
        <f t="shared" si="10"/>
        <v>1</v>
      </c>
      <c r="P65" s="1">
        <f t="shared" si="11"/>
        <v>-1</v>
      </c>
      <c r="T65" s="1">
        <v>1</v>
      </c>
      <c r="U65" s="1">
        <v>1</v>
      </c>
      <c r="V65" s="1">
        <v>0</v>
      </c>
      <c r="W65" s="1">
        <v>3</v>
      </c>
      <c r="X65" s="1">
        <v>3</v>
      </c>
      <c r="Y65" s="1">
        <v>1</v>
      </c>
      <c r="Z65" s="1">
        <v>1</v>
      </c>
      <c r="AA65" s="1">
        <v>1</v>
      </c>
      <c r="AB65" s="1">
        <v>1</v>
      </c>
    </row>
    <row r="66" spans="1:28" x14ac:dyDescent="0.3">
      <c r="A66" s="53">
        <v>42</v>
      </c>
      <c r="B66" s="53">
        <v>1996</v>
      </c>
      <c r="C66" s="184">
        <v>14</v>
      </c>
      <c r="D66" s="184">
        <v>3</v>
      </c>
      <c r="E66" t="s">
        <v>251</v>
      </c>
      <c r="F66" s="1">
        <f t="shared" si="12"/>
        <v>6</v>
      </c>
      <c r="G66" s="1">
        <f t="shared" si="13"/>
        <v>3</v>
      </c>
      <c r="H66" s="1">
        <f t="shared" si="14"/>
        <v>0</v>
      </c>
      <c r="I66" s="1">
        <f t="shared" si="8"/>
        <v>3</v>
      </c>
      <c r="J66" s="1">
        <f t="shared" si="9"/>
        <v>3</v>
      </c>
      <c r="K66" s="1">
        <f t="shared" si="15"/>
        <v>0</v>
      </c>
      <c r="L66" s="1">
        <f t="shared" si="16"/>
        <v>0</v>
      </c>
      <c r="M66" s="130">
        <v>2</v>
      </c>
      <c r="N66" s="130">
        <v>1</v>
      </c>
      <c r="O66" s="1">
        <f t="shared" si="10"/>
        <v>3</v>
      </c>
      <c r="P66" s="1">
        <f t="shared" si="11"/>
        <v>-1</v>
      </c>
      <c r="T66" s="1">
        <v>2</v>
      </c>
      <c r="U66" s="1">
        <v>1</v>
      </c>
      <c r="V66" s="1">
        <v>1</v>
      </c>
      <c r="W66" s="1">
        <v>1</v>
      </c>
      <c r="X66" s="1">
        <v>1</v>
      </c>
      <c r="Y66" s="1">
        <v>1</v>
      </c>
      <c r="Z66" s="1">
        <v>2</v>
      </c>
      <c r="AA66" s="1">
        <v>1</v>
      </c>
      <c r="AB66" s="1">
        <v>2</v>
      </c>
    </row>
    <row r="67" spans="1:28" x14ac:dyDescent="0.3">
      <c r="A67" s="53">
        <v>42</v>
      </c>
      <c r="B67" s="53">
        <v>1996</v>
      </c>
      <c r="C67">
        <v>21</v>
      </c>
      <c r="D67">
        <v>3</v>
      </c>
      <c r="E67" t="s">
        <v>239</v>
      </c>
      <c r="F67" s="1">
        <f t="shared" ref="F67:F98" si="17">COUNTIF($T67:$AB67,1)</f>
        <v>2</v>
      </c>
      <c r="G67" s="1">
        <f t="shared" ref="G67:G98" si="18">COUNTIF($T67:$AB67,2)</f>
        <v>0</v>
      </c>
      <c r="H67" s="1">
        <f t="shared" ref="H67:H98" si="19">COUNTIF($T67:$AB67,3)</f>
        <v>6</v>
      </c>
      <c r="I67" s="1">
        <f t="shared" si="8"/>
        <v>6</v>
      </c>
      <c r="J67" s="1">
        <f t="shared" si="9"/>
        <v>-4</v>
      </c>
      <c r="K67" s="1">
        <f t="shared" ref="K67:K98" si="20">COUNTIF($T67:$AB67,0)</f>
        <v>1</v>
      </c>
      <c r="L67" s="1">
        <f t="shared" ref="L67:L98" si="21">COUNTIF($T67:$AB67,5)</f>
        <v>0</v>
      </c>
      <c r="M67" s="130">
        <v>2</v>
      </c>
      <c r="N67" s="130">
        <v>2</v>
      </c>
      <c r="O67" s="1">
        <f t="shared" si="10"/>
        <v>4</v>
      </c>
      <c r="P67" s="1">
        <f t="shared" si="11"/>
        <v>-1</v>
      </c>
      <c r="T67" s="1">
        <v>3</v>
      </c>
      <c r="U67" s="1">
        <v>3</v>
      </c>
      <c r="V67" s="1">
        <v>3</v>
      </c>
      <c r="W67" s="1">
        <v>3</v>
      </c>
      <c r="X67" s="1">
        <v>3</v>
      </c>
      <c r="Y67" s="1">
        <v>1</v>
      </c>
      <c r="Z67" s="1">
        <v>0</v>
      </c>
      <c r="AA67" s="1">
        <v>3</v>
      </c>
      <c r="AB67" s="1">
        <v>1</v>
      </c>
    </row>
    <row r="68" spans="1:28" x14ac:dyDescent="0.3">
      <c r="A68" s="53">
        <v>42</v>
      </c>
      <c r="B68" s="53">
        <v>1996</v>
      </c>
      <c r="C68">
        <v>21</v>
      </c>
      <c r="D68">
        <v>3</v>
      </c>
      <c r="E68" t="s">
        <v>236</v>
      </c>
      <c r="F68" s="1">
        <f t="shared" si="17"/>
        <v>9</v>
      </c>
      <c r="G68" s="1">
        <f t="shared" si="18"/>
        <v>0</v>
      </c>
      <c r="H68" s="1">
        <f t="shared" si="19"/>
        <v>0</v>
      </c>
      <c r="I68" s="1">
        <f t="shared" ref="I68:I104" si="22">+H68+G68</f>
        <v>0</v>
      </c>
      <c r="J68" s="1">
        <f t="shared" ref="J68:J104" si="23">+F68-I68</f>
        <v>9</v>
      </c>
      <c r="K68" s="1">
        <f t="shared" si="20"/>
        <v>0</v>
      </c>
      <c r="L68" s="1">
        <f t="shared" si="21"/>
        <v>0</v>
      </c>
      <c r="M68" s="130">
        <v>1</v>
      </c>
      <c r="N68" s="130">
        <v>0</v>
      </c>
      <c r="O68" s="1">
        <f t="shared" ref="O68:O104" si="24">+N68+M68</f>
        <v>1</v>
      </c>
      <c r="P68" s="1">
        <f t="shared" ref="P68:P104" si="25">IF(I68&gt;0,-1,IF(M68&gt;0,-1,1))</f>
        <v>-1</v>
      </c>
      <c r="T68" s="1">
        <v>1</v>
      </c>
      <c r="U68" s="1">
        <v>1</v>
      </c>
      <c r="V68" s="1">
        <v>1</v>
      </c>
      <c r="W68" s="1">
        <v>1</v>
      </c>
      <c r="X68" s="1">
        <v>1</v>
      </c>
      <c r="Y68" s="1">
        <v>1</v>
      </c>
      <c r="Z68" s="1">
        <v>1</v>
      </c>
      <c r="AA68" s="1">
        <v>1</v>
      </c>
      <c r="AB68" s="1">
        <v>1</v>
      </c>
    </row>
    <row r="69" spans="1:28" x14ac:dyDescent="0.3">
      <c r="A69" s="53">
        <v>42</v>
      </c>
      <c r="B69" s="53">
        <v>1996</v>
      </c>
      <c r="C69">
        <v>11</v>
      </c>
      <c r="D69">
        <v>4</v>
      </c>
      <c r="E69" t="s">
        <v>241</v>
      </c>
      <c r="F69" s="1">
        <f t="shared" si="17"/>
        <v>9</v>
      </c>
      <c r="G69" s="1">
        <f t="shared" si="18"/>
        <v>0</v>
      </c>
      <c r="H69" s="1">
        <f t="shared" si="19"/>
        <v>0</v>
      </c>
      <c r="I69" s="1">
        <f t="shared" si="22"/>
        <v>0</v>
      </c>
      <c r="J69" s="1">
        <f t="shared" si="23"/>
        <v>9</v>
      </c>
      <c r="K69" s="1">
        <f t="shared" si="20"/>
        <v>0</v>
      </c>
      <c r="L69" s="1">
        <f t="shared" si="21"/>
        <v>0</v>
      </c>
      <c r="M69" s="130">
        <v>2</v>
      </c>
      <c r="N69" s="130">
        <v>0</v>
      </c>
      <c r="O69" s="1">
        <f t="shared" si="24"/>
        <v>2</v>
      </c>
      <c r="P69" s="1">
        <f t="shared" si="25"/>
        <v>-1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1</v>
      </c>
      <c r="Z69" s="1">
        <v>1</v>
      </c>
      <c r="AA69" s="1">
        <v>1</v>
      </c>
      <c r="AB69" s="1">
        <v>1</v>
      </c>
    </row>
    <row r="70" spans="1:28" x14ac:dyDescent="0.3">
      <c r="A70" s="53">
        <v>42</v>
      </c>
      <c r="B70" s="53">
        <v>1996</v>
      </c>
      <c r="C70" s="184">
        <v>11</v>
      </c>
      <c r="D70" s="184">
        <v>4</v>
      </c>
      <c r="E70" t="s">
        <v>252</v>
      </c>
      <c r="F70" s="1">
        <f t="shared" si="17"/>
        <v>5</v>
      </c>
      <c r="G70" s="1">
        <f t="shared" si="18"/>
        <v>4</v>
      </c>
      <c r="H70" s="1">
        <f t="shared" si="19"/>
        <v>0</v>
      </c>
      <c r="I70" s="1">
        <f t="shared" si="22"/>
        <v>4</v>
      </c>
      <c r="J70" s="1">
        <f t="shared" si="23"/>
        <v>1</v>
      </c>
      <c r="K70" s="1">
        <f t="shared" si="20"/>
        <v>0</v>
      </c>
      <c r="L70" s="1">
        <f t="shared" si="21"/>
        <v>0</v>
      </c>
      <c r="M70" s="130">
        <v>1</v>
      </c>
      <c r="N70" s="130">
        <v>4</v>
      </c>
      <c r="O70" s="1">
        <f t="shared" si="24"/>
        <v>5</v>
      </c>
      <c r="P70" s="1">
        <f t="shared" si="25"/>
        <v>-1</v>
      </c>
      <c r="T70" s="1">
        <v>1</v>
      </c>
      <c r="U70" s="1">
        <v>2</v>
      </c>
      <c r="V70" s="1">
        <v>2</v>
      </c>
      <c r="W70" s="1">
        <v>1</v>
      </c>
      <c r="X70" s="1">
        <v>2</v>
      </c>
      <c r="Y70" s="1">
        <v>1</v>
      </c>
      <c r="Z70" s="1">
        <v>2</v>
      </c>
      <c r="AA70" s="1">
        <v>1</v>
      </c>
      <c r="AB70" s="1">
        <v>1</v>
      </c>
    </row>
    <row r="71" spans="1:28" x14ac:dyDescent="0.3">
      <c r="A71" s="53">
        <v>42</v>
      </c>
      <c r="B71" s="53">
        <v>1996</v>
      </c>
      <c r="C71">
        <v>15</v>
      </c>
      <c r="D71">
        <v>5</v>
      </c>
      <c r="E71" t="s">
        <v>240</v>
      </c>
      <c r="F71" s="1">
        <f t="shared" si="17"/>
        <v>5</v>
      </c>
      <c r="G71" s="1">
        <f t="shared" si="18"/>
        <v>3</v>
      </c>
      <c r="H71" s="1">
        <f t="shared" si="19"/>
        <v>0</v>
      </c>
      <c r="I71" s="1">
        <f t="shared" si="22"/>
        <v>3</v>
      </c>
      <c r="J71" s="1">
        <f t="shared" si="23"/>
        <v>2</v>
      </c>
      <c r="K71" s="1">
        <f t="shared" si="20"/>
        <v>1</v>
      </c>
      <c r="L71" s="1">
        <f t="shared" si="21"/>
        <v>0</v>
      </c>
      <c r="M71" s="130">
        <v>1</v>
      </c>
      <c r="N71" s="130">
        <v>2</v>
      </c>
      <c r="O71" s="1">
        <f t="shared" si="24"/>
        <v>3</v>
      </c>
      <c r="P71" s="1">
        <f t="shared" si="25"/>
        <v>-1</v>
      </c>
      <c r="T71" s="1">
        <v>1</v>
      </c>
      <c r="U71" s="1">
        <v>2</v>
      </c>
      <c r="V71" s="1">
        <v>2</v>
      </c>
      <c r="W71" s="1">
        <v>0</v>
      </c>
      <c r="X71" s="1">
        <v>2</v>
      </c>
      <c r="Y71" s="1">
        <v>1</v>
      </c>
      <c r="Z71" s="1">
        <v>1</v>
      </c>
      <c r="AA71" s="1">
        <v>1</v>
      </c>
      <c r="AB71" s="1">
        <v>1</v>
      </c>
    </row>
    <row r="72" spans="1:28" x14ac:dyDescent="0.3">
      <c r="A72" s="53">
        <v>42</v>
      </c>
      <c r="B72" s="53">
        <v>1996</v>
      </c>
      <c r="C72">
        <v>14</v>
      </c>
      <c r="D72">
        <v>6</v>
      </c>
      <c r="E72" t="s">
        <v>238</v>
      </c>
      <c r="F72" s="1">
        <f t="shared" si="17"/>
        <v>5</v>
      </c>
      <c r="G72" s="1">
        <f t="shared" si="18"/>
        <v>4</v>
      </c>
      <c r="H72" s="1">
        <f t="shared" si="19"/>
        <v>0</v>
      </c>
      <c r="I72" s="1">
        <f t="shared" si="22"/>
        <v>4</v>
      </c>
      <c r="J72" s="1">
        <f t="shared" si="23"/>
        <v>1</v>
      </c>
      <c r="K72" s="1">
        <f t="shared" si="20"/>
        <v>0</v>
      </c>
      <c r="L72" s="1">
        <f t="shared" si="21"/>
        <v>0</v>
      </c>
      <c r="M72" s="130">
        <v>3</v>
      </c>
      <c r="N72" s="130">
        <v>2</v>
      </c>
      <c r="O72" s="1">
        <f t="shared" si="24"/>
        <v>5</v>
      </c>
      <c r="P72" s="1">
        <f t="shared" si="25"/>
        <v>-1</v>
      </c>
      <c r="T72" s="1">
        <v>2</v>
      </c>
      <c r="U72" s="1">
        <v>1</v>
      </c>
      <c r="V72" s="1">
        <v>1</v>
      </c>
      <c r="W72" s="1">
        <v>2</v>
      </c>
      <c r="X72" s="1">
        <v>1</v>
      </c>
      <c r="Y72" s="1">
        <v>2</v>
      </c>
      <c r="Z72" s="1">
        <v>1</v>
      </c>
      <c r="AA72" s="1">
        <v>1</v>
      </c>
      <c r="AB72" s="1">
        <v>2</v>
      </c>
    </row>
    <row r="73" spans="1:28" x14ac:dyDescent="0.3">
      <c r="A73" s="53">
        <v>42</v>
      </c>
      <c r="B73" s="53">
        <v>1996</v>
      </c>
      <c r="C73" s="184">
        <v>11</v>
      </c>
      <c r="D73" s="184">
        <v>7</v>
      </c>
      <c r="E73" t="s">
        <v>253</v>
      </c>
      <c r="F73" s="1">
        <f t="shared" si="17"/>
        <v>9</v>
      </c>
      <c r="G73" s="1">
        <f t="shared" si="18"/>
        <v>0</v>
      </c>
      <c r="H73" s="1">
        <f t="shared" si="19"/>
        <v>0</v>
      </c>
      <c r="I73" s="1">
        <f t="shared" si="22"/>
        <v>0</v>
      </c>
      <c r="J73" s="1">
        <f t="shared" si="23"/>
        <v>9</v>
      </c>
      <c r="K73" s="1">
        <f t="shared" si="20"/>
        <v>0</v>
      </c>
      <c r="L73" s="1">
        <f t="shared" si="21"/>
        <v>0</v>
      </c>
      <c r="M73" s="130">
        <v>0</v>
      </c>
      <c r="N73" s="130">
        <v>0</v>
      </c>
      <c r="O73" s="1">
        <f t="shared" si="24"/>
        <v>0</v>
      </c>
      <c r="P73" s="1">
        <f t="shared" si="25"/>
        <v>1</v>
      </c>
      <c r="T73" s="1">
        <v>1</v>
      </c>
      <c r="U73" s="1">
        <v>1</v>
      </c>
      <c r="V73" s="1">
        <v>1</v>
      </c>
      <c r="W73" s="1">
        <v>1</v>
      </c>
      <c r="X73" s="1">
        <v>1</v>
      </c>
      <c r="Y73" s="1">
        <v>1</v>
      </c>
      <c r="Z73" s="1">
        <v>1</v>
      </c>
      <c r="AA73" s="1">
        <v>1</v>
      </c>
      <c r="AB73" s="1">
        <v>1</v>
      </c>
    </row>
    <row r="74" spans="1:28" x14ac:dyDescent="0.3">
      <c r="A74" s="53">
        <v>42</v>
      </c>
      <c r="B74" s="53">
        <v>1996</v>
      </c>
      <c r="C74" s="184">
        <v>11</v>
      </c>
      <c r="D74" s="184">
        <v>7</v>
      </c>
      <c r="E74" t="s">
        <v>272</v>
      </c>
      <c r="F74" s="1">
        <f t="shared" si="17"/>
        <v>5</v>
      </c>
      <c r="G74" s="1">
        <f t="shared" si="18"/>
        <v>0</v>
      </c>
      <c r="H74" s="1">
        <f t="shared" si="19"/>
        <v>4</v>
      </c>
      <c r="I74" s="1">
        <f t="shared" si="22"/>
        <v>4</v>
      </c>
      <c r="J74" s="1">
        <f t="shared" si="23"/>
        <v>1</v>
      </c>
      <c r="K74" s="1">
        <f t="shared" si="20"/>
        <v>0</v>
      </c>
      <c r="L74" s="1">
        <f t="shared" si="21"/>
        <v>0</v>
      </c>
      <c r="M74" s="130">
        <v>1</v>
      </c>
      <c r="N74" s="130">
        <v>2</v>
      </c>
      <c r="O74" s="1">
        <f t="shared" si="24"/>
        <v>3</v>
      </c>
      <c r="P74" s="1">
        <f t="shared" si="25"/>
        <v>-1</v>
      </c>
      <c r="T74" s="1">
        <v>1</v>
      </c>
      <c r="U74" s="1">
        <v>3</v>
      </c>
      <c r="V74" s="1">
        <v>3</v>
      </c>
      <c r="W74" s="1">
        <v>1</v>
      </c>
      <c r="X74" s="1">
        <v>3</v>
      </c>
      <c r="Y74" s="1">
        <v>1</v>
      </c>
      <c r="Z74" s="1">
        <v>1</v>
      </c>
      <c r="AA74" s="1">
        <v>1</v>
      </c>
      <c r="AB74" s="1">
        <v>3</v>
      </c>
    </row>
    <row r="75" spans="1:28" x14ac:dyDescent="0.3">
      <c r="A75" s="53">
        <v>42</v>
      </c>
      <c r="B75" s="53">
        <v>1996</v>
      </c>
      <c r="C75">
        <v>11</v>
      </c>
      <c r="D75">
        <v>7</v>
      </c>
      <c r="E75" t="s">
        <v>237</v>
      </c>
      <c r="F75" s="1">
        <f t="shared" si="17"/>
        <v>9</v>
      </c>
      <c r="G75" s="1">
        <f t="shared" si="18"/>
        <v>0</v>
      </c>
      <c r="H75" s="1">
        <f t="shared" si="19"/>
        <v>0</v>
      </c>
      <c r="I75" s="1">
        <f t="shared" si="22"/>
        <v>0</v>
      </c>
      <c r="J75" s="1">
        <f t="shared" si="23"/>
        <v>9</v>
      </c>
      <c r="K75" s="1">
        <f t="shared" si="20"/>
        <v>0</v>
      </c>
      <c r="L75" s="1">
        <f t="shared" si="21"/>
        <v>0</v>
      </c>
      <c r="M75" s="130">
        <v>2</v>
      </c>
      <c r="N75" s="130">
        <v>0</v>
      </c>
      <c r="O75" s="1">
        <f t="shared" si="24"/>
        <v>2</v>
      </c>
      <c r="P75" s="1">
        <f t="shared" si="25"/>
        <v>-1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</row>
    <row r="76" spans="1:28" x14ac:dyDescent="0.3">
      <c r="A76" s="53">
        <v>42</v>
      </c>
      <c r="B76" s="53">
        <v>1996</v>
      </c>
      <c r="C76">
        <v>31</v>
      </c>
      <c r="D76">
        <v>7</v>
      </c>
      <c r="E76" t="s">
        <v>249</v>
      </c>
      <c r="F76" s="1">
        <f t="shared" si="17"/>
        <v>4</v>
      </c>
      <c r="G76" s="1">
        <f t="shared" si="18"/>
        <v>0</v>
      </c>
      <c r="H76" s="1">
        <f t="shared" si="19"/>
        <v>5</v>
      </c>
      <c r="I76" s="1">
        <f t="shared" si="22"/>
        <v>5</v>
      </c>
      <c r="J76" s="1">
        <f t="shared" si="23"/>
        <v>-1</v>
      </c>
      <c r="K76" s="1">
        <f t="shared" si="20"/>
        <v>0</v>
      </c>
      <c r="L76" s="1">
        <f t="shared" si="21"/>
        <v>0</v>
      </c>
      <c r="M76" s="130">
        <v>2</v>
      </c>
      <c r="N76" s="130">
        <v>3</v>
      </c>
      <c r="O76" s="1">
        <f t="shared" si="24"/>
        <v>5</v>
      </c>
      <c r="P76" s="1">
        <f t="shared" si="25"/>
        <v>-1</v>
      </c>
      <c r="T76" s="1">
        <v>3</v>
      </c>
      <c r="U76" s="1">
        <v>1</v>
      </c>
      <c r="V76" s="1">
        <v>3</v>
      </c>
      <c r="W76" s="1">
        <v>3</v>
      </c>
      <c r="X76" s="1">
        <v>3</v>
      </c>
      <c r="Y76" s="1">
        <v>1</v>
      </c>
      <c r="Z76" s="1">
        <v>1</v>
      </c>
      <c r="AA76" s="1">
        <v>1</v>
      </c>
      <c r="AB76" s="1">
        <v>3</v>
      </c>
    </row>
    <row r="77" spans="1:28" x14ac:dyDescent="0.3">
      <c r="A77" s="53">
        <v>42</v>
      </c>
      <c r="B77" s="53">
        <v>1996</v>
      </c>
      <c r="C77">
        <v>31</v>
      </c>
      <c r="D77">
        <v>7</v>
      </c>
      <c r="E77" t="s">
        <v>247</v>
      </c>
      <c r="F77" s="1">
        <f t="shared" si="17"/>
        <v>4</v>
      </c>
      <c r="G77" s="1">
        <f t="shared" si="18"/>
        <v>0</v>
      </c>
      <c r="H77" s="1">
        <f t="shared" si="19"/>
        <v>5</v>
      </c>
      <c r="I77" s="1">
        <f t="shared" si="22"/>
        <v>5</v>
      </c>
      <c r="J77" s="1">
        <f t="shared" si="23"/>
        <v>-1</v>
      </c>
      <c r="K77" s="1">
        <f t="shared" si="20"/>
        <v>0</v>
      </c>
      <c r="L77" s="1">
        <f t="shared" si="21"/>
        <v>0</v>
      </c>
      <c r="M77" s="130">
        <v>0</v>
      </c>
      <c r="N77" s="130">
        <v>2</v>
      </c>
      <c r="O77" s="1">
        <f t="shared" si="24"/>
        <v>2</v>
      </c>
      <c r="P77" s="1">
        <f t="shared" si="25"/>
        <v>-1</v>
      </c>
      <c r="T77" s="1">
        <v>3</v>
      </c>
      <c r="U77" s="1">
        <v>1</v>
      </c>
      <c r="V77" s="1">
        <v>1</v>
      </c>
      <c r="W77" s="1">
        <v>3</v>
      </c>
      <c r="X77" s="1">
        <v>1</v>
      </c>
      <c r="Y77" s="1">
        <v>3</v>
      </c>
      <c r="Z77" s="1">
        <v>3</v>
      </c>
      <c r="AA77" s="1">
        <v>1</v>
      </c>
      <c r="AB77" s="1">
        <v>3</v>
      </c>
    </row>
    <row r="78" spans="1:28" x14ac:dyDescent="0.3">
      <c r="A78" s="53">
        <v>42</v>
      </c>
      <c r="B78" s="53">
        <v>1996</v>
      </c>
      <c r="C78">
        <v>10</v>
      </c>
      <c r="D78">
        <v>9</v>
      </c>
      <c r="E78" t="s">
        <v>246</v>
      </c>
      <c r="F78" s="1">
        <f t="shared" si="17"/>
        <v>7</v>
      </c>
      <c r="G78" s="1">
        <f t="shared" si="18"/>
        <v>0</v>
      </c>
      <c r="H78" s="1">
        <f t="shared" si="19"/>
        <v>2</v>
      </c>
      <c r="I78" s="1">
        <f t="shared" si="22"/>
        <v>2</v>
      </c>
      <c r="J78" s="1">
        <f t="shared" si="23"/>
        <v>5</v>
      </c>
      <c r="K78" s="1">
        <f t="shared" si="20"/>
        <v>0</v>
      </c>
      <c r="L78" s="1">
        <f t="shared" si="21"/>
        <v>0</v>
      </c>
      <c r="M78" s="130">
        <v>1</v>
      </c>
      <c r="N78" s="130">
        <v>2</v>
      </c>
      <c r="O78" s="1">
        <f t="shared" si="24"/>
        <v>3</v>
      </c>
      <c r="P78" s="1">
        <f t="shared" si="25"/>
        <v>-1</v>
      </c>
      <c r="T78" s="1">
        <v>1</v>
      </c>
      <c r="U78" s="1">
        <v>1</v>
      </c>
      <c r="V78" s="1">
        <v>1</v>
      </c>
      <c r="W78" s="1">
        <v>3</v>
      </c>
      <c r="X78" s="1">
        <v>1</v>
      </c>
      <c r="Y78" s="1">
        <v>1</v>
      </c>
      <c r="Z78" s="1">
        <v>1</v>
      </c>
      <c r="AA78" s="1">
        <v>1</v>
      </c>
      <c r="AB78" s="1">
        <v>3</v>
      </c>
    </row>
    <row r="79" spans="1:28" x14ac:dyDescent="0.3">
      <c r="A79" s="53">
        <v>42</v>
      </c>
      <c r="B79" s="53">
        <v>1996</v>
      </c>
      <c r="C79">
        <v>24</v>
      </c>
      <c r="D79">
        <v>10</v>
      </c>
      <c r="E79" t="s">
        <v>242</v>
      </c>
      <c r="F79" s="1">
        <f t="shared" si="17"/>
        <v>8</v>
      </c>
      <c r="G79" s="1">
        <f t="shared" si="18"/>
        <v>0</v>
      </c>
      <c r="H79" s="1">
        <f t="shared" si="19"/>
        <v>0</v>
      </c>
      <c r="I79" s="1">
        <f t="shared" si="22"/>
        <v>0</v>
      </c>
      <c r="J79" s="1">
        <f t="shared" si="23"/>
        <v>8</v>
      </c>
      <c r="K79" s="1">
        <f t="shared" si="20"/>
        <v>1</v>
      </c>
      <c r="L79" s="1">
        <f t="shared" si="21"/>
        <v>0</v>
      </c>
      <c r="M79" s="130">
        <v>0</v>
      </c>
      <c r="N79" s="130">
        <v>0</v>
      </c>
      <c r="O79" s="1">
        <f t="shared" si="24"/>
        <v>0</v>
      </c>
      <c r="P79" s="1">
        <f t="shared" si="25"/>
        <v>1</v>
      </c>
      <c r="T79" s="1">
        <v>1</v>
      </c>
      <c r="U79" s="1">
        <v>1</v>
      </c>
      <c r="V79" s="1">
        <v>0</v>
      </c>
      <c r="W79" s="1">
        <v>1</v>
      </c>
      <c r="X79" s="1">
        <v>1</v>
      </c>
      <c r="Y79" s="1">
        <v>1</v>
      </c>
      <c r="Z79" s="1">
        <v>1</v>
      </c>
      <c r="AA79" s="1">
        <v>1</v>
      </c>
      <c r="AB79" s="1">
        <v>1</v>
      </c>
    </row>
    <row r="80" spans="1:28" x14ac:dyDescent="0.3">
      <c r="A80" s="53">
        <v>42</v>
      </c>
      <c r="B80" s="53">
        <v>1996</v>
      </c>
      <c r="C80" s="184">
        <v>7</v>
      </c>
      <c r="D80" s="184">
        <v>11</v>
      </c>
      <c r="E80" t="s">
        <v>250</v>
      </c>
      <c r="F80" s="1">
        <f t="shared" si="17"/>
        <v>6</v>
      </c>
      <c r="G80" s="1">
        <f t="shared" si="18"/>
        <v>3</v>
      </c>
      <c r="H80" s="1">
        <f t="shared" si="19"/>
        <v>0</v>
      </c>
      <c r="I80" s="1">
        <f t="shared" si="22"/>
        <v>3</v>
      </c>
      <c r="J80" s="1">
        <f t="shared" si="23"/>
        <v>3</v>
      </c>
      <c r="K80" s="1">
        <f t="shared" si="20"/>
        <v>0</v>
      </c>
      <c r="L80" s="1">
        <f t="shared" si="21"/>
        <v>0</v>
      </c>
      <c r="M80" s="130">
        <v>2</v>
      </c>
      <c r="N80" s="130">
        <v>3</v>
      </c>
      <c r="O80" s="1">
        <f t="shared" si="24"/>
        <v>5</v>
      </c>
      <c r="P80" s="1">
        <f t="shared" si="25"/>
        <v>-1</v>
      </c>
      <c r="T80" s="1">
        <v>2</v>
      </c>
      <c r="U80" s="1">
        <v>1</v>
      </c>
      <c r="V80" s="1">
        <v>1</v>
      </c>
      <c r="W80" s="1">
        <v>2</v>
      </c>
      <c r="X80" s="1">
        <v>1</v>
      </c>
      <c r="Y80" s="1">
        <v>1</v>
      </c>
      <c r="Z80" s="1">
        <v>1</v>
      </c>
      <c r="AA80" s="1">
        <v>1</v>
      </c>
      <c r="AB80" s="1">
        <v>2</v>
      </c>
    </row>
    <row r="81" spans="1:28" x14ac:dyDescent="0.3">
      <c r="A81" s="53">
        <v>42</v>
      </c>
      <c r="B81" s="53">
        <v>1996</v>
      </c>
      <c r="C81">
        <v>14</v>
      </c>
      <c r="D81">
        <v>11</v>
      </c>
      <c r="E81" t="s">
        <v>245</v>
      </c>
      <c r="F81" s="1">
        <f t="shared" si="17"/>
        <v>7</v>
      </c>
      <c r="G81" s="1">
        <f t="shared" si="18"/>
        <v>1</v>
      </c>
      <c r="H81" s="1">
        <f t="shared" si="19"/>
        <v>0</v>
      </c>
      <c r="I81" s="1">
        <f t="shared" si="22"/>
        <v>1</v>
      </c>
      <c r="J81" s="1">
        <f t="shared" si="23"/>
        <v>6</v>
      </c>
      <c r="K81" s="1">
        <f t="shared" si="20"/>
        <v>1</v>
      </c>
      <c r="L81" s="1">
        <f t="shared" si="21"/>
        <v>0</v>
      </c>
      <c r="M81" s="130">
        <v>0</v>
      </c>
      <c r="N81" s="130">
        <v>0</v>
      </c>
      <c r="O81" s="1">
        <f t="shared" si="24"/>
        <v>0</v>
      </c>
      <c r="P81" s="1">
        <f t="shared" si="25"/>
        <v>-1</v>
      </c>
      <c r="T81" s="1">
        <v>1</v>
      </c>
      <c r="U81" s="1">
        <v>2</v>
      </c>
      <c r="V81" s="1">
        <v>1</v>
      </c>
      <c r="W81" s="1">
        <v>1</v>
      </c>
      <c r="X81" s="1">
        <v>1</v>
      </c>
      <c r="Y81" s="1">
        <v>1</v>
      </c>
      <c r="Z81" s="1">
        <v>0</v>
      </c>
      <c r="AA81" s="1">
        <v>1</v>
      </c>
      <c r="AB81" s="1">
        <v>1</v>
      </c>
    </row>
    <row r="82" spans="1:28" x14ac:dyDescent="0.3">
      <c r="A82" s="53">
        <v>42</v>
      </c>
      <c r="B82" s="53">
        <v>1996</v>
      </c>
      <c r="C82" s="184">
        <v>5</v>
      </c>
      <c r="D82" s="184">
        <v>12</v>
      </c>
      <c r="E82" t="s">
        <v>254</v>
      </c>
      <c r="F82" s="1">
        <f t="shared" si="17"/>
        <v>9</v>
      </c>
      <c r="G82" s="1">
        <f t="shared" si="18"/>
        <v>0</v>
      </c>
      <c r="H82" s="1">
        <f t="shared" si="19"/>
        <v>0</v>
      </c>
      <c r="I82" s="1">
        <f t="shared" si="22"/>
        <v>0</v>
      </c>
      <c r="J82" s="1">
        <f t="shared" si="23"/>
        <v>9</v>
      </c>
      <c r="K82" s="1">
        <f t="shared" si="20"/>
        <v>0</v>
      </c>
      <c r="L82" s="1">
        <f t="shared" si="21"/>
        <v>0</v>
      </c>
      <c r="M82" s="130">
        <v>3</v>
      </c>
      <c r="N82" s="130">
        <v>0</v>
      </c>
      <c r="O82" s="1">
        <f t="shared" si="24"/>
        <v>3</v>
      </c>
      <c r="P82" s="1">
        <f t="shared" si="25"/>
        <v>-1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</row>
    <row r="83" spans="1:28" x14ac:dyDescent="0.3">
      <c r="A83" s="53">
        <v>42</v>
      </c>
      <c r="B83" s="53">
        <v>1996</v>
      </c>
      <c r="C83">
        <v>12</v>
      </c>
      <c r="D83">
        <v>12</v>
      </c>
      <c r="E83" t="s">
        <v>243</v>
      </c>
      <c r="F83" s="1">
        <f t="shared" si="17"/>
        <v>7</v>
      </c>
      <c r="G83" s="1">
        <f t="shared" si="18"/>
        <v>0</v>
      </c>
      <c r="H83" s="1">
        <f t="shared" si="19"/>
        <v>1</v>
      </c>
      <c r="I83" s="1">
        <f t="shared" si="22"/>
        <v>1</v>
      </c>
      <c r="J83" s="1">
        <f t="shared" si="23"/>
        <v>6</v>
      </c>
      <c r="K83" s="1">
        <f t="shared" si="20"/>
        <v>1</v>
      </c>
      <c r="L83" s="1">
        <f t="shared" si="21"/>
        <v>0</v>
      </c>
      <c r="M83" s="130">
        <v>0</v>
      </c>
      <c r="N83" s="130">
        <v>0</v>
      </c>
      <c r="O83" s="1">
        <f t="shared" si="24"/>
        <v>0</v>
      </c>
      <c r="P83" s="1">
        <f t="shared" si="25"/>
        <v>-1</v>
      </c>
      <c r="T83" s="1">
        <v>0</v>
      </c>
      <c r="U83" s="1">
        <v>3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</row>
    <row r="84" spans="1:28" x14ac:dyDescent="0.3">
      <c r="A84" s="53">
        <v>42</v>
      </c>
      <c r="B84" s="53">
        <v>1997</v>
      </c>
      <c r="C84" s="184">
        <v>27</v>
      </c>
      <c r="D84" s="184">
        <v>2</v>
      </c>
      <c r="E84" t="s">
        <v>278</v>
      </c>
      <c r="F84" s="1">
        <f t="shared" si="17"/>
        <v>9</v>
      </c>
      <c r="G84" s="1">
        <f t="shared" si="18"/>
        <v>0</v>
      </c>
      <c r="H84" s="1">
        <f t="shared" si="19"/>
        <v>0</v>
      </c>
      <c r="I84" s="1">
        <f t="shared" si="22"/>
        <v>0</v>
      </c>
      <c r="J84" s="1">
        <f t="shared" si="23"/>
        <v>9</v>
      </c>
      <c r="K84" s="1">
        <f t="shared" si="20"/>
        <v>0</v>
      </c>
      <c r="L84" s="1">
        <f t="shared" si="21"/>
        <v>0</v>
      </c>
      <c r="M84" s="130">
        <v>0</v>
      </c>
      <c r="N84" s="130">
        <v>0</v>
      </c>
      <c r="O84" s="1">
        <f t="shared" si="24"/>
        <v>0</v>
      </c>
      <c r="P84" s="1">
        <f t="shared" si="25"/>
        <v>1</v>
      </c>
      <c r="T84" s="1">
        <v>1</v>
      </c>
      <c r="U84" s="1">
        <v>1</v>
      </c>
      <c r="V84" s="1">
        <v>1</v>
      </c>
      <c r="W84" s="1">
        <v>1</v>
      </c>
      <c r="X84" s="1">
        <v>1</v>
      </c>
      <c r="Y84" s="1">
        <v>1</v>
      </c>
      <c r="Z84" s="1">
        <v>1</v>
      </c>
      <c r="AA84" s="1">
        <v>1</v>
      </c>
      <c r="AB84" s="1">
        <v>1</v>
      </c>
    </row>
    <row r="85" spans="1:28" x14ac:dyDescent="0.3">
      <c r="A85" s="53">
        <v>42</v>
      </c>
      <c r="B85" s="53">
        <v>1997</v>
      </c>
      <c r="C85" s="184">
        <v>20</v>
      </c>
      <c r="D85" s="184">
        <v>3</v>
      </c>
      <c r="E85" t="s">
        <v>274</v>
      </c>
      <c r="F85" s="1">
        <f t="shared" si="17"/>
        <v>8</v>
      </c>
      <c r="G85" s="1">
        <f t="shared" si="18"/>
        <v>0</v>
      </c>
      <c r="H85" s="1">
        <f t="shared" si="19"/>
        <v>0</v>
      </c>
      <c r="I85" s="1">
        <f t="shared" si="22"/>
        <v>0</v>
      </c>
      <c r="J85" s="1">
        <f t="shared" si="23"/>
        <v>8</v>
      </c>
      <c r="K85" s="1">
        <f t="shared" si="20"/>
        <v>1</v>
      </c>
      <c r="L85" s="1">
        <f t="shared" si="21"/>
        <v>0</v>
      </c>
      <c r="M85" s="130">
        <v>0</v>
      </c>
      <c r="N85" s="130">
        <v>0</v>
      </c>
      <c r="O85" s="1">
        <f t="shared" si="24"/>
        <v>0</v>
      </c>
      <c r="P85" s="1">
        <f t="shared" si="25"/>
        <v>1</v>
      </c>
      <c r="T85" s="1">
        <v>1</v>
      </c>
      <c r="U85" s="1">
        <v>1</v>
      </c>
      <c r="V85" s="1">
        <v>0</v>
      </c>
      <c r="W85" s="1">
        <v>1</v>
      </c>
      <c r="X85" s="1">
        <v>1</v>
      </c>
      <c r="Y85" s="1">
        <v>1</v>
      </c>
      <c r="Z85" s="1">
        <v>1</v>
      </c>
      <c r="AA85" s="1">
        <v>1</v>
      </c>
      <c r="AB85" s="1">
        <v>1</v>
      </c>
    </row>
    <row r="86" spans="1:28" x14ac:dyDescent="0.3">
      <c r="A86" s="53">
        <v>42</v>
      </c>
      <c r="B86" s="53">
        <v>1997</v>
      </c>
      <c r="C86" s="184">
        <v>20</v>
      </c>
      <c r="D86" s="184">
        <v>3</v>
      </c>
      <c r="E86" t="s">
        <v>273</v>
      </c>
      <c r="F86" s="1">
        <f t="shared" si="17"/>
        <v>8</v>
      </c>
      <c r="G86" s="1">
        <f t="shared" si="18"/>
        <v>0</v>
      </c>
      <c r="H86" s="1">
        <f t="shared" si="19"/>
        <v>0</v>
      </c>
      <c r="I86" s="1">
        <f t="shared" si="22"/>
        <v>0</v>
      </c>
      <c r="J86" s="1">
        <f t="shared" si="23"/>
        <v>8</v>
      </c>
      <c r="K86" s="1">
        <f t="shared" si="20"/>
        <v>1</v>
      </c>
      <c r="L86" s="1">
        <f t="shared" si="21"/>
        <v>0</v>
      </c>
      <c r="M86" s="130">
        <v>0</v>
      </c>
      <c r="N86" s="130">
        <v>0</v>
      </c>
      <c r="O86" s="1">
        <f t="shared" si="24"/>
        <v>0</v>
      </c>
      <c r="P86" s="1">
        <f t="shared" si="25"/>
        <v>1</v>
      </c>
      <c r="T86" s="1">
        <v>1</v>
      </c>
      <c r="U86" s="1">
        <v>1</v>
      </c>
      <c r="V86" s="1">
        <v>0</v>
      </c>
      <c r="W86" s="1">
        <v>1</v>
      </c>
      <c r="X86" s="1">
        <v>1</v>
      </c>
      <c r="Y86" s="1">
        <v>1</v>
      </c>
      <c r="Z86" s="1">
        <v>1</v>
      </c>
      <c r="AA86" s="1">
        <v>1</v>
      </c>
      <c r="AB86" s="1">
        <v>1</v>
      </c>
    </row>
    <row r="87" spans="1:28" x14ac:dyDescent="0.3">
      <c r="A87" s="53">
        <v>42</v>
      </c>
      <c r="B87" s="53">
        <v>1997</v>
      </c>
      <c r="C87" s="184">
        <v>3</v>
      </c>
      <c r="D87" s="184">
        <v>4</v>
      </c>
      <c r="E87" t="s">
        <v>275</v>
      </c>
      <c r="F87" s="1">
        <f t="shared" si="17"/>
        <v>9</v>
      </c>
      <c r="G87" s="1">
        <f t="shared" si="18"/>
        <v>0</v>
      </c>
      <c r="H87" s="1">
        <f t="shared" si="19"/>
        <v>0</v>
      </c>
      <c r="I87" s="1">
        <f t="shared" si="22"/>
        <v>0</v>
      </c>
      <c r="J87" s="1">
        <f t="shared" si="23"/>
        <v>9</v>
      </c>
      <c r="K87" s="1">
        <f t="shared" si="20"/>
        <v>0</v>
      </c>
      <c r="L87" s="1">
        <f t="shared" si="21"/>
        <v>0</v>
      </c>
      <c r="M87" s="130">
        <v>0</v>
      </c>
      <c r="N87" s="130">
        <v>0</v>
      </c>
      <c r="O87" s="1">
        <f t="shared" si="24"/>
        <v>0</v>
      </c>
      <c r="P87" s="1">
        <f t="shared" si="25"/>
        <v>1</v>
      </c>
      <c r="T87" s="1">
        <v>1</v>
      </c>
      <c r="U87" s="1">
        <v>1</v>
      </c>
      <c r="V87" s="1">
        <v>1</v>
      </c>
      <c r="W87" s="1">
        <v>1</v>
      </c>
      <c r="X87" s="1">
        <v>1</v>
      </c>
      <c r="Y87" s="1">
        <v>1</v>
      </c>
      <c r="Z87" s="1">
        <v>1</v>
      </c>
      <c r="AA87" s="1">
        <v>1</v>
      </c>
      <c r="AB87" s="1">
        <v>1</v>
      </c>
    </row>
    <row r="88" spans="1:28" x14ac:dyDescent="0.3">
      <c r="A88" s="53">
        <v>42</v>
      </c>
      <c r="B88" s="53">
        <v>1997</v>
      </c>
      <c r="C88" s="184">
        <v>3</v>
      </c>
      <c r="D88" s="184">
        <v>4</v>
      </c>
      <c r="E88" t="s">
        <v>279</v>
      </c>
      <c r="F88" s="1">
        <f t="shared" si="17"/>
        <v>6</v>
      </c>
      <c r="G88" s="1">
        <f t="shared" si="18"/>
        <v>3</v>
      </c>
      <c r="H88" s="1">
        <f t="shared" si="19"/>
        <v>0</v>
      </c>
      <c r="I88" s="1">
        <f t="shared" si="22"/>
        <v>3</v>
      </c>
      <c r="J88" s="1">
        <f t="shared" si="23"/>
        <v>3</v>
      </c>
      <c r="K88" s="1">
        <f t="shared" si="20"/>
        <v>0</v>
      </c>
      <c r="L88" s="1">
        <f t="shared" si="21"/>
        <v>0</v>
      </c>
      <c r="M88" s="130">
        <v>1</v>
      </c>
      <c r="N88" s="130">
        <v>1</v>
      </c>
      <c r="O88" s="1">
        <f t="shared" si="24"/>
        <v>2</v>
      </c>
      <c r="P88" s="1">
        <f t="shared" si="25"/>
        <v>-1</v>
      </c>
      <c r="T88" s="1">
        <v>2</v>
      </c>
      <c r="U88" s="1">
        <v>2</v>
      </c>
      <c r="V88" s="1">
        <v>1</v>
      </c>
      <c r="W88" s="1">
        <v>1</v>
      </c>
      <c r="X88" s="1">
        <v>1</v>
      </c>
      <c r="Y88" s="1">
        <v>1</v>
      </c>
      <c r="Z88" s="1">
        <v>2</v>
      </c>
      <c r="AA88" s="1">
        <v>1</v>
      </c>
      <c r="AB88" s="1">
        <v>1</v>
      </c>
    </row>
    <row r="89" spans="1:28" x14ac:dyDescent="0.3">
      <c r="A89" s="53">
        <v>42</v>
      </c>
      <c r="B89" s="53">
        <v>1997</v>
      </c>
      <c r="C89" s="184">
        <v>17</v>
      </c>
      <c r="D89" s="184">
        <v>4</v>
      </c>
      <c r="E89" t="s">
        <v>280</v>
      </c>
      <c r="F89" s="1">
        <f t="shared" si="17"/>
        <v>8</v>
      </c>
      <c r="G89" s="1">
        <f t="shared" si="18"/>
        <v>0</v>
      </c>
      <c r="H89" s="1">
        <f t="shared" si="19"/>
        <v>0</v>
      </c>
      <c r="I89" s="1">
        <f t="shared" si="22"/>
        <v>0</v>
      </c>
      <c r="J89" s="1">
        <f t="shared" si="23"/>
        <v>8</v>
      </c>
      <c r="K89" s="1">
        <f t="shared" si="20"/>
        <v>1</v>
      </c>
      <c r="L89" s="1">
        <f t="shared" si="21"/>
        <v>0</v>
      </c>
      <c r="M89" s="130">
        <v>0</v>
      </c>
      <c r="N89" s="130">
        <v>0</v>
      </c>
      <c r="O89" s="1">
        <f t="shared" si="24"/>
        <v>0</v>
      </c>
      <c r="P89" s="1">
        <f t="shared" si="25"/>
        <v>1</v>
      </c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0</v>
      </c>
      <c r="Z89" s="1">
        <v>1</v>
      </c>
      <c r="AA89" s="1">
        <v>1</v>
      </c>
      <c r="AB89" s="1">
        <v>1</v>
      </c>
    </row>
    <row r="90" spans="1:28" x14ac:dyDescent="0.3">
      <c r="A90" s="53">
        <v>42</v>
      </c>
      <c r="B90" s="53">
        <v>1997</v>
      </c>
      <c r="C90" s="184">
        <v>17</v>
      </c>
      <c r="D90" s="184">
        <v>4</v>
      </c>
      <c r="E90" t="s">
        <v>281</v>
      </c>
      <c r="F90" s="1">
        <f t="shared" si="17"/>
        <v>6</v>
      </c>
      <c r="G90" s="1">
        <f t="shared" si="18"/>
        <v>2</v>
      </c>
      <c r="H90" s="1">
        <f t="shared" si="19"/>
        <v>0</v>
      </c>
      <c r="I90" s="1">
        <f t="shared" si="22"/>
        <v>2</v>
      </c>
      <c r="J90" s="1">
        <f t="shared" si="23"/>
        <v>4</v>
      </c>
      <c r="K90" s="1">
        <f t="shared" si="20"/>
        <v>1</v>
      </c>
      <c r="L90" s="1">
        <f t="shared" si="21"/>
        <v>0</v>
      </c>
      <c r="M90" s="130">
        <v>0</v>
      </c>
      <c r="N90" s="130">
        <v>2</v>
      </c>
      <c r="O90" s="1">
        <f t="shared" si="24"/>
        <v>2</v>
      </c>
      <c r="P90" s="1">
        <f t="shared" si="25"/>
        <v>-1</v>
      </c>
      <c r="T90" s="1">
        <v>1</v>
      </c>
      <c r="U90" s="1">
        <v>2</v>
      </c>
      <c r="V90" s="1">
        <v>1</v>
      </c>
      <c r="W90" s="1">
        <v>2</v>
      </c>
      <c r="X90" s="1">
        <v>1</v>
      </c>
      <c r="Y90" s="1">
        <v>0</v>
      </c>
      <c r="Z90" s="1">
        <v>1</v>
      </c>
      <c r="AA90" s="1">
        <v>1</v>
      </c>
      <c r="AB90" s="1">
        <v>1</v>
      </c>
    </row>
    <row r="91" spans="1:28" x14ac:dyDescent="0.3">
      <c r="A91" s="53">
        <v>43</v>
      </c>
      <c r="B91" s="53">
        <v>1997</v>
      </c>
      <c r="C91" s="184">
        <v>8</v>
      </c>
      <c r="D91" s="184">
        <v>5</v>
      </c>
      <c r="E91" t="s">
        <v>282</v>
      </c>
      <c r="F91" s="1">
        <f t="shared" si="17"/>
        <v>5</v>
      </c>
      <c r="G91" s="1">
        <f t="shared" si="18"/>
        <v>3</v>
      </c>
      <c r="H91" s="1">
        <f t="shared" si="19"/>
        <v>0</v>
      </c>
      <c r="I91" s="1">
        <f t="shared" si="22"/>
        <v>3</v>
      </c>
      <c r="J91" s="1">
        <f t="shared" si="23"/>
        <v>2</v>
      </c>
      <c r="K91" s="1">
        <f t="shared" si="20"/>
        <v>1</v>
      </c>
      <c r="L91" s="1">
        <f t="shared" si="21"/>
        <v>0</v>
      </c>
      <c r="M91" s="130">
        <v>1</v>
      </c>
      <c r="N91" s="130">
        <v>1</v>
      </c>
      <c r="O91" s="1">
        <f t="shared" si="24"/>
        <v>2</v>
      </c>
      <c r="P91" s="1">
        <f t="shared" si="25"/>
        <v>-1</v>
      </c>
      <c r="T91" s="1">
        <v>1</v>
      </c>
      <c r="U91" s="1">
        <v>2</v>
      </c>
      <c r="V91" s="1">
        <v>2</v>
      </c>
      <c r="W91" s="1">
        <v>1</v>
      </c>
      <c r="X91" s="1">
        <v>2</v>
      </c>
      <c r="Y91" s="1">
        <v>1</v>
      </c>
      <c r="Z91" s="1">
        <v>0</v>
      </c>
      <c r="AA91" s="1">
        <v>1</v>
      </c>
      <c r="AB91" s="1">
        <v>1</v>
      </c>
    </row>
    <row r="92" spans="1:28" x14ac:dyDescent="0.3">
      <c r="A92" s="53">
        <v>43</v>
      </c>
      <c r="B92" s="53">
        <v>1997</v>
      </c>
      <c r="C92" s="184">
        <v>8</v>
      </c>
      <c r="D92" s="184">
        <v>5</v>
      </c>
      <c r="E92" t="s">
        <v>276</v>
      </c>
      <c r="F92" s="1">
        <f t="shared" si="17"/>
        <v>8</v>
      </c>
      <c r="G92" s="1">
        <f t="shared" si="18"/>
        <v>0</v>
      </c>
      <c r="H92" s="1">
        <f t="shared" si="19"/>
        <v>0</v>
      </c>
      <c r="I92" s="1">
        <f t="shared" si="22"/>
        <v>0</v>
      </c>
      <c r="J92" s="1">
        <f t="shared" si="23"/>
        <v>8</v>
      </c>
      <c r="K92" s="1">
        <f t="shared" si="20"/>
        <v>1</v>
      </c>
      <c r="L92" s="1">
        <f t="shared" si="21"/>
        <v>0</v>
      </c>
      <c r="M92" s="130">
        <v>1</v>
      </c>
      <c r="N92" s="130">
        <v>0</v>
      </c>
      <c r="O92" s="1">
        <f t="shared" si="24"/>
        <v>1</v>
      </c>
      <c r="P92" s="1">
        <f t="shared" si="25"/>
        <v>-1</v>
      </c>
      <c r="T92" s="1">
        <v>1</v>
      </c>
      <c r="U92" s="1">
        <v>1</v>
      </c>
      <c r="V92" s="1">
        <v>1</v>
      </c>
      <c r="W92" s="1">
        <v>1</v>
      </c>
      <c r="X92" s="1">
        <v>1</v>
      </c>
      <c r="Y92" s="1">
        <v>1</v>
      </c>
      <c r="Z92" s="1">
        <v>0</v>
      </c>
      <c r="AA92" s="1">
        <v>1</v>
      </c>
      <c r="AB92" s="1">
        <v>1</v>
      </c>
    </row>
    <row r="93" spans="1:28" x14ac:dyDescent="0.3">
      <c r="A93" s="53">
        <v>43</v>
      </c>
      <c r="B93" s="53">
        <v>1997</v>
      </c>
      <c r="C93" s="184">
        <v>22</v>
      </c>
      <c r="D93" s="184">
        <v>5</v>
      </c>
      <c r="E93" t="s">
        <v>277</v>
      </c>
      <c r="F93" s="1">
        <f t="shared" si="17"/>
        <v>5</v>
      </c>
      <c r="G93" s="1">
        <f t="shared" si="18"/>
        <v>4</v>
      </c>
      <c r="H93" s="1">
        <f t="shared" si="19"/>
        <v>0</v>
      </c>
      <c r="I93" s="1">
        <f t="shared" si="22"/>
        <v>4</v>
      </c>
      <c r="J93" s="1">
        <f t="shared" si="23"/>
        <v>1</v>
      </c>
      <c r="K93" s="1">
        <f t="shared" si="20"/>
        <v>0</v>
      </c>
      <c r="L93" s="1">
        <f t="shared" si="21"/>
        <v>0</v>
      </c>
      <c r="M93" s="130">
        <v>0</v>
      </c>
      <c r="N93" s="130">
        <v>1</v>
      </c>
      <c r="O93" s="1">
        <f t="shared" si="24"/>
        <v>1</v>
      </c>
      <c r="P93" s="1">
        <f t="shared" si="25"/>
        <v>-1</v>
      </c>
      <c r="T93" s="1">
        <v>1</v>
      </c>
      <c r="U93" s="1">
        <v>1</v>
      </c>
      <c r="V93" s="1">
        <v>1</v>
      </c>
      <c r="W93" s="1">
        <v>2</v>
      </c>
      <c r="X93" s="1">
        <v>2</v>
      </c>
      <c r="Y93" s="1">
        <v>2</v>
      </c>
      <c r="Z93" s="1">
        <v>1</v>
      </c>
      <c r="AA93" s="1">
        <v>2</v>
      </c>
      <c r="AB93" s="1">
        <v>1</v>
      </c>
    </row>
    <row r="94" spans="1:28" x14ac:dyDescent="0.3">
      <c r="A94" s="53">
        <v>43</v>
      </c>
      <c r="B94" s="53">
        <v>1997</v>
      </c>
      <c r="C94" s="184">
        <v>23</v>
      </c>
      <c r="D94" s="184">
        <v>5</v>
      </c>
      <c r="E94" t="s">
        <v>292</v>
      </c>
      <c r="F94" s="1">
        <f t="shared" si="17"/>
        <v>5</v>
      </c>
      <c r="G94" s="1">
        <f t="shared" si="18"/>
        <v>2</v>
      </c>
      <c r="H94" s="1">
        <f t="shared" si="19"/>
        <v>2</v>
      </c>
      <c r="I94" s="1">
        <f t="shared" si="22"/>
        <v>4</v>
      </c>
      <c r="J94" s="1">
        <f t="shared" si="23"/>
        <v>1</v>
      </c>
      <c r="K94" s="1">
        <f t="shared" si="20"/>
        <v>0</v>
      </c>
      <c r="L94" s="1">
        <f t="shared" si="21"/>
        <v>0</v>
      </c>
      <c r="M94" s="130">
        <v>5</v>
      </c>
      <c r="N94" s="130">
        <v>4</v>
      </c>
      <c r="O94" s="1">
        <f t="shared" si="24"/>
        <v>9</v>
      </c>
      <c r="P94" s="1">
        <f t="shared" si="25"/>
        <v>-1</v>
      </c>
      <c r="T94" s="1">
        <v>2</v>
      </c>
      <c r="U94" s="1">
        <v>1</v>
      </c>
      <c r="V94" s="1">
        <v>1</v>
      </c>
      <c r="W94" s="1">
        <v>3</v>
      </c>
      <c r="X94" s="1">
        <v>1</v>
      </c>
      <c r="Y94" s="1">
        <v>1</v>
      </c>
      <c r="Z94" s="1">
        <v>2</v>
      </c>
      <c r="AA94" s="1">
        <v>1</v>
      </c>
      <c r="AB94" s="1">
        <v>3</v>
      </c>
    </row>
    <row r="95" spans="1:28" x14ac:dyDescent="0.3">
      <c r="A95" s="53">
        <v>43</v>
      </c>
      <c r="B95" s="53">
        <v>1997</v>
      </c>
      <c r="C95" s="184">
        <v>11</v>
      </c>
      <c r="D95" s="184">
        <v>6</v>
      </c>
      <c r="E95" t="s">
        <v>283</v>
      </c>
      <c r="F95" s="1">
        <f t="shared" si="17"/>
        <v>7</v>
      </c>
      <c r="G95" s="1">
        <f t="shared" si="18"/>
        <v>0</v>
      </c>
      <c r="H95" s="1">
        <f t="shared" si="19"/>
        <v>1</v>
      </c>
      <c r="I95" s="1">
        <f t="shared" si="22"/>
        <v>1</v>
      </c>
      <c r="J95" s="1">
        <f t="shared" si="23"/>
        <v>6</v>
      </c>
      <c r="K95" s="1">
        <f t="shared" si="20"/>
        <v>1</v>
      </c>
      <c r="L95" s="1">
        <f t="shared" si="21"/>
        <v>0</v>
      </c>
      <c r="M95" s="130">
        <v>0</v>
      </c>
      <c r="N95" s="130">
        <v>0</v>
      </c>
      <c r="O95" s="1">
        <f t="shared" si="24"/>
        <v>0</v>
      </c>
      <c r="P95" s="1">
        <f t="shared" si="25"/>
        <v>-1</v>
      </c>
      <c r="T95" s="1">
        <v>3</v>
      </c>
      <c r="U95" s="1">
        <v>1</v>
      </c>
      <c r="V95" s="1">
        <v>1</v>
      </c>
      <c r="W95" s="1">
        <v>1</v>
      </c>
      <c r="X95" s="1">
        <v>1</v>
      </c>
      <c r="Y95" s="1">
        <v>0</v>
      </c>
      <c r="Z95" s="1">
        <v>1</v>
      </c>
      <c r="AA95" s="1">
        <v>1</v>
      </c>
      <c r="AB95" s="1">
        <v>1</v>
      </c>
    </row>
    <row r="96" spans="1:28" x14ac:dyDescent="0.3">
      <c r="A96" s="53">
        <v>43</v>
      </c>
      <c r="B96" s="53">
        <v>1997</v>
      </c>
      <c r="C96" s="184">
        <v>19</v>
      </c>
      <c r="D96" s="184">
        <v>6</v>
      </c>
      <c r="E96" t="s">
        <v>290</v>
      </c>
      <c r="F96" s="1">
        <f t="shared" si="17"/>
        <v>8</v>
      </c>
      <c r="G96" s="1">
        <f t="shared" si="18"/>
        <v>0</v>
      </c>
      <c r="H96" s="1">
        <f t="shared" si="19"/>
        <v>0</v>
      </c>
      <c r="I96" s="1">
        <f t="shared" si="22"/>
        <v>0</v>
      </c>
      <c r="J96" s="1">
        <f t="shared" si="23"/>
        <v>8</v>
      </c>
      <c r="K96" s="1">
        <f t="shared" si="20"/>
        <v>1</v>
      </c>
      <c r="L96" s="1">
        <f t="shared" si="21"/>
        <v>0</v>
      </c>
      <c r="M96" s="130">
        <v>0</v>
      </c>
      <c r="N96" s="130">
        <v>0</v>
      </c>
      <c r="O96" s="1">
        <f t="shared" si="24"/>
        <v>0</v>
      </c>
      <c r="P96" s="1">
        <f t="shared" si="25"/>
        <v>1</v>
      </c>
      <c r="T96" s="1">
        <v>1</v>
      </c>
      <c r="U96" s="1">
        <v>1</v>
      </c>
      <c r="V96" s="1">
        <v>0</v>
      </c>
      <c r="W96" s="1">
        <v>1</v>
      </c>
      <c r="X96" s="1">
        <v>1</v>
      </c>
      <c r="Y96" s="1">
        <v>1</v>
      </c>
      <c r="Z96" s="1">
        <v>1</v>
      </c>
      <c r="AA96" s="1">
        <v>1</v>
      </c>
      <c r="AB96" s="1">
        <v>1</v>
      </c>
    </row>
    <row r="97" spans="1:28" x14ac:dyDescent="0.3">
      <c r="A97" s="53">
        <v>43</v>
      </c>
      <c r="B97" s="53">
        <v>1997</v>
      </c>
      <c r="C97" s="184">
        <v>19</v>
      </c>
      <c r="D97" s="184">
        <v>6</v>
      </c>
      <c r="E97" t="s">
        <v>291</v>
      </c>
      <c r="F97" s="1">
        <f t="shared" si="17"/>
        <v>6</v>
      </c>
      <c r="G97" s="1">
        <f t="shared" si="18"/>
        <v>3</v>
      </c>
      <c r="H97" s="1">
        <f t="shared" si="19"/>
        <v>0</v>
      </c>
      <c r="I97" s="1">
        <f t="shared" si="22"/>
        <v>3</v>
      </c>
      <c r="J97" s="1">
        <f t="shared" si="23"/>
        <v>3</v>
      </c>
      <c r="K97" s="1">
        <f t="shared" si="20"/>
        <v>0</v>
      </c>
      <c r="L97" s="1">
        <f t="shared" si="21"/>
        <v>0</v>
      </c>
      <c r="M97" s="130">
        <v>0</v>
      </c>
      <c r="N97" s="130">
        <v>0</v>
      </c>
      <c r="O97" s="1">
        <f t="shared" si="24"/>
        <v>0</v>
      </c>
      <c r="P97" s="1">
        <f t="shared" si="25"/>
        <v>-1</v>
      </c>
      <c r="T97" s="1">
        <v>1</v>
      </c>
      <c r="U97" s="1">
        <v>2</v>
      </c>
      <c r="V97" s="1">
        <v>2</v>
      </c>
      <c r="W97" s="1">
        <v>1</v>
      </c>
      <c r="X97" s="1">
        <v>2</v>
      </c>
      <c r="Y97" s="1">
        <v>1</v>
      </c>
      <c r="Z97" s="1">
        <v>1</v>
      </c>
      <c r="AA97" s="1">
        <v>1</v>
      </c>
      <c r="AB97" s="1">
        <v>1</v>
      </c>
    </row>
    <row r="98" spans="1:28" x14ac:dyDescent="0.3">
      <c r="A98" s="53">
        <v>43</v>
      </c>
      <c r="B98" s="53">
        <v>1997</v>
      </c>
      <c r="C98">
        <v>10</v>
      </c>
      <c r="D98">
        <v>7</v>
      </c>
      <c r="E98" t="s">
        <v>248</v>
      </c>
      <c r="F98" s="1">
        <f t="shared" si="17"/>
        <v>5</v>
      </c>
      <c r="G98" s="1">
        <f t="shared" si="18"/>
        <v>3</v>
      </c>
      <c r="H98" s="1">
        <f t="shared" si="19"/>
        <v>0</v>
      </c>
      <c r="I98" s="1">
        <f t="shared" si="22"/>
        <v>3</v>
      </c>
      <c r="J98" s="1">
        <f t="shared" si="23"/>
        <v>2</v>
      </c>
      <c r="K98" s="1">
        <f t="shared" si="20"/>
        <v>1</v>
      </c>
      <c r="L98" s="1">
        <f t="shared" si="21"/>
        <v>0</v>
      </c>
      <c r="M98" s="130">
        <v>0</v>
      </c>
      <c r="N98" s="130">
        <v>1</v>
      </c>
      <c r="O98" s="1">
        <f t="shared" si="24"/>
        <v>1</v>
      </c>
      <c r="P98" s="1">
        <f t="shared" si="25"/>
        <v>-1</v>
      </c>
      <c r="T98" s="1">
        <v>2</v>
      </c>
      <c r="U98" s="1">
        <v>1</v>
      </c>
      <c r="V98" s="1">
        <v>1</v>
      </c>
      <c r="W98" s="1">
        <v>1</v>
      </c>
      <c r="X98" s="1">
        <v>1</v>
      </c>
      <c r="Y98" s="1">
        <v>2</v>
      </c>
      <c r="Z98" s="1">
        <v>1</v>
      </c>
      <c r="AA98" s="1">
        <v>2</v>
      </c>
      <c r="AB98" s="1">
        <v>0</v>
      </c>
    </row>
    <row r="99" spans="1:28" x14ac:dyDescent="0.3">
      <c r="A99" s="53">
        <v>43</v>
      </c>
      <c r="B99" s="53">
        <v>1997</v>
      </c>
      <c r="C99" s="184">
        <v>9</v>
      </c>
      <c r="D99" s="184">
        <v>10</v>
      </c>
      <c r="E99" t="s">
        <v>284</v>
      </c>
      <c r="F99" s="1">
        <f t="shared" ref="F99:F104" si="26">COUNTIF($T99:$AB99,1)</f>
        <v>6</v>
      </c>
      <c r="G99" s="1">
        <f t="shared" ref="G99:G104" si="27">COUNTIF($T99:$AB99,2)</f>
        <v>0</v>
      </c>
      <c r="H99" s="1">
        <f t="shared" ref="H99:H104" si="28">COUNTIF($T99:$AB99,3)</f>
        <v>1</v>
      </c>
      <c r="I99" s="1">
        <f t="shared" si="22"/>
        <v>1</v>
      </c>
      <c r="J99" s="1">
        <f t="shared" si="23"/>
        <v>5</v>
      </c>
      <c r="K99" s="1">
        <f t="shared" ref="K99:K104" si="29">COUNTIF($T99:$AB99,0)</f>
        <v>2</v>
      </c>
      <c r="L99" s="1">
        <f t="shared" ref="L99:L104" si="30">COUNTIF($T99:$AB99,5)</f>
        <v>0</v>
      </c>
      <c r="M99" s="130">
        <v>0</v>
      </c>
      <c r="N99" s="130">
        <v>1</v>
      </c>
      <c r="O99" s="1">
        <f t="shared" si="24"/>
        <v>1</v>
      </c>
      <c r="P99" s="1">
        <f t="shared" si="25"/>
        <v>-1</v>
      </c>
      <c r="T99" s="1">
        <v>0</v>
      </c>
      <c r="U99" s="1">
        <v>1</v>
      </c>
      <c r="V99" s="1">
        <v>1</v>
      </c>
      <c r="W99" s="1">
        <v>1</v>
      </c>
      <c r="X99" s="1">
        <v>3</v>
      </c>
      <c r="Y99" s="1">
        <v>0</v>
      </c>
      <c r="Z99" s="1">
        <v>1</v>
      </c>
      <c r="AA99" s="1">
        <v>1</v>
      </c>
      <c r="AB99" s="1">
        <v>1</v>
      </c>
    </row>
    <row r="100" spans="1:28" x14ac:dyDescent="0.3">
      <c r="A100" s="53">
        <v>43</v>
      </c>
      <c r="B100" s="53">
        <v>1997</v>
      </c>
      <c r="C100" s="184">
        <v>13</v>
      </c>
      <c r="D100" s="184">
        <v>11</v>
      </c>
      <c r="E100" t="s">
        <v>285</v>
      </c>
      <c r="F100" s="1">
        <f t="shared" si="26"/>
        <v>7</v>
      </c>
      <c r="G100" s="1">
        <f t="shared" si="27"/>
        <v>0</v>
      </c>
      <c r="H100" s="1">
        <f t="shared" si="28"/>
        <v>0</v>
      </c>
      <c r="I100" s="1">
        <f t="shared" si="22"/>
        <v>0</v>
      </c>
      <c r="J100" s="1">
        <f t="shared" si="23"/>
        <v>7</v>
      </c>
      <c r="K100" s="1">
        <f t="shared" si="29"/>
        <v>2</v>
      </c>
      <c r="L100" s="1">
        <f t="shared" si="30"/>
        <v>0</v>
      </c>
      <c r="M100" s="130">
        <v>0</v>
      </c>
      <c r="N100" s="130">
        <v>0</v>
      </c>
      <c r="O100" s="1">
        <f t="shared" si="24"/>
        <v>0</v>
      </c>
      <c r="P100" s="1">
        <f t="shared" si="25"/>
        <v>1</v>
      </c>
      <c r="T100" s="1">
        <v>1</v>
      </c>
      <c r="U100" s="1">
        <v>1</v>
      </c>
      <c r="V100" s="1">
        <v>1</v>
      </c>
      <c r="W100" s="1">
        <v>1</v>
      </c>
      <c r="X100" s="1">
        <v>1</v>
      </c>
      <c r="Y100" s="1">
        <v>1</v>
      </c>
      <c r="Z100" s="1">
        <v>0</v>
      </c>
      <c r="AA100" s="1">
        <v>1</v>
      </c>
      <c r="AB100" s="1">
        <v>0</v>
      </c>
    </row>
    <row r="101" spans="1:28" x14ac:dyDescent="0.3">
      <c r="A101" s="53">
        <v>43</v>
      </c>
      <c r="B101" s="53">
        <v>1997</v>
      </c>
      <c r="C101" s="184">
        <v>27</v>
      </c>
      <c r="D101" s="184">
        <v>11</v>
      </c>
      <c r="E101" t="s">
        <v>287</v>
      </c>
      <c r="F101" s="1">
        <f t="shared" si="26"/>
        <v>6</v>
      </c>
      <c r="G101" s="1">
        <f t="shared" si="27"/>
        <v>2</v>
      </c>
      <c r="H101" s="1">
        <f t="shared" si="28"/>
        <v>0</v>
      </c>
      <c r="I101" s="1">
        <f t="shared" si="22"/>
        <v>2</v>
      </c>
      <c r="J101" s="1">
        <f t="shared" si="23"/>
        <v>4</v>
      </c>
      <c r="K101" s="1">
        <f t="shared" si="29"/>
        <v>1</v>
      </c>
      <c r="L101" s="1">
        <f t="shared" si="30"/>
        <v>0</v>
      </c>
      <c r="M101" s="130">
        <v>2</v>
      </c>
      <c r="N101" s="130">
        <v>1</v>
      </c>
      <c r="O101" s="1">
        <f t="shared" si="24"/>
        <v>3</v>
      </c>
      <c r="P101" s="1">
        <f t="shared" si="25"/>
        <v>-1</v>
      </c>
      <c r="T101" s="1">
        <v>1</v>
      </c>
      <c r="U101" s="1">
        <v>1</v>
      </c>
      <c r="V101" s="1">
        <v>0</v>
      </c>
      <c r="W101" s="1">
        <v>2</v>
      </c>
      <c r="X101" s="1">
        <v>1</v>
      </c>
      <c r="Y101" s="1">
        <v>2</v>
      </c>
      <c r="Z101" s="1">
        <v>1</v>
      </c>
      <c r="AA101" s="1">
        <v>1</v>
      </c>
      <c r="AB101" s="1">
        <v>1</v>
      </c>
    </row>
    <row r="102" spans="1:28" x14ac:dyDescent="0.3">
      <c r="A102" s="53">
        <v>43</v>
      </c>
      <c r="B102" s="53">
        <v>1997</v>
      </c>
      <c r="C102" s="184">
        <v>27</v>
      </c>
      <c r="D102" s="184">
        <v>11</v>
      </c>
      <c r="E102" t="s">
        <v>286</v>
      </c>
      <c r="F102" s="1">
        <f t="shared" si="26"/>
        <v>8</v>
      </c>
      <c r="G102" s="1">
        <f t="shared" si="27"/>
        <v>0</v>
      </c>
      <c r="H102" s="1">
        <f t="shared" si="28"/>
        <v>0</v>
      </c>
      <c r="I102" s="1">
        <f t="shared" si="22"/>
        <v>0</v>
      </c>
      <c r="J102" s="1">
        <f t="shared" si="23"/>
        <v>8</v>
      </c>
      <c r="K102" s="1">
        <f t="shared" si="29"/>
        <v>1</v>
      </c>
      <c r="L102" s="1">
        <f t="shared" si="30"/>
        <v>0</v>
      </c>
      <c r="M102" s="130">
        <v>0</v>
      </c>
      <c r="N102" s="130">
        <v>0</v>
      </c>
      <c r="O102" s="1">
        <f t="shared" si="24"/>
        <v>0</v>
      </c>
      <c r="P102" s="1">
        <f t="shared" si="25"/>
        <v>1</v>
      </c>
      <c r="T102" s="1">
        <v>1</v>
      </c>
      <c r="U102" s="1">
        <v>0</v>
      </c>
      <c r="V102" s="1">
        <v>1</v>
      </c>
      <c r="W102" s="1">
        <v>1</v>
      </c>
      <c r="X102" s="1">
        <v>1</v>
      </c>
      <c r="Y102" s="1">
        <v>1</v>
      </c>
      <c r="Z102" s="1">
        <v>1</v>
      </c>
      <c r="AA102" s="1">
        <v>1</v>
      </c>
      <c r="AB102" s="1">
        <v>1</v>
      </c>
    </row>
    <row r="103" spans="1:28" x14ac:dyDescent="0.3">
      <c r="A103" s="53">
        <v>43</v>
      </c>
      <c r="B103" s="53">
        <v>1997</v>
      </c>
      <c r="C103" s="184">
        <v>4</v>
      </c>
      <c r="D103" s="184">
        <v>12</v>
      </c>
      <c r="E103" t="s">
        <v>289</v>
      </c>
      <c r="F103" s="1">
        <f t="shared" si="26"/>
        <v>7</v>
      </c>
      <c r="G103" s="1">
        <f t="shared" si="27"/>
        <v>2</v>
      </c>
      <c r="H103" s="1">
        <f t="shared" si="28"/>
        <v>0</v>
      </c>
      <c r="I103" s="1">
        <f t="shared" si="22"/>
        <v>2</v>
      </c>
      <c r="J103" s="1">
        <f t="shared" si="23"/>
        <v>5</v>
      </c>
      <c r="K103" s="1">
        <f t="shared" si="29"/>
        <v>0</v>
      </c>
      <c r="L103" s="1">
        <f t="shared" si="30"/>
        <v>0</v>
      </c>
      <c r="M103" s="130">
        <v>0</v>
      </c>
      <c r="N103" s="130">
        <v>1</v>
      </c>
      <c r="O103" s="1">
        <f t="shared" si="24"/>
        <v>1</v>
      </c>
      <c r="P103" s="1">
        <f t="shared" si="25"/>
        <v>-1</v>
      </c>
      <c r="T103" s="1">
        <v>1</v>
      </c>
      <c r="U103" s="1">
        <v>1</v>
      </c>
      <c r="V103" s="1">
        <v>2</v>
      </c>
      <c r="W103" s="1">
        <v>1</v>
      </c>
      <c r="X103" s="1">
        <v>1</v>
      </c>
      <c r="Y103" s="1">
        <v>1</v>
      </c>
      <c r="Z103" s="1">
        <v>2</v>
      </c>
      <c r="AA103" s="1">
        <v>1</v>
      </c>
      <c r="AB103" s="1">
        <v>1</v>
      </c>
    </row>
    <row r="104" spans="1:28" x14ac:dyDescent="0.3">
      <c r="A104" s="53">
        <v>43</v>
      </c>
      <c r="B104" s="53">
        <v>1997</v>
      </c>
      <c r="C104" s="184">
        <v>4</v>
      </c>
      <c r="D104" s="184">
        <v>12</v>
      </c>
      <c r="E104" t="s">
        <v>288</v>
      </c>
      <c r="F104" s="1">
        <f t="shared" si="26"/>
        <v>5</v>
      </c>
      <c r="G104" s="1">
        <f t="shared" si="27"/>
        <v>3</v>
      </c>
      <c r="H104" s="1">
        <f t="shared" si="28"/>
        <v>0</v>
      </c>
      <c r="I104" s="1">
        <f t="shared" si="22"/>
        <v>3</v>
      </c>
      <c r="J104" s="1">
        <f t="shared" si="23"/>
        <v>2</v>
      </c>
      <c r="K104" s="1">
        <f t="shared" si="29"/>
        <v>1</v>
      </c>
      <c r="L104" s="1">
        <f t="shared" si="30"/>
        <v>0</v>
      </c>
      <c r="M104" s="130">
        <v>1</v>
      </c>
      <c r="N104" s="130">
        <v>1</v>
      </c>
      <c r="O104" s="1">
        <f t="shared" si="24"/>
        <v>2</v>
      </c>
      <c r="P104" s="1">
        <f t="shared" si="25"/>
        <v>-1</v>
      </c>
      <c r="T104" s="1">
        <v>0</v>
      </c>
      <c r="U104" s="1">
        <v>2</v>
      </c>
      <c r="V104" s="1">
        <v>2</v>
      </c>
      <c r="W104" s="1">
        <v>1</v>
      </c>
      <c r="X104" s="1">
        <v>2</v>
      </c>
      <c r="Y104" s="1">
        <v>1</v>
      </c>
      <c r="Z104" s="1">
        <v>1</v>
      </c>
      <c r="AA104" s="1">
        <v>1</v>
      </c>
      <c r="AB104" s="1">
        <v>1</v>
      </c>
    </row>
    <row r="107" spans="1:28" x14ac:dyDescent="0.3">
      <c r="A107" s="183" t="s">
        <v>294</v>
      </c>
      <c r="B107" s="183"/>
      <c r="C107" s="183"/>
      <c r="D107" s="183"/>
    </row>
    <row r="108" spans="1:28" x14ac:dyDescent="0.3">
      <c r="A108" s="183" t="s">
        <v>295</v>
      </c>
      <c r="B108" s="183"/>
      <c r="C108" s="183"/>
      <c r="D108" s="183"/>
    </row>
    <row r="115" spans="1:28" ht="15" thickBot="1" x14ac:dyDescent="0.35">
      <c r="A115" s="25"/>
      <c r="B115" s="25"/>
      <c r="C115" s="25"/>
      <c r="D115" s="25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 t="s">
        <v>85</v>
      </c>
      <c r="Q115" s="26"/>
      <c r="R115" s="58"/>
      <c r="S115" s="55"/>
      <c r="T115" s="26"/>
      <c r="U115" s="26"/>
      <c r="V115" s="26"/>
      <c r="W115" s="26"/>
      <c r="X115" s="26"/>
      <c r="Y115" s="26"/>
      <c r="Z115" s="26"/>
      <c r="AA115" s="26"/>
      <c r="AB115" s="26"/>
    </row>
    <row r="116" spans="1:28" x14ac:dyDescent="0.3">
      <c r="B116" t="s">
        <v>60</v>
      </c>
      <c r="D116" s="5">
        <f>COUNT(D$3:D$115)</f>
        <v>102</v>
      </c>
      <c r="E116" s="27" t="s">
        <v>83</v>
      </c>
      <c r="G116" s="1">
        <f>COUNTIF(G$3:G$115,"&gt;0")</f>
        <v>46</v>
      </c>
      <c r="H116" s="1">
        <f>COUNTIF(H$3:H$115,"&gt;0")</f>
        <v>16</v>
      </c>
      <c r="I116" s="1">
        <f>COUNTIF(I$3:I$115,"&gt;0")</f>
        <v>60</v>
      </c>
      <c r="J116" s="5"/>
      <c r="K116" s="1">
        <f>COUNTIF(K$3:K$115,"&gt;0")</f>
        <v>38</v>
      </c>
      <c r="L116" s="1">
        <f>COUNTIF(L$3:L$115,"&gt;0")</f>
        <v>1</v>
      </c>
      <c r="M116" s="1">
        <f>COUNTIF(M$3:M$115,"&gt;0")</f>
        <v>32</v>
      </c>
      <c r="N116" s="1">
        <f>COUNTIF(N$3:N$115,"&gt;0")</f>
        <v>52</v>
      </c>
      <c r="O116" s="1">
        <f>COUNTIF(O$3:O$115,"&gt;0")</f>
        <v>60</v>
      </c>
      <c r="P116" s="1">
        <f>COUNTIF(P$3:P$115,-1)</f>
        <v>68</v>
      </c>
      <c r="S116" s="27" t="s">
        <v>92</v>
      </c>
      <c r="T116" s="1">
        <f t="shared" ref="T116:AB116" si="31">COUNT(T$3:T$115)</f>
        <v>101</v>
      </c>
      <c r="U116" s="1">
        <f t="shared" si="31"/>
        <v>101</v>
      </c>
      <c r="V116" s="1">
        <f t="shared" si="31"/>
        <v>101</v>
      </c>
      <c r="W116" s="1">
        <f t="shared" si="31"/>
        <v>101</v>
      </c>
      <c r="X116" s="1">
        <f t="shared" si="31"/>
        <v>101</v>
      </c>
      <c r="Y116" s="1">
        <f t="shared" si="31"/>
        <v>101</v>
      </c>
      <c r="Z116" s="1">
        <f t="shared" si="31"/>
        <v>96</v>
      </c>
      <c r="AA116" s="1">
        <f t="shared" si="31"/>
        <v>96</v>
      </c>
      <c r="AB116" s="1">
        <f t="shared" si="31"/>
        <v>96</v>
      </c>
    </row>
    <row r="117" spans="1:28" x14ac:dyDescent="0.3">
      <c r="D117" s="28"/>
      <c r="E117" s="46" t="s">
        <v>84</v>
      </c>
      <c r="F117" s="47"/>
      <c r="G117" s="47">
        <f t="shared" ref="G117:I117" si="32">+G116/$D$116*100</f>
        <v>45.098039215686278</v>
      </c>
      <c r="H117" s="47">
        <f t="shared" si="32"/>
        <v>15.686274509803921</v>
      </c>
      <c r="I117" s="47">
        <f t="shared" si="32"/>
        <v>58.82352941176471</v>
      </c>
      <c r="J117" s="47"/>
      <c r="K117" s="47">
        <f t="shared" ref="K117:O117" si="33">+K116/$D$116*100</f>
        <v>37.254901960784316</v>
      </c>
      <c r="L117" s="47">
        <f t="shared" si="33"/>
        <v>0.98039215686274506</v>
      </c>
      <c r="M117" s="47">
        <f t="shared" si="33"/>
        <v>31.372549019607842</v>
      </c>
      <c r="N117" s="47">
        <f t="shared" si="33"/>
        <v>50.980392156862742</v>
      </c>
      <c r="O117" s="47">
        <f t="shared" si="33"/>
        <v>58.82352941176471</v>
      </c>
      <c r="P117" s="47">
        <f t="shared" ref="P117" si="34">+P116/$D$116*100</f>
        <v>66.666666666666657</v>
      </c>
      <c r="Q117" s="47"/>
      <c r="S117" s="27"/>
    </row>
    <row r="118" spans="1:28" x14ac:dyDescent="0.3">
      <c r="E118" s="27" t="s">
        <v>31</v>
      </c>
      <c r="F118" s="1">
        <f t="shared" ref="F118:O118" si="35">COUNTIF(F$3:F$115,1)</f>
        <v>0</v>
      </c>
      <c r="G118" s="1">
        <f t="shared" si="35"/>
        <v>12</v>
      </c>
      <c r="H118" s="1">
        <f t="shared" si="35"/>
        <v>3</v>
      </c>
      <c r="I118" s="1">
        <f t="shared" si="35"/>
        <v>14</v>
      </c>
      <c r="J118" s="1">
        <f t="shared" si="35"/>
        <v>8</v>
      </c>
      <c r="K118" s="1">
        <f t="shared" si="35"/>
        <v>35</v>
      </c>
      <c r="L118" s="1">
        <f t="shared" si="35"/>
        <v>1</v>
      </c>
      <c r="M118" s="1">
        <f t="shared" si="35"/>
        <v>15</v>
      </c>
      <c r="N118" s="1">
        <f t="shared" si="35"/>
        <v>28</v>
      </c>
      <c r="O118" s="1">
        <f t="shared" si="35"/>
        <v>22</v>
      </c>
      <c r="S118" s="27" t="s">
        <v>86</v>
      </c>
      <c r="T118" s="1">
        <f t="shared" ref="T118:AB118" si="36">COUNTIF(T$3:T$115,1)</f>
        <v>70</v>
      </c>
      <c r="U118" s="1">
        <f t="shared" si="36"/>
        <v>76</v>
      </c>
      <c r="V118" s="1">
        <f t="shared" si="36"/>
        <v>69</v>
      </c>
      <c r="W118" s="1">
        <f t="shared" si="36"/>
        <v>67</v>
      </c>
      <c r="X118" s="1">
        <f t="shared" si="36"/>
        <v>74</v>
      </c>
      <c r="Y118" s="1">
        <f t="shared" si="36"/>
        <v>80</v>
      </c>
      <c r="Z118" s="1">
        <f t="shared" si="36"/>
        <v>71</v>
      </c>
      <c r="AA118" s="1">
        <f t="shared" si="36"/>
        <v>77</v>
      </c>
      <c r="AB118" s="1">
        <f t="shared" si="36"/>
        <v>65</v>
      </c>
    </row>
    <row r="119" spans="1:28" x14ac:dyDescent="0.3">
      <c r="E119" s="27">
        <v>2</v>
      </c>
      <c r="F119" s="1">
        <f t="shared" ref="F119:O119" si="37">COUNTIF(F$3:F$115,2)</f>
        <v>2</v>
      </c>
      <c r="G119" s="1">
        <f t="shared" si="37"/>
        <v>12</v>
      </c>
      <c r="H119" s="1">
        <f t="shared" si="37"/>
        <v>5</v>
      </c>
      <c r="I119" s="1">
        <f t="shared" si="37"/>
        <v>14</v>
      </c>
      <c r="J119" s="1">
        <f t="shared" si="37"/>
        <v>8</v>
      </c>
      <c r="K119" s="1">
        <f t="shared" si="37"/>
        <v>3</v>
      </c>
      <c r="L119" s="1">
        <f t="shared" si="37"/>
        <v>0</v>
      </c>
      <c r="M119" s="1">
        <f t="shared" si="37"/>
        <v>11</v>
      </c>
      <c r="N119" s="1">
        <f t="shared" si="37"/>
        <v>17</v>
      </c>
      <c r="O119" s="1">
        <f t="shared" si="37"/>
        <v>15</v>
      </c>
      <c r="S119" s="27" t="s">
        <v>87</v>
      </c>
      <c r="T119" s="1">
        <f t="shared" ref="T119:AB119" si="38">COUNTIF(T$3:T$115,2)</f>
        <v>12</v>
      </c>
      <c r="U119" s="1">
        <f t="shared" si="38"/>
        <v>13</v>
      </c>
      <c r="V119" s="1">
        <f t="shared" si="38"/>
        <v>11</v>
      </c>
      <c r="W119" s="1">
        <f t="shared" si="38"/>
        <v>19</v>
      </c>
      <c r="X119" s="1">
        <f t="shared" si="38"/>
        <v>13</v>
      </c>
      <c r="Y119" s="1">
        <f t="shared" si="38"/>
        <v>8</v>
      </c>
      <c r="Z119" s="1">
        <f t="shared" si="38"/>
        <v>10</v>
      </c>
      <c r="AA119" s="1">
        <f t="shared" si="38"/>
        <v>8</v>
      </c>
      <c r="AB119" s="1">
        <f t="shared" si="38"/>
        <v>13</v>
      </c>
    </row>
    <row r="120" spans="1:28" x14ac:dyDescent="0.3">
      <c r="E120" s="27">
        <v>3</v>
      </c>
      <c r="F120" s="1">
        <f t="shared" ref="F120:O120" si="39">COUNTIF(F$3:F$115,3)</f>
        <v>0</v>
      </c>
      <c r="G120" s="1">
        <f t="shared" si="39"/>
        <v>17</v>
      </c>
      <c r="H120" s="1">
        <f t="shared" si="39"/>
        <v>2</v>
      </c>
      <c r="I120" s="1">
        <f t="shared" si="39"/>
        <v>20</v>
      </c>
      <c r="J120" s="1">
        <f t="shared" si="39"/>
        <v>11</v>
      </c>
      <c r="K120" s="1">
        <f t="shared" si="39"/>
        <v>0</v>
      </c>
      <c r="L120" s="1">
        <f t="shared" si="39"/>
        <v>0</v>
      </c>
      <c r="M120" s="1">
        <f t="shared" si="39"/>
        <v>4</v>
      </c>
      <c r="N120" s="1">
        <f t="shared" si="39"/>
        <v>5</v>
      </c>
      <c r="O120" s="1">
        <f t="shared" si="39"/>
        <v>13</v>
      </c>
      <c r="S120" s="27" t="s">
        <v>88</v>
      </c>
      <c r="T120" s="1">
        <f t="shared" ref="T120:AB120" si="40">COUNTIF(T$3:T$115,3)</f>
        <v>6</v>
      </c>
      <c r="U120" s="1">
        <f t="shared" si="40"/>
        <v>4</v>
      </c>
      <c r="V120" s="1">
        <f t="shared" si="40"/>
        <v>5</v>
      </c>
      <c r="W120" s="1">
        <f t="shared" si="40"/>
        <v>10</v>
      </c>
      <c r="X120" s="1">
        <f t="shared" si="40"/>
        <v>7</v>
      </c>
      <c r="Y120" s="1">
        <f t="shared" si="40"/>
        <v>3</v>
      </c>
      <c r="Z120" s="1">
        <f t="shared" si="40"/>
        <v>3</v>
      </c>
      <c r="AA120" s="1">
        <f t="shared" si="40"/>
        <v>4</v>
      </c>
      <c r="AB120" s="1">
        <f t="shared" si="40"/>
        <v>7</v>
      </c>
    </row>
    <row r="121" spans="1:28" x14ac:dyDescent="0.3">
      <c r="E121" s="27">
        <v>4</v>
      </c>
      <c r="F121" s="1">
        <f t="shared" ref="F121:O121" si="41">COUNTIF(F$3:F$115,4)</f>
        <v>2</v>
      </c>
      <c r="G121" s="1">
        <f t="shared" si="41"/>
        <v>5</v>
      </c>
      <c r="H121" s="1">
        <f t="shared" si="41"/>
        <v>2</v>
      </c>
      <c r="I121" s="1">
        <f t="shared" si="41"/>
        <v>8</v>
      </c>
      <c r="J121" s="1">
        <f t="shared" si="41"/>
        <v>7</v>
      </c>
      <c r="K121" s="1">
        <f t="shared" si="41"/>
        <v>0</v>
      </c>
      <c r="L121" s="1">
        <f t="shared" si="41"/>
        <v>0</v>
      </c>
      <c r="M121" s="1">
        <f t="shared" si="41"/>
        <v>1</v>
      </c>
      <c r="N121" s="1">
        <f t="shared" si="41"/>
        <v>2</v>
      </c>
      <c r="O121" s="1">
        <f t="shared" si="41"/>
        <v>3</v>
      </c>
      <c r="S121" s="27" t="s">
        <v>89</v>
      </c>
      <c r="T121" s="1">
        <f t="shared" ref="T121:AB121" si="42">COUNTIF(T$3:T$115,0)</f>
        <v>9</v>
      </c>
      <c r="U121" s="1">
        <f t="shared" si="42"/>
        <v>2</v>
      </c>
      <c r="V121" s="1">
        <f t="shared" si="42"/>
        <v>10</v>
      </c>
      <c r="W121" s="1">
        <f t="shared" si="42"/>
        <v>2</v>
      </c>
      <c r="X121" s="1">
        <f t="shared" si="42"/>
        <v>1</v>
      </c>
      <c r="Y121" s="1">
        <f t="shared" si="42"/>
        <v>4</v>
      </c>
      <c r="Z121" s="1">
        <f t="shared" si="42"/>
        <v>7</v>
      </c>
      <c r="AA121" s="1">
        <f t="shared" si="42"/>
        <v>2</v>
      </c>
      <c r="AB121" s="1">
        <f t="shared" si="42"/>
        <v>4</v>
      </c>
    </row>
    <row r="122" spans="1:28" x14ac:dyDescent="0.3">
      <c r="E122" s="27">
        <v>5</v>
      </c>
      <c r="F122" s="1">
        <f>COUNTIF(F$3:F$115,5)</f>
        <v>17</v>
      </c>
      <c r="G122" s="1">
        <f>COUNTIF(G$3:G$115,5)</f>
        <v>0</v>
      </c>
      <c r="H122" s="1">
        <f>COUNTIF(H$3:H$115,5)</f>
        <v>2</v>
      </c>
      <c r="I122" s="1">
        <f>COUNTIF(I$3:I$115,5)</f>
        <v>2</v>
      </c>
      <c r="J122" s="1">
        <f>COUNTIF(J$3:J$115,5)</f>
        <v>7</v>
      </c>
      <c r="M122" s="1">
        <f>COUNTIF(M$3:M$115,5)</f>
        <v>1</v>
      </c>
      <c r="N122" s="1">
        <f>COUNTIF(N$3:N$115,5)</f>
        <v>0</v>
      </c>
      <c r="O122" s="1">
        <f>COUNTIF(O$3:O$115,5)</f>
        <v>5</v>
      </c>
      <c r="S122" s="27" t="s">
        <v>90</v>
      </c>
      <c r="T122" s="1">
        <f t="shared" ref="T122:AB122" si="43">COUNTIF(T$3:T$115,5)</f>
        <v>0</v>
      </c>
      <c r="U122" s="1">
        <f t="shared" si="43"/>
        <v>0</v>
      </c>
      <c r="V122" s="1">
        <f t="shared" si="43"/>
        <v>0</v>
      </c>
      <c r="W122" s="1">
        <f t="shared" si="43"/>
        <v>0</v>
      </c>
      <c r="X122" s="1">
        <f t="shared" si="43"/>
        <v>0</v>
      </c>
      <c r="Y122" s="1">
        <f t="shared" si="43"/>
        <v>0</v>
      </c>
      <c r="Z122" s="1">
        <f t="shared" si="43"/>
        <v>0</v>
      </c>
      <c r="AA122" s="1">
        <f t="shared" si="43"/>
        <v>0</v>
      </c>
      <c r="AB122" s="1">
        <f t="shared" si="43"/>
        <v>1</v>
      </c>
    </row>
    <row r="123" spans="1:28" x14ac:dyDescent="0.3">
      <c r="E123" s="27">
        <v>6</v>
      </c>
      <c r="F123" s="1">
        <f>COUNTIF(F$3:F$115,6)</f>
        <v>22</v>
      </c>
      <c r="H123" s="1">
        <f>COUNTIF(H$3:H$115,6)</f>
        <v>2</v>
      </c>
      <c r="I123" s="1">
        <f>COUNTIF(I$3:I$115,6)</f>
        <v>2</v>
      </c>
      <c r="J123" s="1">
        <f>COUNTIF(J$3:J$115,6)</f>
        <v>10</v>
      </c>
      <c r="M123" s="1">
        <f>COUNTIF(M$3:M$115,6)</f>
        <v>0</v>
      </c>
      <c r="N123" s="1">
        <f>COUNTIF(N$3:N$115,6)</f>
        <v>0</v>
      </c>
      <c r="O123" s="1">
        <f>COUNTIF(O$3:O$115,6)</f>
        <v>1</v>
      </c>
      <c r="R123" s="86"/>
      <c r="S123" s="43" t="s">
        <v>91</v>
      </c>
      <c r="T123" s="12">
        <f t="shared" ref="T123" si="44">T116-SUM(T118:T122)</f>
        <v>4</v>
      </c>
      <c r="U123" s="12">
        <f t="shared" ref="U123:AB123" si="45">U116-SUM(U118:U122)</f>
        <v>6</v>
      </c>
      <c r="V123" s="12">
        <f t="shared" si="45"/>
        <v>6</v>
      </c>
      <c r="W123" s="12">
        <f t="shared" si="45"/>
        <v>3</v>
      </c>
      <c r="X123" s="12">
        <f t="shared" si="45"/>
        <v>6</v>
      </c>
      <c r="Y123" s="12">
        <f t="shared" si="45"/>
        <v>6</v>
      </c>
      <c r="Z123" s="12">
        <f t="shared" si="45"/>
        <v>5</v>
      </c>
      <c r="AA123" s="12">
        <f t="shared" si="45"/>
        <v>5</v>
      </c>
      <c r="AB123" s="12">
        <f t="shared" si="45"/>
        <v>6</v>
      </c>
    </row>
    <row r="124" spans="1:28" ht="15" thickBot="1" x14ac:dyDescent="0.35">
      <c r="E124" s="27">
        <v>7</v>
      </c>
      <c r="F124" s="1">
        <f>COUNTIF(F$3:F$115,7)</f>
        <v>14</v>
      </c>
      <c r="J124" s="1">
        <f>COUNTIF(J$3:J$115,7)</f>
        <v>8</v>
      </c>
      <c r="M124" s="1">
        <f>COUNTIF(M$3:M$115,7)</f>
        <v>0</v>
      </c>
      <c r="N124" s="1">
        <f>COUNTIF(N$3:N$115,7)</f>
        <v>0</v>
      </c>
      <c r="O124" s="1">
        <f>COUNTIF(O$3:O$115,7)</f>
        <v>0</v>
      </c>
      <c r="R124" s="87"/>
      <c r="S124" s="95" t="s">
        <v>93</v>
      </c>
      <c r="T124" s="96">
        <f t="shared" ref="T124" si="46">T116-T121-T122</f>
        <v>92</v>
      </c>
      <c r="U124" s="96">
        <f t="shared" ref="U124:AB124" si="47">U116-U121-U122</f>
        <v>99</v>
      </c>
      <c r="V124" s="96">
        <f t="shared" si="47"/>
        <v>91</v>
      </c>
      <c r="W124" s="96">
        <f t="shared" si="47"/>
        <v>99</v>
      </c>
      <c r="X124" s="96">
        <f t="shared" si="47"/>
        <v>100</v>
      </c>
      <c r="Y124" s="96">
        <f t="shared" si="47"/>
        <v>97</v>
      </c>
      <c r="Z124" s="96">
        <f t="shared" si="47"/>
        <v>89</v>
      </c>
      <c r="AA124" s="96">
        <f t="shared" si="47"/>
        <v>94</v>
      </c>
      <c r="AB124" s="96">
        <f t="shared" si="47"/>
        <v>91</v>
      </c>
    </row>
    <row r="125" spans="1:28" ht="15" thickTop="1" x14ac:dyDescent="0.3">
      <c r="E125" s="27">
        <v>8</v>
      </c>
      <c r="F125" s="1">
        <f>COUNTIF(F$3:F$115,8)</f>
        <v>20</v>
      </c>
      <c r="J125" s="1">
        <f>COUNTIF(J$3:J$115,8)</f>
        <v>14</v>
      </c>
      <c r="M125" s="1">
        <f>COUNTIF(M$3:M$115,8)</f>
        <v>0</v>
      </c>
      <c r="N125" s="1">
        <f>COUNTIF(N$3:N$115,8)</f>
        <v>0</v>
      </c>
      <c r="O125" s="1">
        <f>COUNTIF(O$3:O$115,8)</f>
        <v>0</v>
      </c>
      <c r="R125" s="88"/>
      <c r="S125" s="44" t="s">
        <v>94</v>
      </c>
      <c r="T125" s="28">
        <f t="shared" ref="T125" si="48">T118/T124*100</f>
        <v>76.08695652173914</v>
      </c>
      <c r="U125" s="28">
        <f t="shared" ref="U125:AB125" si="49">U118/U124*100</f>
        <v>76.767676767676761</v>
      </c>
      <c r="V125" s="28">
        <f t="shared" si="49"/>
        <v>75.824175824175825</v>
      </c>
      <c r="W125" s="28">
        <f t="shared" si="49"/>
        <v>67.676767676767682</v>
      </c>
      <c r="X125" s="28">
        <f t="shared" si="49"/>
        <v>74</v>
      </c>
      <c r="Y125" s="28">
        <f t="shared" si="49"/>
        <v>82.474226804123703</v>
      </c>
      <c r="Z125" s="28">
        <f t="shared" si="49"/>
        <v>79.775280898876403</v>
      </c>
      <c r="AA125" s="28">
        <f t="shared" si="49"/>
        <v>81.914893617021278</v>
      </c>
      <c r="AB125" s="28">
        <f t="shared" si="49"/>
        <v>71.428571428571431</v>
      </c>
    </row>
    <row r="126" spans="1:28" x14ac:dyDescent="0.3">
      <c r="E126" s="27">
        <v>9</v>
      </c>
      <c r="F126" s="1">
        <f>COUNTIF(F$3:F$115,9)</f>
        <v>18</v>
      </c>
      <c r="J126" s="1">
        <f>COUNTIF(J$3:J$115,9)</f>
        <v>18</v>
      </c>
      <c r="M126" s="1">
        <f>COUNTIF(M$3:M$115,9)</f>
        <v>0</v>
      </c>
      <c r="N126" s="1">
        <f>COUNTIF(N$3:N$115,9)</f>
        <v>0</v>
      </c>
      <c r="O126" s="1">
        <f>COUNTIF(O$3:O$115,9)</f>
        <v>1</v>
      </c>
      <c r="R126" s="88"/>
      <c r="S126" s="44"/>
      <c r="T126" s="28">
        <f t="shared" ref="T126" si="50">T119/T124*100</f>
        <v>13.043478260869565</v>
      </c>
      <c r="U126" s="28">
        <f t="shared" ref="U126:AB126" si="51">U119/U124*100</f>
        <v>13.131313131313133</v>
      </c>
      <c r="V126" s="28">
        <f t="shared" si="51"/>
        <v>12.087912087912088</v>
      </c>
      <c r="W126" s="28">
        <f t="shared" si="51"/>
        <v>19.19191919191919</v>
      </c>
      <c r="X126" s="28">
        <f t="shared" si="51"/>
        <v>13</v>
      </c>
      <c r="Y126" s="28">
        <f t="shared" si="51"/>
        <v>8.2474226804123703</v>
      </c>
      <c r="Z126" s="28">
        <f t="shared" si="51"/>
        <v>11.235955056179774</v>
      </c>
      <c r="AA126" s="28">
        <f t="shared" si="51"/>
        <v>8.5106382978723403</v>
      </c>
      <c r="AB126" s="28">
        <f t="shared" si="51"/>
        <v>14.285714285714285</v>
      </c>
    </row>
    <row r="127" spans="1:28" ht="15" thickBot="1" x14ac:dyDescent="0.35">
      <c r="E127" s="27" t="s">
        <v>32</v>
      </c>
      <c r="F127" s="1">
        <f>SUM(F118:F126)-$D$116</f>
        <v>-7</v>
      </c>
      <c r="G127" s="1">
        <f>SUM(G118:G126)-G116</f>
        <v>0</v>
      </c>
      <c r="H127" s="1">
        <f>SUM(H118:H126)-H116</f>
        <v>0</v>
      </c>
      <c r="I127" s="1">
        <f>SUM(I118:I126)-I116</f>
        <v>0</v>
      </c>
      <c r="J127" s="1">
        <f>SUM(J118:J126)-$D$116</f>
        <v>-11</v>
      </c>
      <c r="K127" s="1">
        <f t="shared" ref="K127:L127" si="52">SUM(K118:K126)-K116</f>
        <v>0</v>
      </c>
      <c r="L127" s="1">
        <f t="shared" si="52"/>
        <v>0</v>
      </c>
      <c r="M127" s="1">
        <f t="shared" ref="M127:O127" si="53">SUM(M118:M126)-M116</f>
        <v>0</v>
      </c>
      <c r="N127" s="1">
        <f t="shared" ref="N127" si="54">SUM(N118:N126)-N116</f>
        <v>0</v>
      </c>
      <c r="O127" s="1">
        <f t="shared" si="53"/>
        <v>0</v>
      </c>
      <c r="R127" s="88"/>
      <c r="S127" s="97" t="s">
        <v>95</v>
      </c>
      <c r="T127" s="100">
        <f t="shared" ref="T127" si="55">(T119+T120)/T124*100</f>
        <v>19.565217391304348</v>
      </c>
      <c r="U127" s="100">
        <f t="shared" ref="U127:AB127" si="56">(U119+U120)/U124*100</f>
        <v>17.171717171717169</v>
      </c>
      <c r="V127" s="100">
        <f t="shared" si="56"/>
        <v>17.582417582417584</v>
      </c>
      <c r="W127" s="98">
        <f t="shared" si="56"/>
        <v>29.292929292929294</v>
      </c>
      <c r="X127" s="100">
        <f t="shared" si="56"/>
        <v>20</v>
      </c>
      <c r="Y127" s="100">
        <f t="shared" si="56"/>
        <v>11.340206185567011</v>
      </c>
      <c r="Z127" s="100">
        <f t="shared" si="56"/>
        <v>14.606741573033707</v>
      </c>
      <c r="AA127" s="100">
        <f t="shared" si="56"/>
        <v>12.76595744680851</v>
      </c>
      <c r="AB127" s="100">
        <f t="shared" si="56"/>
        <v>21.978021978021978</v>
      </c>
    </row>
    <row r="128" spans="1:28" ht="15" thickTop="1" x14ac:dyDescent="0.3">
      <c r="E128" s="27">
        <v>0</v>
      </c>
      <c r="J128" s="1">
        <f>COUNTIF(J$3:J$115,0)</f>
        <v>4</v>
      </c>
      <c r="P128" s="28"/>
      <c r="Q128" s="28"/>
      <c r="R128" s="88"/>
      <c r="S128" s="44" t="s">
        <v>96</v>
      </c>
      <c r="T128" s="188">
        <f t="shared" ref="T128" si="57">T121/T116*100</f>
        <v>8.9108910891089099</v>
      </c>
      <c r="U128" s="188">
        <f t="shared" ref="U128:AB128" si="58">U121/U116*100</f>
        <v>1.9801980198019802</v>
      </c>
      <c r="V128" s="188">
        <f t="shared" si="58"/>
        <v>9.9009900990099009</v>
      </c>
      <c r="W128" s="188">
        <f t="shared" si="58"/>
        <v>1.9801980198019802</v>
      </c>
      <c r="X128" s="188">
        <f t="shared" si="58"/>
        <v>0.99009900990099009</v>
      </c>
      <c r="Y128" s="188">
        <f t="shared" si="58"/>
        <v>3.9603960396039604</v>
      </c>
      <c r="Z128" s="188">
        <f t="shared" si="58"/>
        <v>7.291666666666667</v>
      </c>
      <c r="AA128" s="188">
        <f t="shared" si="58"/>
        <v>2.083333333333333</v>
      </c>
      <c r="AB128" s="188">
        <f t="shared" si="58"/>
        <v>4.1666666666666661</v>
      </c>
    </row>
    <row r="129" spans="5:28" ht="15" thickBot="1" x14ac:dyDescent="0.35">
      <c r="E129" s="27">
        <v>-1</v>
      </c>
      <c r="J129" s="1">
        <f>COUNTIF(J$3:J$115,-1)</f>
        <v>2</v>
      </c>
      <c r="P129" s="28"/>
      <c r="Q129" s="28"/>
      <c r="R129" s="88"/>
      <c r="S129" s="99" t="s">
        <v>97</v>
      </c>
      <c r="T129" s="189">
        <f t="shared" ref="T129" si="59">T122/T116*100</f>
        <v>0</v>
      </c>
      <c r="U129" s="189">
        <f t="shared" ref="U129:AB129" si="60">U122/U116*100</f>
        <v>0</v>
      </c>
      <c r="V129" s="189">
        <f t="shared" si="60"/>
        <v>0</v>
      </c>
      <c r="W129" s="189">
        <f t="shared" si="60"/>
        <v>0</v>
      </c>
      <c r="X129" s="189">
        <f t="shared" si="60"/>
        <v>0</v>
      </c>
      <c r="Y129" s="189">
        <f t="shared" si="60"/>
        <v>0</v>
      </c>
      <c r="Z129" s="189">
        <f t="shared" si="60"/>
        <v>0</v>
      </c>
      <c r="AA129" s="189">
        <f t="shared" si="60"/>
        <v>0</v>
      </c>
      <c r="AB129" s="189">
        <f t="shared" si="60"/>
        <v>1.0416666666666665</v>
      </c>
    </row>
    <row r="136" spans="5:28" x14ac:dyDescent="0.3">
      <c r="T136" s="28"/>
    </row>
    <row r="137" spans="5:28" x14ac:dyDescent="0.3">
      <c r="T137" s="28"/>
    </row>
    <row r="138" spans="5:28" x14ac:dyDescent="0.3">
      <c r="T138" s="28"/>
    </row>
  </sheetData>
  <sortState ref="A3:AB128">
    <sortCondition ref="B3:B128"/>
    <sortCondition ref="D3:D128"/>
    <sortCondition ref="C3:C128"/>
    <sortCondition ref="E3:E128"/>
  </sortState>
  <pageMargins left="0.7" right="0.7" top="0.75" bottom="0.75" header="0.51180555555555496" footer="0.51180555555555496"/>
  <pageSetup paperSize="9"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195"/>
  <sheetViews>
    <sheetView zoomScaleNormal="100" workbookViewId="0">
      <pane ySplit="11" topLeftCell="A12" activePane="bottomLeft" state="frozen"/>
      <selection pane="bottomLeft" activeCell="Z23" sqref="Z23"/>
    </sheetView>
  </sheetViews>
  <sheetFormatPr defaultColWidth="4.6640625" defaultRowHeight="14.4" x14ac:dyDescent="0.3"/>
  <cols>
    <col min="1" max="1" width="4.109375" customWidth="1"/>
    <col min="2" max="2" width="5" bestFit="1" customWidth="1"/>
    <col min="3" max="3" width="3.6640625" customWidth="1"/>
    <col min="4" max="4" width="4" bestFit="1" customWidth="1"/>
    <col min="5" max="5" width="40.77734375" customWidth="1"/>
    <col min="6" max="6" width="4.6640625" customWidth="1"/>
    <col min="7" max="8" width="4.6640625" style="1" customWidth="1"/>
    <col min="9" max="9" width="4.77734375" style="1" customWidth="1"/>
    <col min="10" max="11" width="4.6640625" style="1" customWidth="1"/>
    <col min="12" max="12" width="4.6640625" style="10"/>
    <col min="13" max="13" width="4.6640625" style="1"/>
    <col min="14" max="14" width="5.33203125" style="1" customWidth="1"/>
    <col min="15" max="15" width="4.6640625" style="1"/>
    <col min="16" max="16" width="4.6640625" style="9"/>
    <col min="17" max="18" width="4.6640625" style="1"/>
    <col min="19" max="19" width="5.109375" style="1" bestFit="1" customWidth="1"/>
    <col min="20" max="21" width="4.6640625" style="1"/>
    <col min="22" max="22" width="4.6640625" style="10"/>
    <col min="23" max="23" width="4.6640625" style="1"/>
    <col min="24" max="24" width="5.109375" style="1" bestFit="1" customWidth="1"/>
    <col min="25" max="25" width="4.6640625" style="1"/>
    <col min="26" max="26" width="4.6640625" style="9"/>
    <col min="27" max="30" width="4.6640625" style="1"/>
    <col min="31" max="31" width="4.6640625" style="10"/>
    <col min="32" max="33" width="4.6640625" style="1"/>
    <col min="34" max="34" width="4.6640625" style="9"/>
    <col min="35" max="35" width="8" style="19" customWidth="1"/>
    <col min="36" max="76" width="4.6640625" style="1"/>
  </cols>
  <sheetData>
    <row r="1" spans="1:78" hidden="1" x14ac:dyDescent="0.3">
      <c r="E1" t="s">
        <v>98</v>
      </c>
      <c r="L1" s="41">
        <f>L131*1.5</f>
        <v>7.5</v>
      </c>
      <c r="M1" s="80">
        <f>M131</f>
        <v>11</v>
      </c>
      <c r="N1" s="80">
        <f t="shared" ref="N1:O1" si="0">N131</f>
        <v>4</v>
      </c>
      <c r="O1" s="80">
        <f t="shared" si="0"/>
        <v>7</v>
      </c>
      <c r="P1" s="42">
        <f>P131*1.5</f>
        <v>7.5</v>
      </c>
      <c r="Q1" s="41">
        <f>Q131*1.5</f>
        <v>18</v>
      </c>
      <c r="R1" s="80">
        <f>R131</f>
        <v>10</v>
      </c>
      <c r="S1" s="80">
        <f t="shared" ref="S1:T1" si="1">S131</f>
        <v>11</v>
      </c>
      <c r="T1" s="80">
        <f t="shared" si="1"/>
        <v>9</v>
      </c>
      <c r="U1" s="42">
        <f>U131*1.5</f>
        <v>7.5</v>
      </c>
      <c r="V1" s="41">
        <f>V131*1.5</f>
        <v>42</v>
      </c>
      <c r="W1" s="80">
        <f>W131</f>
        <v>25</v>
      </c>
      <c r="X1" s="80">
        <f t="shared" ref="X1:Y1" si="2">X131</f>
        <v>14</v>
      </c>
      <c r="Y1" s="80">
        <f t="shared" si="2"/>
        <v>18</v>
      </c>
      <c r="Z1" s="42">
        <f>Z131*1.5</f>
        <v>25.5</v>
      </c>
      <c r="AA1" s="49"/>
      <c r="AB1" s="49"/>
      <c r="AC1" s="49"/>
      <c r="AD1" s="49"/>
      <c r="AF1" s="49"/>
      <c r="AG1" s="49"/>
      <c r="AK1" s="19"/>
      <c r="BY1" s="1"/>
      <c r="BZ1" s="1"/>
    </row>
    <row r="2" spans="1:78" x14ac:dyDescent="0.3">
      <c r="A2" s="56"/>
      <c r="B2" s="56"/>
      <c r="C2" s="56"/>
      <c r="D2" s="56"/>
      <c r="E2" s="133" t="s">
        <v>127</v>
      </c>
      <c r="F2" s="56"/>
      <c r="G2" s="49"/>
      <c r="H2" s="57"/>
      <c r="I2" s="49"/>
      <c r="J2" s="49"/>
      <c r="K2" s="49"/>
      <c r="M2" s="49"/>
      <c r="N2" s="57">
        <f>(O1+P1+-M1-L1)/SUM(L1:P1)</f>
        <v>-0.10810810810810811</v>
      </c>
      <c r="O2" s="49"/>
      <c r="Q2" s="10"/>
      <c r="R2" s="49"/>
      <c r="S2" s="57">
        <f>(T1+U1+-R1-Q1)/SUM(Q1:U1)</f>
        <v>-0.2072072072072072</v>
      </c>
      <c r="T2" s="49"/>
      <c r="U2" s="9"/>
      <c r="W2" s="49"/>
      <c r="X2" s="57">
        <f>(Y1+Z1+-W1-V1)/SUM(V1:Z1)</f>
        <v>-0.18875502008032127</v>
      </c>
      <c r="Y2" s="49"/>
      <c r="AA2" s="49"/>
      <c r="AB2" s="49"/>
      <c r="AC2" s="49"/>
      <c r="AD2" s="49"/>
      <c r="AF2" s="49"/>
      <c r="AG2" s="49"/>
      <c r="AI2" s="58"/>
      <c r="AK2" s="19"/>
      <c r="BY2" s="1"/>
      <c r="BZ2" s="1"/>
    </row>
    <row r="3" spans="1:78" hidden="1" x14ac:dyDescent="0.3">
      <c r="E3" s="133" t="s">
        <v>99</v>
      </c>
      <c r="F3" s="56"/>
      <c r="G3" s="49"/>
      <c r="H3" s="57"/>
      <c r="I3" s="49"/>
      <c r="J3" s="49"/>
      <c r="K3" s="49"/>
      <c r="L3" s="41">
        <f>L163*1.5</f>
        <v>0</v>
      </c>
      <c r="M3" s="80">
        <f>M163</f>
        <v>5</v>
      </c>
      <c r="N3" s="80">
        <f t="shared" ref="N3:O3" si="3">N163</f>
        <v>2</v>
      </c>
      <c r="O3" s="80">
        <f t="shared" si="3"/>
        <v>3</v>
      </c>
      <c r="P3" s="42">
        <f>P163*1.5</f>
        <v>4.5</v>
      </c>
      <c r="Q3" s="41">
        <f>Q163*1.5</f>
        <v>13.5</v>
      </c>
      <c r="R3" s="80">
        <f>R163</f>
        <v>2</v>
      </c>
      <c r="S3" s="80">
        <f t="shared" ref="S3:T3" si="4">S163</f>
        <v>2</v>
      </c>
      <c r="T3" s="80">
        <f t="shared" si="4"/>
        <v>3</v>
      </c>
      <c r="U3" s="42">
        <f>U163*1.5</f>
        <v>1.5</v>
      </c>
      <c r="V3" s="41">
        <f>V163*1.5</f>
        <v>22.5</v>
      </c>
      <c r="W3" s="80">
        <f>W163</f>
        <v>5</v>
      </c>
      <c r="X3" s="80">
        <f t="shared" ref="X3:Y3" si="5">X163</f>
        <v>6</v>
      </c>
      <c r="Y3" s="80">
        <f t="shared" si="5"/>
        <v>5</v>
      </c>
      <c r="Z3" s="42">
        <f>Z163*1.5</f>
        <v>4.5</v>
      </c>
      <c r="AA3" s="49"/>
      <c r="AB3" s="49"/>
      <c r="AC3" s="49"/>
      <c r="AD3" s="49"/>
      <c r="AF3" s="49"/>
      <c r="AG3" s="49"/>
      <c r="AI3" s="49"/>
      <c r="AJ3" s="49"/>
      <c r="AK3" s="9"/>
      <c r="BY3" s="1"/>
      <c r="BZ3" s="1"/>
    </row>
    <row r="4" spans="1:78" x14ac:dyDescent="0.3">
      <c r="A4" s="56"/>
      <c r="B4" s="56"/>
      <c r="C4" s="56"/>
      <c r="D4" s="56"/>
      <c r="E4" s="133" t="s">
        <v>128</v>
      </c>
      <c r="F4" s="56"/>
      <c r="G4" s="49"/>
      <c r="H4" s="57"/>
      <c r="I4" s="49"/>
      <c r="J4" s="49"/>
      <c r="K4" s="9"/>
      <c r="M4" s="49"/>
      <c r="N4" s="57">
        <f>(O3+P3+-M3-L3)/SUM(L3:P3)</f>
        <v>0.17241379310344829</v>
      </c>
      <c r="O4" s="49"/>
      <c r="Q4" s="10"/>
      <c r="R4" s="49"/>
      <c r="S4" s="57">
        <f>(T3+U3+-R3-Q3)/SUM(Q3:U3)</f>
        <v>-0.5</v>
      </c>
      <c r="T4" s="49"/>
      <c r="U4" s="9"/>
      <c r="W4" s="49"/>
      <c r="X4" s="57">
        <f>(Y3+Z3+-W3-V3)/SUM(V3:Z3)</f>
        <v>-0.41860465116279072</v>
      </c>
      <c r="Y4" s="49"/>
      <c r="AA4" s="49"/>
      <c r="AB4" s="49"/>
      <c r="AC4" s="49"/>
      <c r="AD4" s="49"/>
      <c r="AF4" s="49"/>
      <c r="AG4" s="49"/>
      <c r="AI4" s="58"/>
      <c r="AK4" s="19"/>
      <c r="BY4" s="1"/>
      <c r="BZ4" s="1"/>
    </row>
    <row r="5" spans="1:78" hidden="1" x14ac:dyDescent="0.3">
      <c r="E5" s="133" t="s">
        <v>100</v>
      </c>
      <c r="F5" s="56"/>
      <c r="G5" s="49"/>
      <c r="H5" s="57"/>
      <c r="I5" s="49"/>
      <c r="J5" s="49"/>
      <c r="K5" s="49"/>
      <c r="L5" s="41">
        <f>L147*1.5</f>
        <v>7.5</v>
      </c>
      <c r="M5" s="80">
        <f>M147</f>
        <v>6</v>
      </c>
      <c r="N5" s="80">
        <f t="shared" ref="N5:O5" si="6">N147</f>
        <v>2</v>
      </c>
      <c r="O5" s="80">
        <f t="shared" si="6"/>
        <v>4</v>
      </c>
      <c r="P5" s="42">
        <f>P147*1.5</f>
        <v>3</v>
      </c>
      <c r="Q5" s="41">
        <f>Q147*1.5</f>
        <v>4.5</v>
      </c>
      <c r="R5" s="80">
        <f>R147</f>
        <v>8</v>
      </c>
      <c r="S5" s="80">
        <f t="shared" ref="S5:T5" si="7">S147</f>
        <v>9</v>
      </c>
      <c r="T5" s="80">
        <f t="shared" si="7"/>
        <v>6</v>
      </c>
      <c r="U5" s="42">
        <f>U147*1.5</f>
        <v>6</v>
      </c>
      <c r="V5" s="41">
        <f>V147*1.5</f>
        <v>19.5</v>
      </c>
      <c r="W5" s="80">
        <f>W147</f>
        <v>20</v>
      </c>
      <c r="X5" s="80">
        <f t="shared" ref="X5:Y5" si="8">X147</f>
        <v>8</v>
      </c>
      <c r="Y5" s="80">
        <f t="shared" si="8"/>
        <v>13</v>
      </c>
      <c r="Z5" s="42">
        <f>Z147*1.5</f>
        <v>21</v>
      </c>
      <c r="AA5" s="49"/>
      <c r="AB5" s="49"/>
      <c r="AC5" s="49"/>
      <c r="AD5" s="49"/>
      <c r="AF5" s="49"/>
      <c r="AG5" s="49"/>
      <c r="AI5" s="49"/>
      <c r="AJ5" s="49"/>
      <c r="AK5" s="9"/>
      <c r="BY5" s="1"/>
      <c r="BZ5" s="1"/>
    </row>
    <row r="6" spans="1:78" ht="15" thickBot="1" x14ac:dyDescent="0.35">
      <c r="A6" s="56"/>
      <c r="B6" s="56"/>
      <c r="C6" s="56"/>
      <c r="D6" s="56"/>
      <c r="E6" s="134" t="s">
        <v>52</v>
      </c>
      <c r="F6" s="25"/>
      <c r="G6" s="26"/>
      <c r="H6" s="54"/>
      <c r="I6" s="26"/>
      <c r="J6" s="26"/>
      <c r="K6" s="26"/>
      <c r="L6" s="40"/>
      <c r="M6" s="26"/>
      <c r="N6" s="54">
        <f>(O5+P5+-M5-L5)/SUM(L5:P5)</f>
        <v>-0.28888888888888886</v>
      </c>
      <c r="O6" s="26"/>
      <c r="P6" s="39"/>
      <c r="Q6" s="40"/>
      <c r="R6" s="26"/>
      <c r="S6" s="54">
        <f>(T5+U5+-R5-Q5)/SUM(Q5:U5)</f>
        <v>-1.4925373134328358E-2</v>
      </c>
      <c r="T6" s="26"/>
      <c r="U6" s="39"/>
      <c r="V6" s="40"/>
      <c r="W6" s="26"/>
      <c r="X6" s="54">
        <f>(Y5+Z5+-W5-V5)/SUM(V5:Z5)</f>
        <v>-6.7484662576687116E-2</v>
      </c>
      <c r="Y6" s="26"/>
      <c r="Z6" s="39"/>
      <c r="AA6" s="49"/>
      <c r="AB6" s="49"/>
      <c r="AC6" s="49"/>
      <c r="AD6" s="49"/>
      <c r="AF6" s="49"/>
      <c r="AG6" s="49"/>
      <c r="AI6" s="58"/>
      <c r="AK6" s="19"/>
      <c r="BY6" s="1"/>
      <c r="BZ6" s="1"/>
    </row>
    <row r="7" spans="1:78" x14ac:dyDescent="0.3">
      <c r="A7" s="56"/>
      <c r="B7" s="56"/>
      <c r="C7" s="56"/>
      <c r="D7" s="56"/>
      <c r="E7" s="66" t="s">
        <v>101</v>
      </c>
      <c r="F7" s="66"/>
      <c r="G7" s="30">
        <f>G131</f>
        <v>32</v>
      </c>
      <c r="H7" s="30">
        <f t="shared" ref="H7:I7" si="9">H131</f>
        <v>47</v>
      </c>
      <c r="I7" s="30">
        <f t="shared" si="9"/>
        <v>102</v>
      </c>
      <c r="J7" s="30"/>
      <c r="K7" s="30"/>
      <c r="L7" s="29"/>
      <c r="M7" s="30"/>
      <c r="N7" s="67">
        <f>N133</f>
        <v>2.875</v>
      </c>
      <c r="O7" s="68"/>
      <c r="P7" s="69"/>
      <c r="Q7" s="70"/>
      <c r="R7" s="68"/>
      <c r="S7" s="67">
        <f>S133</f>
        <v>2.6808510638297873</v>
      </c>
      <c r="T7" s="68"/>
      <c r="U7" s="69"/>
      <c r="V7" s="70"/>
      <c r="W7" s="68"/>
      <c r="X7" s="67">
        <f>X133</f>
        <v>2.715686274509804</v>
      </c>
      <c r="Y7" s="30"/>
      <c r="Z7" s="31"/>
      <c r="AA7" s="49"/>
      <c r="AB7" s="49"/>
      <c r="AC7" s="49"/>
      <c r="AD7" s="49"/>
      <c r="AF7" s="49"/>
      <c r="AG7" s="49"/>
      <c r="AI7" s="58"/>
      <c r="AK7" s="19"/>
      <c r="BY7" s="1"/>
      <c r="BZ7" s="1"/>
    </row>
    <row r="8" spans="1:78" x14ac:dyDescent="0.3">
      <c r="A8" s="56"/>
      <c r="B8" s="56"/>
      <c r="C8" s="56"/>
      <c r="D8" s="56"/>
      <c r="E8" s="56" t="s">
        <v>55</v>
      </c>
      <c r="F8" s="56"/>
      <c r="G8" s="49">
        <f>G163</f>
        <v>13</v>
      </c>
      <c r="H8" s="49">
        <f t="shared" ref="H8:I8" si="10">H163</f>
        <v>17</v>
      </c>
      <c r="I8" s="49">
        <f t="shared" si="10"/>
        <v>34</v>
      </c>
      <c r="J8" s="49"/>
      <c r="K8" s="9"/>
      <c r="L8" s="49"/>
      <c r="M8" s="49"/>
      <c r="N8" s="57">
        <f>N165</f>
        <v>3.3076923076923075</v>
      </c>
      <c r="O8" s="80"/>
      <c r="P8" s="42"/>
      <c r="Q8" s="80"/>
      <c r="R8" s="80"/>
      <c r="S8" s="57">
        <f>S165</f>
        <v>2.1176470588235294</v>
      </c>
      <c r="T8" s="80"/>
      <c r="U8" s="42"/>
      <c r="V8" s="80"/>
      <c r="W8" s="80"/>
      <c r="X8" s="57">
        <f>X165</f>
        <v>2.2941176470588234</v>
      </c>
      <c r="Y8" s="49"/>
      <c r="AA8" s="49"/>
      <c r="AB8" s="49"/>
      <c r="AC8" s="49"/>
      <c r="AD8" s="49"/>
      <c r="AF8" s="49"/>
      <c r="AG8" s="49"/>
      <c r="AI8" s="58"/>
      <c r="AK8" s="19"/>
      <c r="BY8" s="1"/>
      <c r="BZ8" s="1"/>
    </row>
    <row r="9" spans="1:78" ht="15" thickBot="1" x14ac:dyDescent="0.35">
      <c r="A9" s="25"/>
      <c r="B9" s="25"/>
      <c r="C9" s="25"/>
      <c r="D9" s="25"/>
      <c r="E9" s="79" t="s">
        <v>54</v>
      </c>
      <c r="F9" s="25"/>
      <c r="G9" s="26">
        <f>G147</f>
        <v>19</v>
      </c>
      <c r="H9" s="26">
        <f t="shared" ref="H9:I9" si="11">H147</f>
        <v>30</v>
      </c>
      <c r="I9" s="26">
        <f t="shared" si="11"/>
        <v>68</v>
      </c>
      <c r="J9" s="26"/>
      <c r="K9" s="26"/>
      <c r="L9" s="40"/>
      <c r="M9" s="26"/>
      <c r="N9" s="54">
        <f>N149</f>
        <v>2.5789473684210527</v>
      </c>
      <c r="O9" s="26"/>
      <c r="P9" s="39"/>
      <c r="Q9" s="40"/>
      <c r="R9" s="26"/>
      <c r="S9" s="54">
        <f>S149</f>
        <v>3</v>
      </c>
      <c r="T9" s="26"/>
      <c r="U9" s="39"/>
      <c r="V9" s="40"/>
      <c r="W9" s="26"/>
      <c r="X9" s="54">
        <f>X149</f>
        <v>2.9264705882352939</v>
      </c>
      <c r="Y9" s="26"/>
      <c r="Z9" s="39"/>
      <c r="AA9" s="26"/>
      <c r="AB9" s="26"/>
      <c r="AC9" s="26"/>
      <c r="AD9" s="26"/>
      <c r="AE9" s="40"/>
      <c r="AF9" s="26"/>
      <c r="AG9" s="26"/>
      <c r="AH9" s="39"/>
      <c r="AI9" s="55"/>
      <c r="AK9" s="19"/>
      <c r="BY9" s="1"/>
      <c r="BZ9" s="1"/>
    </row>
    <row r="10" spans="1:78" x14ac:dyDescent="0.3">
      <c r="L10" s="215" t="s">
        <v>3</v>
      </c>
      <c r="M10" s="215"/>
      <c r="N10" s="215"/>
      <c r="O10" s="215"/>
      <c r="P10" s="215"/>
      <c r="Q10" s="215" t="s">
        <v>4</v>
      </c>
      <c r="R10" s="215"/>
      <c r="S10" s="215"/>
      <c r="T10" s="215"/>
      <c r="U10" s="215"/>
      <c r="V10" s="215" t="s">
        <v>5</v>
      </c>
      <c r="W10" s="215"/>
      <c r="X10" s="215"/>
      <c r="Y10" s="215"/>
      <c r="Z10" s="215"/>
      <c r="AA10" s="216" t="s">
        <v>6</v>
      </c>
      <c r="AB10" s="217"/>
      <c r="AC10" s="217"/>
      <c r="AD10" s="218"/>
      <c r="AE10" s="216" t="s">
        <v>7</v>
      </c>
      <c r="AF10" s="217"/>
      <c r="AG10" s="217"/>
      <c r="AH10" s="218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8" s="8" customFormat="1" x14ac:dyDescent="0.3">
      <c r="A11" s="2" t="s">
        <v>27</v>
      </c>
      <c r="B11" s="2" t="s">
        <v>0</v>
      </c>
      <c r="C11" s="5" t="s">
        <v>22</v>
      </c>
      <c r="D11" s="5" t="s">
        <v>23</v>
      </c>
      <c r="E11" s="2" t="s">
        <v>1</v>
      </c>
      <c r="F11" s="65" t="s">
        <v>49</v>
      </c>
      <c r="G11" s="23" t="s">
        <v>16</v>
      </c>
      <c r="H11" s="23" t="s">
        <v>17</v>
      </c>
      <c r="I11" s="23" t="s">
        <v>13</v>
      </c>
      <c r="J11" s="23" t="s">
        <v>14</v>
      </c>
      <c r="K11" s="23" t="s">
        <v>15</v>
      </c>
      <c r="L11" s="6">
        <v>1</v>
      </c>
      <c r="M11" s="4">
        <v>2</v>
      </c>
      <c r="N11" s="4">
        <v>3</v>
      </c>
      <c r="O11" s="4">
        <v>4</v>
      </c>
      <c r="P11" s="7">
        <v>5</v>
      </c>
      <c r="Q11" s="4">
        <v>1</v>
      </c>
      <c r="R11" s="4">
        <v>2</v>
      </c>
      <c r="S11" s="4">
        <v>3</v>
      </c>
      <c r="T11" s="4">
        <v>4</v>
      </c>
      <c r="U11" s="4">
        <v>5</v>
      </c>
      <c r="V11" s="6">
        <v>1</v>
      </c>
      <c r="W11" s="4">
        <v>2</v>
      </c>
      <c r="X11" s="4">
        <v>3</v>
      </c>
      <c r="Y11" s="4">
        <v>4</v>
      </c>
      <c r="Z11" s="7">
        <v>5</v>
      </c>
      <c r="AA11" s="4">
        <v>1</v>
      </c>
      <c r="AB11" s="4">
        <v>2</v>
      </c>
      <c r="AC11" s="105">
        <v>3</v>
      </c>
      <c r="AD11" s="105">
        <v>4</v>
      </c>
      <c r="AE11" s="106">
        <v>1</v>
      </c>
      <c r="AF11" s="4">
        <v>2</v>
      </c>
      <c r="AG11" s="4">
        <v>3</v>
      </c>
      <c r="AH11" s="7">
        <v>4</v>
      </c>
      <c r="AI11" s="20" t="s">
        <v>43</v>
      </c>
    </row>
    <row r="12" spans="1:78" x14ac:dyDescent="0.3">
      <c r="A12">
        <v>31</v>
      </c>
      <c r="B12">
        <v>1993</v>
      </c>
      <c r="C12">
        <v>11</v>
      </c>
      <c r="D12">
        <v>2</v>
      </c>
      <c r="E12" t="s">
        <v>195</v>
      </c>
      <c r="F12" s="1">
        <v>1</v>
      </c>
      <c r="G12" s="1" t="str">
        <f t="shared" ref="G12:G75" si="12">IF(SUM(L12:P12)=0,"",(L12*1+M12*2+N12*3+O12*4+P12*5)/SUM(L12:P12))</f>
        <v/>
      </c>
      <c r="H12" s="1" t="str">
        <f t="shared" ref="H12:H75" si="13">IF(SUM(Q12:U12)=0,"",(Q12*1+R12*2+S12*3+T12*4+U12*5)/SUM(Q12:U12))</f>
        <v/>
      </c>
      <c r="I12" s="1">
        <f t="shared" ref="I12:I75" si="14">IF(SUM(V12:Z12)=0,"",(V12*1+W12*2+X12*3+Y12*4+Z12*5)/SUM(V12:Z12))</f>
        <v>4</v>
      </c>
      <c r="J12" s="1">
        <f t="shared" ref="J12:J75" si="15">IF(AA12=1,1,(IF(AB12=1,2,(IF(AC12=1,3,(IF(AD12=1,4,"")))))))</f>
        <v>4</v>
      </c>
      <c r="K12" s="1">
        <f t="shared" ref="K12:K75" si="16">IF(AE12=1,1,(IF(AF12=1,2,(IF(AG12=1,3,(IF(AH12=1,4,"")))))))</f>
        <v>4</v>
      </c>
      <c r="Y12" s="1">
        <v>1</v>
      </c>
      <c r="AD12" s="1">
        <v>1</v>
      </c>
      <c r="AH12" s="9">
        <v>1</v>
      </c>
    </row>
    <row r="13" spans="1:78" x14ac:dyDescent="0.3">
      <c r="A13">
        <v>31</v>
      </c>
      <c r="B13">
        <v>1993</v>
      </c>
      <c r="C13">
        <v>18</v>
      </c>
      <c r="D13">
        <v>2</v>
      </c>
      <c r="E13" t="s">
        <v>203</v>
      </c>
      <c r="F13" s="1">
        <v>1</v>
      </c>
      <c r="G13" s="1">
        <f t="shared" si="12"/>
        <v>4</v>
      </c>
      <c r="H13" s="1">
        <f t="shared" si="13"/>
        <v>4</v>
      </c>
      <c r="I13" s="1">
        <f t="shared" si="14"/>
        <v>3</v>
      </c>
      <c r="J13" s="1">
        <f t="shared" si="15"/>
        <v>1</v>
      </c>
      <c r="K13" s="1">
        <f t="shared" si="16"/>
        <v>1</v>
      </c>
      <c r="O13" s="1">
        <v>1</v>
      </c>
      <c r="T13" s="1">
        <v>1</v>
      </c>
      <c r="X13" s="1">
        <v>1</v>
      </c>
      <c r="AA13" s="1">
        <v>1</v>
      </c>
      <c r="AE13" s="10">
        <v>1</v>
      </c>
      <c r="AI13" s="19" t="s">
        <v>45</v>
      </c>
    </row>
    <row r="14" spans="1:78" x14ac:dyDescent="0.3">
      <c r="A14">
        <v>31</v>
      </c>
      <c r="B14">
        <v>1993</v>
      </c>
      <c r="C14">
        <v>4</v>
      </c>
      <c r="D14">
        <v>3</v>
      </c>
      <c r="E14" t="s">
        <v>200</v>
      </c>
      <c r="F14" s="1">
        <v>1</v>
      </c>
      <c r="G14" s="1">
        <f t="shared" si="12"/>
        <v>4</v>
      </c>
      <c r="H14" s="1">
        <f t="shared" si="13"/>
        <v>2</v>
      </c>
      <c r="I14" s="1">
        <f t="shared" si="14"/>
        <v>2</v>
      </c>
      <c r="J14" s="1">
        <f t="shared" si="15"/>
        <v>1</v>
      </c>
      <c r="K14" s="1">
        <f t="shared" si="16"/>
        <v>1</v>
      </c>
      <c r="O14" s="1">
        <v>1</v>
      </c>
      <c r="R14" s="1">
        <v>1</v>
      </c>
      <c r="W14" s="1">
        <v>1</v>
      </c>
      <c r="AA14" s="1">
        <v>1</v>
      </c>
      <c r="AE14" s="10">
        <v>1</v>
      </c>
    </row>
    <row r="15" spans="1:78" x14ac:dyDescent="0.3">
      <c r="A15" s="53">
        <v>31</v>
      </c>
      <c r="B15">
        <v>1993</v>
      </c>
      <c r="C15" s="184">
        <v>8</v>
      </c>
      <c r="D15" s="184">
        <v>4</v>
      </c>
      <c r="E15" t="s">
        <v>259</v>
      </c>
      <c r="F15" s="1">
        <v>-1</v>
      </c>
      <c r="G15" s="1" t="str">
        <f t="shared" si="12"/>
        <v/>
      </c>
      <c r="H15" s="1">
        <f t="shared" si="13"/>
        <v>4</v>
      </c>
      <c r="I15" s="1">
        <f t="shared" si="14"/>
        <v>5</v>
      </c>
      <c r="J15" s="1">
        <f t="shared" si="15"/>
        <v>1</v>
      </c>
      <c r="K15" s="1">
        <f t="shared" si="16"/>
        <v>4</v>
      </c>
      <c r="T15" s="1">
        <v>1</v>
      </c>
      <c r="Z15" s="9">
        <v>1</v>
      </c>
      <c r="AA15" s="1">
        <v>1</v>
      </c>
      <c r="AH15" s="9">
        <v>1</v>
      </c>
      <c r="AI15" s="58"/>
    </row>
    <row r="16" spans="1:78" x14ac:dyDescent="0.3">
      <c r="A16" s="196">
        <v>31</v>
      </c>
      <c r="B16">
        <v>1993</v>
      </c>
      <c r="C16" s="184">
        <v>6</v>
      </c>
      <c r="D16" s="184">
        <v>5</v>
      </c>
      <c r="E16" t="s">
        <v>265</v>
      </c>
      <c r="F16" s="1">
        <v>1</v>
      </c>
      <c r="G16" s="1" t="str">
        <f t="shared" si="12"/>
        <v/>
      </c>
      <c r="H16" s="1" t="str">
        <f t="shared" si="13"/>
        <v/>
      </c>
      <c r="I16" s="1">
        <f t="shared" si="14"/>
        <v>2</v>
      </c>
      <c r="J16" s="1">
        <f t="shared" si="15"/>
        <v>1</v>
      </c>
      <c r="K16" s="1">
        <f t="shared" si="16"/>
        <v>1</v>
      </c>
      <c r="W16" s="1">
        <v>1</v>
      </c>
      <c r="AA16" s="1">
        <v>1</v>
      </c>
      <c r="AE16" s="10">
        <v>1</v>
      </c>
    </row>
    <row r="17" spans="1:35" x14ac:dyDescent="0.3">
      <c r="A17" s="53">
        <v>41</v>
      </c>
      <c r="B17">
        <v>1993</v>
      </c>
      <c r="C17" s="184">
        <v>10</v>
      </c>
      <c r="D17" s="184">
        <v>6</v>
      </c>
      <c r="E17" t="s">
        <v>255</v>
      </c>
      <c r="F17" s="1">
        <v>-1</v>
      </c>
      <c r="G17" s="1">
        <f t="shared" si="12"/>
        <v>1</v>
      </c>
      <c r="H17" s="1">
        <f t="shared" si="13"/>
        <v>4</v>
      </c>
      <c r="I17" s="1">
        <f t="shared" si="14"/>
        <v>5</v>
      </c>
      <c r="J17" s="1">
        <f t="shared" si="15"/>
        <v>2</v>
      </c>
      <c r="K17" s="1" t="str">
        <f t="shared" si="16"/>
        <v/>
      </c>
      <c r="L17" s="10">
        <v>1</v>
      </c>
      <c r="T17" s="1">
        <v>1</v>
      </c>
      <c r="Z17" s="9">
        <v>1</v>
      </c>
      <c r="AB17" s="1">
        <v>1</v>
      </c>
    </row>
    <row r="18" spans="1:35" x14ac:dyDescent="0.3">
      <c r="A18" s="53">
        <v>41</v>
      </c>
      <c r="B18">
        <v>1993</v>
      </c>
      <c r="C18" s="184">
        <v>23</v>
      </c>
      <c r="D18" s="184">
        <v>6</v>
      </c>
      <c r="E18" t="s">
        <v>257</v>
      </c>
      <c r="F18" s="1">
        <v>1</v>
      </c>
      <c r="G18" s="1" t="str">
        <f t="shared" si="12"/>
        <v/>
      </c>
      <c r="H18" s="1" t="str">
        <f t="shared" si="13"/>
        <v/>
      </c>
      <c r="I18" s="1">
        <f t="shared" si="14"/>
        <v>3</v>
      </c>
      <c r="J18" s="1">
        <f t="shared" si="15"/>
        <v>1</v>
      </c>
      <c r="K18" s="1">
        <f t="shared" si="16"/>
        <v>1</v>
      </c>
      <c r="L18" s="59"/>
      <c r="M18"/>
      <c r="N18"/>
      <c r="O18"/>
      <c r="P18" s="45"/>
      <c r="Q18"/>
      <c r="R18"/>
      <c r="S18"/>
      <c r="T18"/>
      <c r="U18" s="56"/>
      <c r="V18" s="59"/>
      <c r="X18" s="1">
        <v>1</v>
      </c>
      <c r="Y18"/>
      <c r="Z18" s="45"/>
      <c r="AA18" s="1">
        <v>1</v>
      </c>
      <c r="AB18"/>
      <c r="AC18"/>
      <c r="AD18" s="49"/>
      <c r="AE18" s="10">
        <v>1</v>
      </c>
      <c r="AG18"/>
      <c r="AH18" s="45"/>
      <c r="AI18"/>
    </row>
    <row r="19" spans="1:35" x14ac:dyDescent="0.3">
      <c r="A19">
        <v>41</v>
      </c>
      <c r="B19">
        <v>1993</v>
      </c>
      <c r="C19">
        <v>23</v>
      </c>
      <c r="D19">
        <v>6</v>
      </c>
      <c r="E19" t="s">
        <v>197</v>
      </c>
      <c r="F19" s="1">
        <v>-1</v>
      </c>
      <c r="G19" s="1">
        <f t="shared" si="12"/>
        <v>1</v>
      </c>
      <c r="H19" s="1">
        <f t="shared" si="13"/>
        <v>5</v>
      </c>
      <c r="I19" s="1">
        <f t="shared" si="14"/>
        <v>5</v>
      </c>
      <c r="J19" s="1">
        <f t="shared" si="15"/>
        <v>1</v>
      </c>
      <c r="K19" s="1" t="str">
        <f t="shared" si="16"/>
        <v/>
      </c>
      <c r="L19" s="10">
        <v>1</v>
      </c>
      <c r="U19" s="1">
        <v>1</v>
      </c>
      <c r="Z19" s="9">
        <v>1</v>
      </c>
      <c r="AA19" s="1">
        <v>1</v>
      </c>
    </row>
    <row r="20" spans="1:35" x14ac:dyDescent="0.3">
      <c r="A20">
        <v>41</v>
      </c>
      <c r="B20">
        <v>1993</v>
      </c>
      <c r="C20">
        <v>1</v>
      </c>
      <c r="D20">
        <v>7</v>
      </c>
      <c r="E20" t="s">
        <v>202</v>
      </c>
      <c r="F20" s="1">
        <v>-1</v>
      </c>
      <c r="G20" s="1" t="str">
        <f t="shared" si="12"/>
        <v/>
      </c>
      <c r="H20" s="1" t="str">
        <f t="shared" si="13"/>
        <v/>
      </c>
      <c r="I20" s="1">
        <f t="shared" si="14"/>
        <v>1</v>
      </c>
      <c r="J20" s="1">
        <f t="shared" si="15"/>
        <v>1</v>
      </c>
      <c r="K20" s="1">
        <f t="shared" si="16"/>
        <v>1</v>
      </c>
      <c r="V20" s="10">
        <v>1</v>
      </c>
      <c r="AA20" s="1">
        <v>1</v>
      </c>
      <c r="AE20" s="10">
        <v>1</v>
      </c>
      <c r="AI20" s="19" t="s">
        <v>45</v>
      </c>
    </row>
    <row r="21" spans="1:35" x14ac:dyDescent="0.3">
      <c r="A21">
        <v>41</v>
      </c>
      <c r="B21">
        <v>1993</v>
      </c>
      <c r="C21">
        <v>13</v>
      </c>
      <c r="D21">
        <v>7</v>
      </c>
      <c r="E21" t="s">
        <v>194</v>
      </c>
      <c r="F21" s="1">
        <v>-1</v>
      </c>
      <c r="G21" s="1">
        <f t="shared" si="12"/>
        <v>3</v>
      </c>
      <c r="H21" s="1">
        <f t="shared" si="13"/>
        <v>4</v>
      </c>
      <c r="I21" s="1">
        <f t="shared" si="14"/>
        <v>4</v>
      </c>
      <c r="J21" s="1">
        <f t="shared" si="15"/>
        <v>1</v>
      </c>
      <c r="K21" s="1">
        <f t="shared" si="16"/>
        <v>1</v>
      </c>
      <c r="N21" s="1">
        <v>1</v>
      </c>
      <c r="T21" s="1">
        <v>1</v>
      </c>
      <c r="Y21" s="1">
        <v>1</v>
      </c>
      <c r="AA21" s="1">
        <v>1</v>
      </c>
      <c r="AE21" s="10">
        <v>1</v>
      </c>
      <c r="AI21" s="19" t="s">
        <v>45</v>
      </c>
    </row>
    <row r="22" spans="1:35" x14ac:dyDescent="0.3">
      <c r="A22" s="53">
        <v>41</v>
      </c>
      <c r="B22">
        <v>1993</v>
      </c>
      <c r="C22" s="184">
        <v>15</v>
      </c>
      <c r="D22" s="184">
        <v>7</v>
      </c>
      <c r="E22" t="s">
        <v>263</v>
      </c>
      <c r="F22" s="1">
        <v>1</v>
      </c>
      <c r="G22" s="1">
        <f t="shared" si="12"/>
        <v>2</v>
      </c>
      <c r="H22" s="1">
        <f t="shared" si="13"/>
        <v>3</v>
      </c>
      <c r="I22" s="1">
        <f t="shared" si="14"/>
        <v>2</v>
      </c>
      <c r="J22" s="1">
        <f t="shared" si="15"/>
        <v>1</v>
      </c>
      <c r="K22" s="1" t="str">
        <f t="shared" si="16"/>
        <v/>
      </c>
      <c r="M22" s="1">
        <v>1</v>
      </c>
      <c r="S22" s="1">
        <v>1</v>
      </c>
      <c r="W22" s="1">
        <v>1</v>
      </c>
      <c r="AA22" s="1">
        <v>1</v>
      </c>
    </row>
    <row r="23" spans="1:35" x14ac:dyDescent="0.3">
      <c r="A23">
        <v>41</v>
      </c>
      <c r="B23">
        <v>1993</v>
      </c>
      <c r="C23">
        <v>11</v>
      </c>
      <c r="D23">
        <v>11</v>
      </c>
      <c r="E23" t="s">
        <v>201</v>
      </c>
      <c r="F23" s="1">
        <v>1</v>
      </c>
      <c r="G23" s="1">
        <f t="shared" si="12"/>
        <v>2</v>
      </c>
      <c r="H23" s="1" t="str">
        <f t="shared" si="13"/>
        <v/>
      </c>
      <c r="I23" s="1">
        <f t="shared" si="14"/>
        <v>4</v>
      </c>
      <c r="J23" s="1">
        <f t="shared" si="15"/>
        <v>1</v>
      </c>
      <c r="K23" s="1" t="str">
        <f t="shared" si="16"/>
        <v/>
      </c>
      <c r="M23" s="1">
        <v>1</v>
      </c>
      <c r="Y23" s="1">
        <v>1</v>
      </c>
      <c r="AA23" s="1">
        <v>1</v>
      </c>
    </row>
    <row r="24" spans="1:35" x14ac:dyDescent="0.3">
      <c r="A24" s="53">
        <v>41</v>
      </c>
      <c r="B24">
        <v>1993</v>
      </c>
      <c r="C24" s="184">
        <v>11</v>
      </c>
      <c r="D24" s="184">
        <v>11</v>
      </c>
      <c r="E24" t="s">
        <v>264</v>
      </c>
      <c r="F24" s="1">
        <v>1</v>
      </c>
      <c r="G24" s="1" t="str">
        <f t="shared" si="12"/>
        <v/>
      </c>
      <c r="H24" s="1">
        <f t="shared" si="13"/>
        <v>1</v>
      </c>
      <c r="I24" s="1">
        <f t="shared" si="14"/>
        <v>1</v>
      </c>
      <c r="J24" s="1">
        <f t="shared" si="15"/>
        <v>1</v>
      </c>
      <c r="K24" s="1">
        <f t="shared" si="16"/>
        <v>2</v>
      </c>
      <c r="Q24" s="1">
        <v>1</v>
      </c>
      <c r="V24" s="10">
        <v>1</v>
      </c>
      <c r="AA24" s="1">
        <v>1</v>
      </c>
      <c r="AF24" s="1">
        <v>1</v>
      </c>
    </row>
    <row r="25" spans="1:35" x14ac:dyDescent="0.3">
      <c r="A25">
        <v>41</v>
      </c>
      <c r="B25">
        <v>1993</v>
      </c>
      <c r="C25">
        <v>18</v>
      </c>
      <c r="D25">
        <v>11</v>
      </c>
      <c r="E25" t="s">
        <v>198</v>
      </c>
      <c r="F25" s="1">
        <v>-1</v>
      </c>
      <c r="G25" s="1" t="str">
        <f t="shared" si="12"/>
        <v/>
      </c>
      <c r="H25" s="1">
        <f t="shared" si="13"/>
        <v>3</v>
      </c>
      <c r="I25" s="1">
        <f t="shared" si="14"/>
        <v>2</v>
      </c>
      <c r="J25" s="1">
        <f t="shared" si="15"/>
        <v>1</v>
      </c>
      <c r="K25" s="1">
        <f t="shared" si="16"/>
        <v>4</v>
      </c>
      <c r="S25" s="1">
        <v>1</v>
      </c>
      <c r="W25" s="1">
        <v>1</v>
      </c>
      <c r="AA25" s="1">
        <v>1</v>
      </c>
      <c r="AH25" s="9">
        <v>1</v>
      </c>
      <c r="AI25" s="19" t="s">
        <v>45</v>
      </c>
    </row>
    <row r="26" spans="1:35" x14ac:dyDescent="0.3">
      <c r="A26">
        <v>41</v>
      </c>
      <c r="B26">
        <v>1993</v>
      </c>
      <c r="C26">
        <v>18</v>
      </c>
      <c r="D26">
        <v>11</v>
      </c>
      <c r="E26" t="s">
        <v>196</v>
      </c>
      <c r="F26" s="1">
        <v>1</v>
      </c>
      <c r="G26" s="1">
        <f t="shared" si="12"/>
        <v>3</v>
      </c>
      <c r="H26" s="1" t="str">
        <f t="shared" si="13"/>
        <v/>
      </c>
      <c r="I26" s="1">
        <f t="shared" si="14"/>
        <v>4</v>
      </c>
      <c r="J26" s="1">
        <f t="shared" si="15"/>
        <v>1</v>
      </c>
      <c r="K26" s="1">
        <f t="shared" si="16"/>
        <v>4</v>
      </c>
      <c r="N26" s="1">
        <v>1</v>
      </c>
      <c r="Y26" s="1">
        <v>1</v>
      </c>
      <c r="AA26" s="1">
        <v>1</v>
      </c>
      <c r="AH26" s="9">
        <v>1</v>
      </c>
      <c r="AI26" s="19" t="s">
        <v>45</v>
      </c>
    </row>
    <row r="27" spans="1:35" x14ac:dyDescent="0.3">
      <c r="A27">
        <v>41</v>
      </c>
      <c r="B27">
        <v>1993</v>
      </c>
      <c r="C27">
        <v>2</v>
      </c>
      <c r="D27">
        <v>12</v>
      </c>
      <c r="E27" t="s">
        <v>193</v>
      </c>
      <c r="F27" s="1">
        <v>1</v>
      </c>
      <c r="G27" s="1" t="str">
        <f t="shared" si="12"/>
        <v/>
      </c>
      <c r="H27" s="1">
        <f t="shared" si="13"/>
        <v>2</v>
      </c>
      <c r="I27" s="1">
        <f t="shared" si="14"/>
        <v>3</v>
      </c>
      <c r="J27" s="1">
        <f t="shared" si="15"/>
        <v>1</v>
      </c>
      <c r="K27" s="1">
        <f t="shared" si="16"/>
        <v>1</v>
      </c>
      <c r="R27" s="1">
        <v>1</v>
      </c>
      <c r="X27" s="1">
        <v>1</v>
      </c>
      <c r="AA27" s="1">
        <v>1</v>
      </c>
      <c r="AE27" s="10">
        <v>1</v>
      </c>
      <c r="AI27" s="19" t="s">
        <v>45</v>
      </c>
    </row>
    <row r="28" spans="1:35" x14ac:dyDescent="0.3">
      <c r="A28" s="53">
        <v>41</v>
      </c>
      <c r="B28">
        <v>1993</v>
      </c>
      <c r="C28" s="184">
        <v>9</v>
      </c>
      <c r="D28" s="184">
        <v>12</v>
      </c>
      <c r="E28" t="s">
        <v>256</v>
      </c>
      <c r="F28" s="1">
        <v>-1</v>
      </c>
      <c r="G28" s="1">
        <f t="shared" si="12"/>
        <v>2</v>
      </c>
      <c r="H28" s="1">
        <f t="shared" si="13"/>
        <v>5</v>
      </c>
      <c r="I28" s="1">
        <f t="shared" si="14"/>
        <v>5</v>
      </c>
      <c r="J28" s="1">
        <f t="shared" si="15"/>
        <v>2</v>
      </c>
      <c r="K28" s="1">
        <f t="shared" si="16"/>
        <v>2</v>
      </c>
      <c r="M28" s="1">
        <v>1</v>
      </c>
      <c r="T28" s="19"/>
      <c r="U28" s="1">
        <v>1</v>
      </c>
      <c r="Z28" s="9">
        <v>1</v>
      </c>
      <c r="AB28" s="1">
        <v>1</v>
      </c>
      <c r="AF28" s="1">
        <v>1</v>
      </c>
      <c r="AI28" s="19" t="s">
        <v>45</v>
      </c>
    </row>
    <row r="29" spans="1:35" x14ac:dyDescent="0.3">
      <c r="A29">
        <v>41</v>
      </c>
      <c r="B29">
        <v>1993</v>
      </c>
      <c r="C29">
        <v>9</v>
      </c>
      <c r="D29">
        <v>12</v>
      </c>
      <c r="E29" t="s">
        <v>192</v>
      </c>
      <c r="F29" s="1">
        <v>1</v>
      </c>
      <c r="G29" s="1" t="str">
        <f t="shared" si="12"/>
        <v/>
      </c>
      <c r="H29" s="1" t="str">
        <f t="shared" si="13"/>
        <v/>
      </c>
      <c r="I29" s="1">
        <f t="shared" si="14"/>
        <v>3</v>
      </c>
      <c r="J29" s="1">
        <f t="shared" si="15"/>
        <v>1</v>
      </c>
      <c r="K29" s="1" t="str">
        <f t="shared" si="16"/>
        <v/>
      </c>
      <c r="X29" s="1">
        <v>1</v>
      </c>
      <c r="AA29" s="1">
        <v>1</v>
      </c>
    </row>
    <row r="30" spans="1:35" x14ac:dyDescent="0.3">
      <c r="A30" s="53">
        <v>41</v>
      </c>
      <c r="B30">
        <v>1993</v>
      </c>
      <c r="C30" s="184">
        <v>9</v>
      </c>
      <c r="D30" s="184">
        <v>12</v>
      </c>
      <c r="E30" t="s">
        <v>258</v>
      </c>
      <c r="F30" s="1">
        <v>-1</v>
      </c>
      <c r="G30" s="1" t="str">
        <f t="shared" si="12"/>
        <v/>
      </c>
      <c r="H30" s="1">
        <f t="shared" si="13"/>
        <v>5</v>
      </c>
      <c r="I30" s="1">
        <f t="shared" si="14"/>
        <v>4</v>
      </c>
      <c r="J30" s="1">
        <f t="shared" si="15"/>
        <v>1</v>
      </c>
      <c r="K30" s="1" t="str">
        <f t="shared" si="16"/>
        <v/>
      </c>
      <c r="T30" s="19"/>
      <c r="U30" s="1">
        <v>1</v>
      </c>
      <c r="Y30" s="1">
        <v>1</v>
      </c>
      <c r="AA30" s="1">
        <v>1</v>
      </c>
    </row>
    <row r="31" spans="1:35" x14ac:dyDescent="0.3">
      <c r="A31">
        <v>41</v>
      </c>
      <c r="B31">
        <v>1993</v>
      </c>
      <c r="C31">
        <v>16</v>
      </c>
      <c r="D31">
        <v>12</v>
      </c>
      <c r="E31" t="s">
        <v>199</v>
      </c>
      <c r="F31" s="1">
        <v>1</v>
      </c>
      <c r="G31" s="1">
        <f t="shared" si="12"/>
        <v>2</v>
      </c>
      <c r="H31" s="1">
        <f t="shared" si="13"/>
        <v>5</v>
      </c>
      <c r="I31" s="1">
        <f t="shared" si="14"/>
        <v>4</v>
      </c>
      <c r="J31" s="1">
        <f t="shared" si="15"/>
        <v>1</v>
      </c>
      <c r="K31" s="1">
        <f t="shared" si="16"/>
        <v>4</v>
      </c>
      <c r="M31" s="1">
        <v>1</v>
      </c>
      <c r="U31" s="1">
        <v>1</v>
      </c>
      <c r="Y31" s="1">
        <v>1</v>
      </c>
      <c r="AA31" s="1">
        <v>1</v>
      </c>
      <c r="AH31" s="9">
        <v>1</v>
      </c>
    </row>
    <row r="32" spans="1:35" x14ac:dyDescent="0.3">
      <c r="A32">
        <v>41</v>
      </c>
      <c r="B32">
        <v>1994</v>
      </c>
      <c r="C32">
        <v>21</v>
      </c>
      <c r="D32">
        <v>1</v>
      </c>
      <c r="E32" t="s">
        <v>206</v>
      </c>
      <c r="F32" s="1">
        <v>-1</v>
      </c>
      <c r="G32" s="1" t="str">
        <f t="shared" si="12"/>
        <v/>
      </c>
      <c r="H32" s="1">
        <f t="shared" si="13"/>
        <v>1</v>
      </c>
      <c r="I32" s="1">
        <f t="shared" si="14"/>
        <v>1</v>
      </c>
      <c r="J32" s="1">
        <f t="shared" si="15"/>
        <v>2</v>
      </c>
      <c r="K32" s="1" t="str">
        <f t="shared" si="16"/>
        <v/>
      </c>
      <c r="Q32" s="1">
        <v>1</v>
      </c>
      <c r="V32" s="10">
        <v>1</v>
      </c>
      <c r="AB32" s="1">
        <v>1</v>
      </c>
    </row>
    <row r="33" spans="1:35" x14ac:dyDescent="0.3">
      <c r="A33">
        <v>41</v>
      </c>
      <c r="B33">
        <v>1994</v>
      </c>
      <c r="C33">
        <v>3</v>
      </c>
      <c r="D33">
        <v>2</v>
      </c>
      <c r="E33" t="s">
        <v>204</v>
      </c>
      <c r="F33" s="1">
        <v>1</v>
      </c>
      <c r="G33" s="1">
        <f t="shared" si="12"/>
        <v>4</v>
      </c>
      <c r="H33" s="1" t="str">
        <f t="shared" si="13"/>
        <v/>
      </c>
      <c r="I33" s="1">
        <f t="shared" si="14"/>
        <v>1</v>
      </c>
      <c r="J33" s="1">
        <f t="shared" si="15"/>
        <v>1</v>
      </c>
      <c r="K33" s="1">
        <f t="shared" si="16"/>
        <v>1</v>
      </c>
      <c r="O33" s="1">
        <v>1</v>
      </c>
      <c r="V33" s="10">
        <v>1</v>
      </c>
      <c r="AA33" s="1">
        <v>1</v>
      </c>
      <c r="AE33" s="10">
        <v>1</v>
      </c>
      <c r="AI33" s="19" t="s">
        <v>45</v>
      </c>
    </row>
    <row r="34" spans="1:35" x14ac:dyDescent="0.3">
      <c r="A34" s="183">
        <v>41</v>
      </c>
      <c r="B34">
        <v>1994</v>
      </c>
      <c r="C34" s="184">
        <v>31</v>
      </c>
      <c r="D34" s="184">
        <v>3</v>
      </c>
      <c r="E34" t="s">
        <v>266</v>
      </c>
      <c r="F34" s="1">
        <v>1</v>
      </c>
      <c r="G34" s="1">
        <f t="shared" si="12"/>
        <v>5</v>
      </c>
      <c r="H34" s="1">
        <f t="shared" si="13"/>
        <v>1</v>
      </c>
      <c r="I34" s="1">
        <f t="shared" si="14"/>
        <v>1</v>
      </c>
      <c r="J34" s="1">
        <f t="shared" si="15"/>
        <v>1</v>
      </c>
      <c r="K34" s="1">
        <f t="shared" si="16"/>
        <v>1</v>
      </c>
      <c r="P34" s="9">
        <v>1</v>
      </c>
      <c r="Q34" s="1">
        <v>1</v>
      </c>
      <c r="V34" s="10">
        <v>1</v>
      </c>
      <c r="AA34" s="1">
        <v>1</v>
      </c>
      <c r="AE34" s="10">
        <v>1</v>
      </c>
      <c r="AI34" s="19" t="s">
        <v>45</v>
      </c>
    </row>
    <row r="35" spans="1:35" x14ac:dyDescent="0.3">
      <c r="A35" s="183">
        <v>41</v>
      </c>
      <c r="B35">
        <v>1994</v>
      </c>
      <c r="C35" s="184">
        <v>31</v>
      </c>
      <c r="D35" s="184">
        <v>3</v>
      </c>
      <c r="E35" t="s">
        <v>260</v>
      </c>
      <c r="F35" s="1">
        <v>1</v>
      </c>
      <c r="G35" s="1">
        <f t="shared" si="12"/>
        <v>5</v>
      </c>
      <c r="H35" s="1" t="str">
        <f t="shared" si="13"/>
        <v/>
      </c>
      <c r="I35" s="1">
        <f t="shared" si="14"/>
        <v>2</v>
      </c>
      <c r="J35" s="1">
        <f t="shared" si="15"/>
        <v>1</v>
      </c>
      <c r="K35" s="1">
        <f t="shared" si="16"/>
        <v>4</v>
      </c>
      <c r="P35" s="9">
        <v>1</v>
      </c>
      <c r="W35" s="1">
        <v>1</v>
      </c>
      <c r="AA35" s="1">
        <v>1</v>
      </c>
      <c r="AH35" s="9">
        <v>1</v>
      </c>
      <c r="AI35" s="58" t="s">
        <v>46</v>
      </c>
    </row>
    <row r="36" spans="1:35" x14ac:dyDescent="0.3">
      <c r="A36" s="183">
        <v>41</v>
      </c>
      <c r="B36">
        <v>1994</v>
      </c>
      <c r="C36" s="184">
        <v>31</v>
      </c>
      <c r="D36" s="184">
        <v>3</v>
      </c>
      <c r="E36" t="s">
        <v>261</v>
      </c>
      <c r="F36" s="1">
        <v>-1</v>
      </c>
      <c r="G36" s="1">
        <f t="shared" si="12"/>
        <v>1</v>
      </c>
      <c r="H36" s="1" t="str">
        <f t="shared" si="13"/>
        <v/>
      </c>
      <c r="I36" s="1">
        <f t="shared" si="14"/>
        <v>5</v>
      </c>
      <c r="J36" s="1">
        <f t="shared" si="15"/>
        <v>1</v>
      </c>
      <c r="K36" s="1" t="str">
        <f t="shared" si="16"/>
        <v/>
      </c>
      <c r="L36" s="10">
        <v>1</v>
      </c>
      <c r="Z36" s="9">
        <v>1</v>
      </c>
      <c r="AA36" s="1">
        <v>1</v>
      </c>
    </row>
    <row r="37" spans="1:35" x14ac:dyDescent="0.3">
      <c r="A37" s="183">
        <v>41</v>
      </c>
      <c r="B37">
        <v>1994</v>
      </c>
      <c r="C37" s="184">
        <v>31</v>
      </c>
      <c r="D37" s="184">
        <v>3</v>
      </c>
      <c r="E37" t="s">
        <v>262</v>
      </c>
      <c r="F37" s="1">
        <v>-1</v>
      </c>
      <c r="G37" s="1" t="str">
        <f t="shared" si="12"/>
        <v/>
      </c>
      <c r="H37" s="1" t="str">
        <f t="shared" si="13"/>
        <v/>
      </c>
      <c r="I37" s="1">
        <f t="shared" si="14"/>
        <v>1</v>
      </c>
      <c r="J37" s="1">
        <f t="shared" si="15"/>
        <v>1</v>
      </c>
      <c r="K37" s="1">
        <f t="shared" si="16"/>
        <v>4</v>
      </c>
      <c r="V37" s="10">
        <v>1</v>
      </c>
      <c r="AA37" s="1">
        <v>1</v>
      </c>
      <c r="AH37" s="9">
        <v>1</v>
      </c>
      <c r="AI37" s="19" t="s">
        <v>44</v>
      </c>
    </row>
    <row r="38" spans="1:35" x14ac:dyDescent="0.3">
      <c r="A38">
        <v>41</v>
      </c>
      <c r="B38">
        <v>1994</v>
      </c>
      <c r="C38">
        <v>31</v>
      </c>
      <c r="D38">
        <v>3</v>
      </c>
      <c r="E38" t="s">
        <v>207</v>
      </c>
      <c r="F38" s="1">
        <v>1</v>
      </c>
      <c r="G38" s="1" t="str">
        <f t="shared" si="12"/>
        <v/>
      </c>
      <c r="H38" s="1">
        <f t="shared" si="13"/>
        <v>1</v>
      </c>
      <c r="I38" s="1">
        <f t="shared" si="14"/>
        <v>1</v>
      </c>
      <c r="J38" s="1">
        <f t="shared" si="15"/>
        <v>1</v>
      </c>
      <c r="K38" s="1">
        <f t="shared" si="16"/>
        <v>4</v>
      </c>
      <c r="Q38" s="1">
        <v>1</v>
      </c>
      <c r="V38" s="10">
        <v>1</v>
      </c>
      <c r="AA38" s="1">
        <v>1</v>
      </c>
      <c r="AH38" s="9">
        <v>1</v>
      </c>
      <c r="AI38" s="19" t="s">
        <v>45</v>
      </c>
    </row>
    <row r="39" spans="1:35" x14ac:dyDescent="0.3">
      <c r="A39">
        <v>41</v>
      </c>
      <c r="B39">
        <v>1994</v>
      </c>
      <c r="C39">
        <v>1</v>
      </c>
      <c r="D39">
        <v>4</v>
      </c>
      <c r="E39" t="s">
        <v>205</v>
      </c>
      <c r="F39" s="1">
        <v>-1</v>
      </c>
      <c r="G39" s="1" t="str">
        <f t="shared" si="12"/>
        <v/>
      </c>
      <c r="H39" s="1" t="str">
        <f t="shared" si="13"/>
        <v/>
      </c>
      <c r="I39" s="1">
        <f t="shared" si="14"/>
        <v>2</v>
      </c>
      <c r="J39" s="1">
        <f t="shared" si="15"/>
        <v>3</v>
      </c>
      <c r="K39" s="1" t="str">
        <f t="shared" si="16"/>
        <v/>
      </c>
      <c r="W39" s="1">
        <v>1</v>
      </c>
      <c r="AC39" s="1">
        <v>1</v>
      </c>
    </row>
    <row r="40" spans="1:35" x14ac:dyDescent="0.3">
      <c r="A40">
        <v>41</v>
      </c>
      <c r="B40">
        <v>1994</v>
      </c>
      <c r="C40">
        <v>7</v>
      </c>
      <c r="D40">
        <v>4</v>
      </c>
      <c r="E40" t="s">
        <v>208</v>
      </c>
      <c r="F40" s="1">
        <v>-1</v>
      </c>
      <c r="G40" s="1" t="str">
        <f t="shared" si="12"/>
        <v/>
      </c>
      <c r="H40" s="1">
        <f t="shared" si="13"/>
        <v>3</v>
      </c>
      <c r="I40" s="1">
        <f t="shared" si="14"/>
        <v>4</v>
      </c>
      <c r="J40" s="1">
        <f t="shared" si="15"/>
        <v>4</v>
      </c>
      <c r="K40" s="1">
        <f t="shared" si="16"/>
        <v>4</v>
      </c>
      <c r="S40" s="1">
        <v>1</v>
      </c>
      <c r="Y40" s="1">
        <v>1</v>
      </c>
      <c r="AD40" s="1">
        <v>1</v>
      </c>
      <c r="AH40" s="9">
        <v>1</v>
      </c>
    </row>
    <row r="41" spans="1:35" x14ac:dyDescent="0.3">
      <c r="A41">
        <v>41</v>
      </c>
      <c r="B41">
        <v>1994</v>
      </c>
      <c r="C41">
        <v>15</v>
      </c>
      <c r="D41">
        <v>4</v>
      </c>
      <c r="E41" t="s">
        <v>209</v>
      </c>
      <c r="F41" s="1">
        <v>-1</v>
      </c>
      <c r="G41" s="1">
        <f t="shared" si="12"/>
        <v>2</v>
      </c>
      <c r="H41" s="1">
        <f t="shared" si="13"/>
        <v>2</v>
      </c>
      <c r="I41" s="1">
        <f t="shared" si="14"/>
        <v>4</v>
      </c>
      <c r="J41" s="1">
        <f t="shared" si="15"/>
        <v>1</v>
      </c>
      <c r="K41" s="1">
        <f t="shared" si="16"/>
        <v>4</v>
      </c>
      <c r="M41" s="1">
        <v>1</v>
      </c>
      <c r="R41" s="1">
        <v>1</v>
      </c>
      <c r="Y41" s="1">
        <v>1</v>
      </c>
      <c r="AA41" s="1">
        <v>1</v>
      </c>
      <c r="AH41" s="9">
        <v>1</v>
      </c>
      <c r="AI41" s="19" t="s">
        <v>44</v>
      </c>
    </row>
    <row r="42" spans="1:35" x14ac:dyDescent="0.3">
      <c r="A42">
        <v>42</v>
      </c>
      <c r="B42">
        <v>1994</v>
      </c>
      <c r="C42">
        <v>19</v>
      </c>
      <c r="D42">
        <v>5</v>
      </c>
      <c r="E42" t="s">
        <v>212</v>
      </c>
      <c r="F42" s="1">
        <v>-1</v>
      </c>
      <c r="G42" s="1">
        <f t="shared" si="12"/>
        <v>2</v>
      </c>
      <c r="H42" s="1">
        <f t="shared" si="13"/>
        <v>3</v>
      </c>
      <c r="I42" s="1">
        <f t="shared" si="14"/>
        <v>4</v>
      </c>
      <c r="J42" s="1">
        <f t="shared" si="15"/>
        <v>1</v>
      </c>
      <c r="K42" s="1">
        <f t="shared" si="16"/>
        <v>4</v>
      </c>
      <c r="M42" s="1">
        <v>1</v>
      </c>
      <c r="S42" s="1">
        <v>1</v>
      </c>
      <c r="Y42" s="1">
        <v>1</v>
      </c>
      <c r="AA42" s="1">
        <v>1</v>
      </c>
      <c r="AH42" s="9">
        <v>1</v>
      </c>
      <c r="AI42" s="19" t="s">
        <v>44</v>
      </c>
    </row>
    <row r="43" spans="1:35" x14ac:dyDescent="0.3">
      <c r="A43">
        <v>42</v>
      </c>
      <c r="B43">
        <v>1994</v>
      </c>
      <c r="C43">
        <v>2</v>
      </c>
      <c r="D43">
        <v>6</v>
      </c>
      <c r="E43" t="s">
        <v>214</v>
      </c>
      <c r="F43" s="1">
        <v>-1</v>
      </c>
      <c r="G43" s="1" t="str">
        <f t="shared" si="12"/>
        <v/>
      </c>
      <c r="H43" s="1">
        <f t="shared" si="13"/>
        <v>2</v>
      </c>
      <c r="I43" s="1">
        <f t="shared" si="14"/>
        <v>1</v>
      </c>
      <c r="J43" s="1">
        <f t="shared" si="15"/>
        <v>1</v>
      </c>
      <c r="K43" s="1">
        <f t="shared" si="16"/>
        <v>1</v>
      </c>
      <c r="R43" s="1">
        <v>1</v>
      </c>
      <c r="V43" s="10">
        <v>1</v>
      </c>
      <c r="AA43" s="1">
        <v>1</v>
      </c>
      <c r="AE43" s="10">
        <v>1</v>
      </c>
      <c r="AI43" s="19" t="s">
        <v>45</v>
      </c>
    </row>
    <row r="44" spans="1:35" x14ac:dyDescent="0.3">
      <c r="A44">
        <v>42</v>
      </c>
      <c r="B44">
        <v>1994</v>
      </c>
      <c r="C44">
        <v>9</v>
      </c>
      <c r="D44">
        <v>6</v>
      </c>
      <c r="E44" t="s">
        <v>211</v>
      </c>
      <c r="F44" s="1">
        <v>-1</v>
      </c>
      <c r="G44" s="1">
        <f t="shared" si="12"/>
        <v>4</v>
      </c>
      <c r="H44" s="1">
        <f t="shared" si="13"/>
        <v>3</v>
      </c>
      <c r="I44" s="1">
        <f t="shared" si="14"/>
        <v>2</v>
      </c>
      <c r="J44" s="1">
        <f t="shared" si="15"/>
        <v>1</v>
      </c>
      <c r="K44" s="1">
        <f t="shared" si="16"/>
        <v>1</v>
      </c>
      <c r="O44" s="1">
        <v>1</v>
      </c>
      <c r="S44" s="1">
        <v>1</v>
      </c>
      <c r="W44" s="1">
        <v>1</v>
      </c>
      <c r="AA44" s="1">
        <v>1</v>
      </c>
      <c r="AE44" s="10">
        <v>1</v>
      </c>
    </row>
    <row r="45" spans="1:35" x14ac:dyDescent="0.3">
      <c r="A45" s="53">
        <v>42</v>
      </c>
      <c r="B45">
        <v>1994</v>
      </c>
      <c r="C45">
        <v>30</v>
      </c>
      <c r="D45">
        <v>6</v>
      </c>
      <c r="E45" t="s">
        <v>218</v>
      </c>
      <c r="F45" s="1">
        <v>1</v>
      </c>
      <c r="G45" s="1" t="str">
        <f t="shared" si="12"/>
        <v/>
      </c>
      <c r="H45" s="1">
        <f t="shared" si="13"/>
        <v>1</v>
      </c>
      <c r="I45" s="1">
        <f t="shared" si="14"/>
        <v>1</v>
      </c>
      <c r="J45" s="1">
        <f t="shared" si="15"/>
        <v>1</v>
      </c>
      <c r="K45" s="1">
        <f t="shared" si="16"/>
        <v>1</v>
      </c>
      <c r="Q45" s="1">
        <v>1</v>
      </c>
      <c r="V45" s="10">
        <v>1</v>
      </c>
      <c r="AA45" s="1">
        <v>1</v>
      </c>
      <c r="AE45" s="10">
        <v>1</v>
      </c>
      <c r="AI45" s="19" t="s">
        <v>45</v>
      </c>
    </row>
    <row r="46" spans="1:35" x14ac:dyDescent="0.3">
      <c r="A46">
        <v>42</v>
      </c>
      <c r="B46">
        <v>1994</v>
      </c>
      <c r="C46">
        <v>30</v>
      </c>
      <c r="D46">
        <v>6</v>
      </c>
      <c r="E46" t="s">
        <v>213</v>
      </c>
      <c r="F46" s="1">
        <v>-1</v>
      </c>
      <c r="G46" s="1" t="str">
        <f t="shared" si="12"/>
        <v/>
      </c>
      <c r="H46" s="1" t="str">
        <f t="shared" si="13"/>
        <v/>
      </c>
      <c r="I46" s="1">
        <f t="shared" si="14"/>
        <v>3</v>
      </c>
      <c r="J46" s="1">
        <f t="shared" si="15"/>
        <v>1</v>
      </c>
      <c r="K46" s="1" t="str">
        <f t="shared" si="16"/>
        <v/>
      </c>
      <c r="X46" s="1">
        <v>1</v>
      </c>
      <c r="AA46" s="1">
        <v>1</v>
      </c>
    </row>
    <row r="47" spans="1:35" x14ac:dyDescent="0.3">
      <c r="A47">
        <v>42</v>
      </c>
      <c r="B47">
        <v>1994</v>
      </c>
      <c r="C47">
        <v>7</v>
      </c>
      <c r="D47">
        <v>7</v>
      </c>
      <c r="E47" t="s">
        <v>216</v>
      </c>
      <c r="F47" s="1">
        <v>-1</v>
      </c>
      <c r="G47" s="1" t="str">
        <f t="shared" si="12"/>
        <v/>
      </c>
      <c r="H47" s="1" t="str">
        <f t="shared" si="13"/>
        <v/>
      </c>
      <c r="I47" s="1">
        <f t="shared" si="14"/>
        <v>4</v>
      </c>
      <c r="J47" s="1">
        <f t="shared" si="15"/>
        <v>1</v>
      </c>
      <c r="K47" s="1">
        <f t="shared" si="16"/>
        <v>4</v>
      </c>
      <c r="Y47" s="1">
        <v>1</v>
      </c>
      <c r="AA47" s="1">
        <v>1</v>
      </c>
      <c r="AH47" s="9">
        <v>1</v>
      </c>
    </row>
    <row r="48" spans="1:35" x14ac:dyDescent="0.3">
      <c r="A48" s="183">
        <v>42</v>
      </c>
      <c r="B48">
        <v>1994</v>
      </c>
      <c r="C48" s="184">
        <v>14</v>
      </c>
      <c r="D48" s="184">
        <v>7</v>
      </c>
      <c r="E48" t="s">
        <v>267</v>
      </c>
      <c r="F48" s="1">
        <v>-1</v>
      </c>
      <c r="G48" s="1" t="str">
        <f t="shared" si="12"/>
        <v/>
      </c>
      <c r="H48" s="1" t="str">
        <f t="shared" si="13"/>
        <v/>
      </c>
      <c r="I48" s="1">
        <f t="shared" si="14"/>
        <v>4</v>
      </c>
      <c r="J48" s="1">
        <f t="shared" si="15"/>
        <v>3</v>
      </c>
      <c r="K48" s="1">
        <f t="shared" si="16"/>
        <v>4</v>
      </c>
      <c r="Y48" s="1">
        <v>1</v>
      </c>
      <c r="AC48" s="1">
        <v>1</v>
      </c>
      <c r="AH48" s="9">
        <v>1</v>
      </c>
      <c r="AI48" s="19" t="s">
        <v>45</v>
      </c>
    </row>
    <row r="49" spans="1:76" x14ac:dyDescent="0.3">
      <c r="A49" s="53">
        <v>42</v>
      </c>
      <c r="B49">
        <v>1994</v>
      </c>
      <c r="C49">
        <v>13</v>
      </c>
      <c r="D49">
        <v>10</v>
      </c>
      <c r="E49" t="s">
        <v>220</v>
      </c>
      <c r="F49" s="1">
        <v>-1</v>
      </c>
      <c r="G49" s="1">
        <f t="shared" si="12"/>
        <v>5</v>
      </c>
      <c r="H49" s="1" t="str">
        <f t="shared" si="13"/>
        <v/>
      </c>
      <c r="I49" s="1">
        <f t="shared" si="14"/>
        <v>2</v>
      </c>
      <c r="J49" s="1">
        <f t="shared" si="15"/>
        <v>2</v>
      </c>
      <c r="K49" s="1">
        <f t="shared" si="16"/>
        <v>1</v>
      </c>
      <c r="L49" s="49"/>
      <c r="P49" s="9">
        <v>1</v>
      </c>
      <c r="T49" s="19"/>
      <c r="U49" s="9"/>
      <c r="V49" s="49"/>
      <c r="W49" s="1">
        <v>1</v>
      </c>
      <c r="AB49" s="1">
        <v>1</v>
      </c>
      <c r="AD49" s="9"/>
      <c r="AE49" s="49">
        <v>1</v>
      </c>
      <c r="AI49" s="19" t="s">
        <v>44</v>
      </c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</row>
    <row r="50" spans="1:76" x14ac:dyDescent="0.3">
      <c r="A50" s="53">
        <v>42</v>
      </c>
      <c r="B50">
        <v>1994</v>
      </c>
      <c r="C50">
        <v>9</v>
      </c>
      <c r="D50">
        <v>11</v>
      </c>
      <c r="E50" t="s">
        <v>219</v>
      </c>
      <c r="F50" s="1">
        <v>-1</v>
      </c>
      <c r="G50" s="1" t="str">
        <f t="shared" si="12"/>
        <v/>
      </c>
      <c r="H50" s="1">
        <f t="shared" si="13"/>
        <v>2</v>
      </c>
      <c r="I50" s="1">
        <f t="shared" si="14"/>
        <v>1</v>
      </c>
      <c r="J50" s="1">
        <f t="shared" si="15"/>
        <v>1</v>
      </c>
      <c r="K50" s="1">
        <f t="shared" si="16"/>
        <v>2</v>
      </c>
      <c r="R50" s="1">
        <v>1</v>
      </c>
      <c r="V50" s="10">
        <v>1</v>
      </c>
      <c r="AA50" s="1">
        <v>1</v>
      </c>
      <c r="AF50" s="1">
        <v>1</v>
      </c>
      <c r="AI50" s="19" t="s">
        <v>45</v>
      </c>
    </row>
    <row r="51" spans="1:76" x14ac:dyDescent="0.3">
      <c r="A51" s="53">
        <v>42</v>
      </c>
      <c r="B51">
        <v>1994</v>
      </c>
      <c r="C51">
        <v>9</v>
      </c>
      <c r="D51">
        <v>11</v>
      </c>
      <c r="E51" t="s">
        <v>217</v>
      </c>
      <c r="F51" s="1">
        <v>-1</v>
      </c>
      <c r="G51" s="1" t="str">
        <f t="shared" si="12"/>
        <v/>
      </c>
      <c r="H51" s="1" t="str">
        <f t="shared" si="13"/>
        <v/>
      </c>
      <c r="I51" s="1">
        <f t="shared" si="14"/>
        <v>3</v>
      </c>
      <c r="J51" s="1">
        <f t="shared" si="15"/>
        <v>1</v>
      </c>
      <c r="K51" s="1">
        <f t="shared" si="16"/>
        <v>1</v>
      </c>
      <c r="X51" s="1">
        <v>1</v>
      </c>
      <c r="AA51" s="1">
        <v>1</v>
      </c>
      <c r="AE51" s="10">
        <v>1</v>
      </c>
      <c r="AI51" s="19" t="s">
        <v>45</v>
      </c>
    </row>
    <row r="52" spans="1:76" x14ac:dyDescent="0.3">
      <c r="A52">
        <v>42</v>
      </c>
      <c r="B52">
        <v>1994</v>
      </c>
      <c r="C52">
        <v>1</v>
      </c>
      <c r="D52">
        <v>12</v>
      </c>
      <c r="E52" t="s">
        <v>210</v>
      </c>
      <c r="F52" s="1">
        <v>-1</v>
      </c>
      <c r="G52" s="1">
        <f t="shared" si="12"/>
        <v>5</v>
      </c>
      <c r="H52" s="1">
        <f t="shared" si="13"/>
        <v>3</v>
      </c>
      <c r="I52" s="1">
        <f t="shared" si="14"/>
        <v>2</v>
      </c>
      <c r="J52" s="1">
        <f t="shared" si="15"/>
        <v>1</v>
      </c>
      <c r="K52" s="1">
        <f t="shared" si="16"/>
        <v>2</v>
      </c>
      <c r="P52" s="9">
        <v>1</v>
      </c>
      <c r="S52" s="1">
        <v>1</v>
      </c>
      <c r="W52" s="1">
        <v>1</v>
      </c>
      <c r="AA52" s="1">
        <v>1</v>
      </c>
      <c r="AF52" s="1">
        <v>1</v>
      </c>
      <c r="AI52" s="19" t="s">
        <v>45</v>
      </c>
    </row>
    <row r="53" spans="1:76" x14ac:dyDescent="0.3">
      <c r="A53">
        <v>42</v>
      </c>
      <c r="B53">
        <v>1994</v>
      </c>
      <c r="C53">
        <v>22</v>
      </c>
      <c r="D53">
        <v>12</v>
      </c>
      <c r="E53" t="s">
        <v>215</v>
      </c>
      <c r="F53" s="1">
        <v>-1</v>
      </c>
      <c r="G53" s="1" t="str">
        <f t="shared" si="12"/>
        <v/>
      </c>
      <c r="H53" s="1" t="str">
        <f t="shared" si="13"/>
        <v/>
      </c>
      <c r="I53" s="1">
        <f t="shared" si="14"/>
        <v>2</v>
      </c>
      <c r="J53" s="1">
        <f t="shared" si="15"/>
        <v>1</v>
      </c>
      <c r="K53" s="1" t="str">
        <f t="shared" si="16"/>
        <v/>
      </c>
      <c r="W53" s="1">
        <v>1</v>
      </c>
      <c r="AA53" s="1">
        <v>1</v>
      </c>
    </row>
    <row r="54" spans="1:76" x14ac:dyDescent="0.3">
      <c r="A54" s="53">
        <v>42</v>
      </c>
      <c r="B54">
        <v>1995</v>
      </c>
      <c r="C54">
        <v>19</v>
      </c>
      <c r="D54">
        <v>1</v>
      </c>
      <c r="E54" t="s">
        <v>226</v>
      </c>
      <c r="F54" s="1">
        <v>1</v>
      </c>
      <c r="G54" s="1" t="str">
        <f t="shared" si="12"/>
        <v/>
      </c>
      <c r="H54" s="1" t="str">
        <f t="shared" si="13"/>
        <v/>
      </c>
      <c r="I54" s="1">
        <f t="shared" si="14"/>
        <v>1</v>
      </c>
      <c r="J54" s="1">
        <f t="shared" si="15"/>
        <v>1</v>
      </c>
      <c r="K54" s="1">
        <f t="shared" si="16"/>
        <v>3</v>
      </c>
      <c r="V54" s="10">
        <v>1</v>
      </c>
      <c r="AA54" s="1">
        <v>1</v>
      </c>
      <c r="AG54" s="1">
        <v>1</v>
      </c>
      <c r="AI54" s="19" t="s">
        <v>45</v>
      </c>
    </row>
    <row r="55" spans="1:76" x14ac:dyDescent="0.3">
      <c r="A55" s="183">
        <v>42</v>
      </c>
      <c r="B55">
        <v>1995</v>
      </c>
      <c r="C55" s="184">
        <v>9</v>
      </c>
      <c r="D55" s="184">
        <v>3</v>
      </c>
      <c r="E55" t="s">
        <v>268</v>
      </c>
      <c r="F55" s="1">
        <v>-1</v>
      </c>
      <c r="G55" s="1" t="str">
        <f t="shared" si="12"/>
        <v/>
      </c>
      <c r="H55" s="1" t="str">
        <f t="shared" si="13"/>
        <v/>
      </c>
      <c r="I55" s="1">
        <f t="shared" si="14"/>
        <v>1</v>
      </c>
      <c r="J55" s="1">
        <f t="shared" si="15"/>
        <v>1</v>
      </c>
      <c r="K55" s="1">
        <f t="shared" si="16"/>
        <v>1</v>
      </c>
      <c r="V55" s="10">
        <v>1</v>
      </c>
      <c r="AA55" s="1">
        <v>1</v>
      </c>
      <c r="AE55" s="10">
        <v>1</v>
      </c>
      <c r="AI55" s="19" t="s">
        <v>45</v>
      </c>
    </row>
    <row r="56" spans="1:76" x14ac:dyDescent="0.3">
      <c r="A56" s="183">
        <v>42</v>
      </c>
      <c r="B56">
        <v>1995</v>
      </c>
      <c r="C56" s="184">
        <v>16</v>
      </c>
      <c r="D56" s="184">
        <v>3</v>
      </c>
      <c r="E56" t="s">
        <v>271</v>
      </c>
      <c r="F56" s="1">
        <v>1</v>
      </c>
      <c r="G56" s="1" t="str">
        <f t="shared" si="12"/>
        <v/>
      </c>
      <c r="H56" s="1">
        <f t="shared" si="13"/>
        <v>1</v>
      </c>
      <c r="I56" s="1">
        <f t="shared" si="14"/>
        <v>1</v>
      </c>
      <c r="J56" s="1">
        <f t="shared" si="15"/>
        <v>1</v>
      </c>
      <c r="K56" s="1">
        <f t="shared" si="16"/>
        <v>1</v>
      </c>
      <c r="Q56" s="1">
        <v>1</v>
      </c>
      <c r="V56" s="10">
        <v>1</v>
      </c>
      <c r="AA56" s="1">
        <v>1</v>
      </c>
      <c r="AE56" s="10">
        <v>1</v>
      </c>
      <c r="AI56" s="19" t="s">
        <v>45</v>
      </c>
    </row>
    <row r="57" spans="1:76" x14ac:dyDescent="0.3">
      <c r="A57" s="183">
        <v>42</v>
      </c>
      <c r="B57">
        <v>1995</v>
      </c>
      <c r="C57" s="184">
        <v>30</v>
      </c>
      <c r="D57" s="184">
        <v>3</v>
      </c>
      <c r="E57" t="s">
        <v>269</v>
      </c>
      <c r="F57" s="1">
        <v>-1</v>
      </c>
      <c r="G57" s="1" t="str">
        <f t="shared" si="12"/>
        <v/>
      </c>
      <c r="H57" s="1" t="str">
        <f t="shared" si="13"/>
        <v/>
      </c>
      <c r="I57" s="1">
        <f t="shared" si="14"/>
        <v>2</v>
      </c>
      <c r="J57" s="1">
        <f t="shared" si="15"/>
        <v>2</v>
      </c>
      <c r="K57" s="1">
        <f t="shared" si="16"/>
        <v>1</v>
      </c>
      <c r="W57" s="1">
        <v>1</v>
      </c>
      <c r="AB57" s="1">
        <v>1</v>
      </c>
      <c r="AE57" s="10">
        <v>1</v>
      </c>
      <c r="AI57" s="19" t="s">
        <v>45</v>
      </c>
    </row>
    <row r="58" spans="1:76" x14ac:dyDescent="0.3">
      <c r="A58" s="53">
        <v>42</v>
      </c>
      <c r="B58">
        <v>1995</v>
      </c>
      <c r="C58">
        <v>13</v>
      </c>
      <c r="D58">
        <v>4</v>
      </c>
      <c r="E58" t="s">
        <v>233</v>
      </c>
      <c r="F58" s="1">
        <v>-1</v>
      </c>
      <c r="G58" s="1" t="str">
        <f t="shared" si="12"/>
        <v/>
      </c>
      <c r="H58" s="1">
        <f t="shared" si="13"/>
        <v>2</v>
      </c>
      <c r="I58" s="1">
        <f t="shared" si="14"/>
        <v>2</v>
      </c>
      <c r="J58" s="1">
        <f t="shared" si="15"/>
        <v>2</v>
      </c>
      <c r="K58" s="1" t="str">
        <f t="shared" si="16"/>
        <v/>
      </c>
      <c r="R58" s="1">
        <v>1</v>
      </c>
      <c r="W58" s="1">
        <v>1</v>
      </c>
      <c r="AA58" s="36"/>
      <c r="AB58" s="1">
        <v>1</v>
      </c>
      <c r="AG58" s="19"/>
      <c r="AI58" s="1"/>
    </row>
    <row r="59" spans="1:76" x14ac:dyDescent="0.3">
      <c r="A59" s="53">
        <v>42</v>
      </c>
      <c r="B59">
        <v>1995</v>
      </c>
      <c r="C59">
        <v>25</v>
      </c>
      <c r="D59">
        <v>5</v>
      </c>
      <c r="E59" t="s">
        <v>229</v>
      </c>
      <c r="F59" s="1">
        <v>-1</v>
      </c>
      <c r="G59" s="1" t="str">
        <f t="shared" si="12"/>
        <v/>
      </c>
      <c r="H59" s="1">
        <f t="shared" si="13"/>
        <v>2</v>
      </c>
      <c r="I59" s="1">
        <f t="shared" si="14"/>
        <v>3</v>
      </c>
      <c r="J59" s="1">
        <f t="shared" si="15"/>
        <v>1</v>
      </c>
      <c r="K59" s="1">
        <f t="shared" si="16"/>
        <v>4</v>
      </c>
      <c r="R59" s="1">
        <v>1</v>
      </c>
      <c r="U59" s="49"/>
      <c r="X59" s="1">
        <v>1</v>
      </c>
      <c r="AA59" s="1">
        <v>1</v>
      </c>
      <c r="AD59" s="49"/>
      <c r="AH59" s="9">
        <v>1</v>
      </c>
      <c r="AI59" s="19" t="s">
        <v>47</v>
      </c>
    </row>
    <row r="60" spans="1:76" x14ac:dyDescent="0.3">
      <c r="A60" s="53">
        <v>42</v>
      </c>
      <c r="B60">
        <v>1995</v>
      </c>
      <c r="C60">
        <v>25</v>
      </c>
      <c r="D60">
        <v>5</v>
      </c>
      <c r="E60" t="s">
        <v>223</v>
      </c>
      <c r="F60" s="1">
        <v>1</v>
      </c>
      <c r="G60" s="1" t="str">
        <f t="shared" si="12"/>
        <v/>
      </c>
      <c r="H60" s="1">
        <f t="shared" si="13"/>
        <v>1</v>
      </c>
      <c r="I60" s="1">
        <f t="shared" si="14"/>
        <v>1</v>
      </c>
      <c r="J60" s="1">
        <f t="shared" si="15"/>
        <v>1</v>
      </c>
      <c r="K60" s="1">
        <f t="shared" si="16"/>
        <v>3</v>
      </c>
      <c r="Q60" s="1">
        <v>1</v>
      </c>
      <c r="V60" s="10">
        <v>1</v>
      </c>
      <c r="AA60" s="1">
        <v>1</v>
      </c>
      <c r="AG60" s="1">
        <v>1</v>
      </c>
      <c r="AI60" s="19" t="s">
        <v>45</v>
      </c>
    </row>
    <row r="61" spans="1:76" x14ac:dyDescent="0.3">
      <c r="A61" s="53">
        <v>42</v>
      </c>
      <c r="B61">
        <v>1995</v>
      </c>
      <c r="C61">
        <v>25</v>
      </c>
      <c r="D61">
        <v>5</v>
      </c>
      <c r="E61" t="s">
        <v>222</v>
      </c>
      <c r="F61" s="1">
        <v>1</v>
      </c>
      <c r="G61" s="1" t="str">
        <f t="shared" si="12"/>
        <v/>
      </c>
      <c r="H61" s="1" t="str">
        <f t="shared" si="13"/>
        <v/>
      </c>
      <c r="I61" s="1">
        <f t="shared" si="14"/>
        <v>1</v>
      </c>
      <c r="J61" s="1">
        <f t="shared" si="15"/>
        <v>1</v>
      </c>
      <c r="K61" s="1">
        <f t="shared" si="16"/>
        <v>1</v>
      </c>
      <c r="V61" s="10">
        <v>1</v>
      </c>
      <c r="AA61" s="1">
        <v>1</v>
      </c>
      <c r="AE61" s="10">
        <v>1</v>
      </c>
    </row>
    <row r="62" spans="1:76" x14ac:dyDescent="0.3">
      <c r="A62" s="53">
        <v>42</v>
      </c>
      <c r="B62">
        <v>1995</v>
      </c>
      <c r="C62">
        <v>1</v>
      </c>
      <c r="D62">
        <v>6</v>
      </c>
      <c r="E62" t="s">
        <v>235</v>
      </c>
      <c r="F62" s="1">
        <v>-1</v>
      </c>
      <c r="G62" s="1" t="str">
        <f t="shared" si="12"/>
        <v/>
      </c>
      <c r="H62" s="1" t="str">
        <f t="shared" si="13"/>
        <v/>
      </c>
      <c r="I62" s="1">
        <f t="shared" si="14"/>
        <v>2</v>
      </c>
      <c r="J62" s="1">
        <f t="shared" si="15"/>
        <v>2</v>
      </c>
      <c r="K62" s="1">
        <f t="shared" si="16"/>
        <v>2</v>
      </c>
      <c r="W62" s="1">
        <v>1</v>
      </c>
      <c r="AB62" s="1">
        <v>1</v>
      </c>
      <c r="AF62" s="1">
        <v>1</v>
      </c>
      <c r="AI62" s="19" t="s">
        <v>45</v>
      </c>
    </row>
    <row r="63" spans="1:76" x14ac:dyDescent="0.3">
      <c r="A63" s="53">
        <v>42</v>
      </c>
      <c r="B63">
        <v>1995</v>
      </c>
      <c r="C63">
        <v>8</v>
      </c>
      <c r="D63">
        <v>6</v>
      </c>
      <c r="E63" t="s">
        <v>232</v>
      </c>
      <c r="F63" s="1">
        <v>1</v>
      </c>
      <c r="G63" s="1" t="str">
        <f t="shared" si="12"/>
        <v/>
      </c>
      <c r="H63" s="1" t="str">
        <f t="shared" si="13"/>
        <v/>
      </c>
      <c r="I63" s="1">
        <f t="shared" si="14"/>
        <v>1</v>
      </c>
      <c r="J63" s="1">
        <f t="shared" si="15"/>
        <v>1</v>
      </c>
      <c r="K63" s="1" t="str">
        <f t="shared" si="16"/>
        <v/>
      </c>
      <c r="V63" s="10">
        <v>1</v>
      </c>
      <c r="AA63" s="1">
        <v>1</v>
      </c>
    </row>
    <row r="64" spans="1:76" x14ac:dyDescent="0.3">
      <c r="A64" s="53">
        <v>42</v>
      </c>
      <c r="B64">
        <v>1995</v>
      </c>
      <c r="C64">
        <v>8</v>
      </c>
      <c r="D64">
        <v>6</v>
      </c>
      <c r="E64" t="s">
        <v>231</v>
      </c>
      <c r="F64" s="1">
        <v>1</v>
      </c>
      <c r="G64" s="1" t="str">
        <f t="shared" si="12"/>
        <v/>
      </c>
      <c r="H64" s="1" t="str">
        <f t="shared" si="13"/>
        <v/>
      </c>
      <c r="I64" s="1">
        <f t="shared" si="14"/>
        <v>3</v>
      </c>
      <c r="J64" s="1">
        <f t="shared" si="15"/>
        <v>1</v>
      </c>
      <c r="K64" s="1" t="str">
        <f t="shared" si="16"/>
        <v/>
      </c>
      <c r="T64" s="19"/>
      <c r="X64" s="1">
        <v>1</v>
      </c>
      <c r="AA64" s="1">
        <v>1</v>
      </c>
    </row>
    <row r="65" spans="1:35" x14ac:dyDescent="0.3">
      <c r="A65" s="183">
        <v>42</v>
      </c>
      <c r="B65">
        <v>1995</v>
      </c>
      <c r="C65" s="184">
        <v>6</v>
      </c>
      <c r="D65" s="184">
        <v>7</v>
      </c>
      <c r="E65" t="s">
        <v>293</v>
      </c>
      <c r="F65" s="1">
        <v>-1</v>
      </c>
      <c r="G65" s="1" t="str">
        <f t="shared" si="12"/>
        <v/>
      </c>
      <c r="H65" s="1" t="str">
        <f t="shared" si="13"/>
        <v/>
      </c>
      <c r="I65" s="1">
        <f t="shared" si="14"/>
        <v>5</v>
      </c>
      <c r="J65" s="1">
        <f t="shared" si="15"/>
        <v>2</v>
      </c>
      <c r="K65" s="1">
        <f t="shared" si="16"/>
        <v>4</v>
      </c>
      <c r="Z65" s="9">
        <v>1</v>
      </c>
      <c r="AB65" s="1">
        <v>1</v>
      </c>
      <c r="AH65" s="9">
        <v>1</v>
      </c>
      <c r="AI65" s="19" t="s">
        <v>45</v>
      </c>
    </row>
    <row r="66" spans="1:35" x14ac:dyDescent="0.3">
      <c r="A66" s="183">
        <v>42</v>
      </c>
      <c r="B66">
        <v>1995</v>
      </c>
      <c r="C66" s="184">
        <v>6</v>
      </c>
      <c r="D66" s="184">
        <v>7</v>
      </c>
      <c r="E66" t="s">
        <v>270</v>
      </c>
      <c r="F66" s="1">
        <v>-1</v>
      </c>
      <c r="G66" s="1">
        <f t="shared" si="12"/>
        <v>1</v>
      </c>
      <c r="H66" s="1" t="str">
        <f t="shared" si="13"/>
        <v/>
      </c>
      <c r="I66" s="1">
        <f t="shared" si="14"/>
        <v>4</v>
      </c>
      <c r="J66" s="1">
        <f t="shared" si="15"/>
        <v>4</v>
      </c>
      <c r="K66" s="1">
        <f t="shared" si="16"/>
        <v>4</v>
      </c>
      <c r="L66" s="10">
        <v>1</v>
      </c>
      <c r="Y66" s="1">
        <v>1</v>
      </c>
      <c r="AD66" s="1">
        <v>1</v>
      </c>
      <c r="AH66" s="9">
        <v>1</v>
      </c>
      <c r="AI66" s="19" t="s">
        <v>45</v>
      </c>
    </row>
    <row r="67" spans="1:35" x14ac:dyDescent="0.3">
      <c r="A67" s="53">
        <v>42</v>
      </c>
      <c r="B67">
        <v>1995</v>
      </c>
      <c r="C67">
        <v>6</v>
      </c>
      <c r="D67">
        <v>7</v>
      </c>
      <c r="E67" t="s">
        <v>227</v>
      </c>
      <c r="F67" s="1">
        <v>-1</v>
      </c>
      <c r="G67" s="1" t="str">
        <f t="shared" si="12"/>
        <v/>
      </c>
      <c r="H67" s="1">
        <f t="shared" si="13"/>
        <v>3</v>
      </c>
      <c r="I67" s="1">
        <f t="shared" si="14"/>
        <v>2</v>
      </c>
      <c r="J67" s="1">
        <f t="shared" si="15"/>
        <v>1</v>
      </c>
      <c r="K67" s="1" t="str">
        <f t="shared" si="16"/>
        <v/>
      </c>
      <c r="S67" s="1">
        <v>1</v>
      </c>
      <c r="W67" s="1">
        <v>1</v>
      </c>
      <c r="AA67" s="1">
        <v>1</v>
      </c>
    </row>
    <row r="68" spans="1:35" x14ac:dyDescent="0.3">
      <c r="A68" s="53">
        <v>42</v>
      </c>
      <c r="B68">
        <v>1995</v>
      </c>
      <c r="C68">
        <v>7</v>
      </c>
      <c r="D68">
        <v>7</v>
      </c>
      <c r="E68" t="s">
        <v>230</v>
      </c>
      <c r="F68" s="1">
        <v>1</v>
      </c>
      <c r="G68" s="1" t="str">
        <f t="shared" si="12"/>
        <v/>
      </c>
      <c r="H68" s="1" t="str">
        <f t="shared" si="13"/>
        <v/>
      </c>
      <c r="I68" s="1">
        <f t="shared" si="14"/>
        <v>1</v>
      </c>
      <c r="J68" s="1">
        <f t="shared" si="15"/>
        <v>2</v>
      </c>
      <c r="K68" s="1" t="str">
        <f t="shared" si="16"/>
        <v/>
      </c>
      <c r="U68" s="49"/>
      <c r="V68" s="10">
        <v>1</v>
      </c>
      <c r="AB68" s="1">
        <v>1</v>
      </c>
      <c r="AD68" s="49"/>
    </row>
    <row r="69" spans="1:35" x14ac:dyDescent="0.3">
      <c r="A69" s="53">
        <v>42</v>
      </c>
      <c r="B69">
        <v>1995</v>
      </c>
      <c r="C69">
        <v>6</v>
      </c>
      <c r="D69">
        <v>10</v>
      </c>
      <c r="E69" t="s">
        <v>228</v>
      </c>
      <c r="F69" s="1">
        <v>-1</v>
      </c>
      <c r="G69" s="1" t="str">
        <f t="shared" si="12"/>
        <v/>
      </c>
      <c r="H69" s="1" t="str">
        <f t="shared" si="13"/>
        <v/>
      </c>
      <c r="I69" s="1">
        <f t="shared" si="14"/>
        <v>1</v>
      </c>
      <c r="J69" s="1">
        <f t="shared" si="15"/>
        <v>4</v>
      </c>
      <c r="K69" s="1" t="str">
        <f t="shared" si="16"/>
        <v/>
      </c>
      <c r="V69" s="10">
        <v>1</v>
      </c>
      <c r="AD69" s="1">
        <v>1</v>
      </c>
      <c r="AI69" s="58"/>
    </row>
    <row r="70" spans="1:35" x14ac:dyDescent="0.3">
      <c r="A70" s="53">
        <v>42</v>
      </c>
      <c r="B70">
        <v>1995</v>
      </c>
      <c r="C70">
        <v>18</v>
      </c>
      <c r="D70">
        <v>10</v>
      </c>
      <c r="E70" t="s">
        <v>234</v>
      </c>
      <c r="F70" s="1">
        <v>-1</v>
      </c>
      <c r="G70" s="1">
        <f t="shared" si="12"/>
        <v>2</v>
      </c>
      <c r="H70" s="1" t="str">
        <f t="shared" si="13"/>
        <v/>
      </c>
      <c r="I70" s="1">
        <f t="shared" si="14"/>
        <v>4</v>
      </c>
      <c r="J70" s="1">
        <f t="shared" si="15"/>
        <v>1</v>
      </c>
      <c r="K70" s="1">
        <f t="shared" si="16"/>
        <v>3</v>
      </c>
      <c r="M70" s="1">
        <v>1</v>
      </c>
      <c r="Y70" s="1">
        <v>1</v>
      </c>
      <c r="AA70" s="1">
        <v>1</v>
      </c>
      <c r="AG70" s="1">
        <v>1</v>
      </c>
      <c r="AI70" s="19" t="s">
        <v>44</v>
      </c>
    </row>
    <row r="71" spans="1:35" x14ac:dyDescent="0.3">
      <c r="A71" s="53">
        <v>42</v>
      </c>
      <c r="B71">
        <v>1995</v>
      </c>
      <c r="C71">
        <v>3</v>
      </c>
      <c r="D71">
        <v>11</v>
      </c>
      <c r="E71" t="s">
        <v>225</v>
      </c>
      <c r="F71" s="1">
        <v>-1</v>
      </c>
      <c r="G71" s="1" t="str">
        <f t="shared" si="12"/>
        <v/>
      </c>
      <c r="H71" s="1" t="str">
        <f t="shared" si="13"/>
        <v/>
      </c>
      <c r="I71" s="1">
        <f t="shared" si="14"/>
        <v>5</v>
      </c>
      <c r="J71" s="1">
        <f t="shared" si="15"/>
        <v>1</v>
      </c>
      <c r="K71" s="1" t="str">
        <f t="shared" si="16"/>
        <v/>
      </c>
      <c r="Z71" s="9">
        <v>1</v>
      </c>
      <c r="AA71" s="1">
        <v>1</v>
      </c>
    </row>
    <row r="72" spans="1:35" x14ac:dyDescent="0.3">
      <c r="A72" s="53">
        <v>42</v>
      </c>
      <c r="B72">
        <v>1995</v>
      </c>
      <c r="C72">
        <v>9</v>
      </c>
      <c r="D72">
        <v>11</v>
      </c>
      <c r="E72" t="s">
        <v>221</v>
      </c>
      <c r="F72" s="1">
        <v>-1</v>
      </c>
      <c r="G72" s="1" t="str">
        <f t="shared" si="12"/>
        <v/>
      </c>
      <c r="H72" s="1" t="str">
        <f t="shared" si="13"/>
        <v/>
      </c>
      <c r="I72" s="1">
        <f t="shared" si="14"/>
        <v>1</v>
      </c>
      <c r="J72" s="1">
        <f t="shared" si="15"/>
        <v>2</v>
      </c>
      <c r="K72" s="1">
        <f t="shared" si="16"/>
        <v>1</v>
      </c>
      <c r="V72" s="10">
        <v>1</v>
      </c>
      <c r="AB72" s="1">
        <v>1</v>
      </c>
      <c r="AE72" s="10">
        <v>1</v>
      </c>
      <c r="AI72" s="19" t="s">
        <v>45</v>
      </c>
    </row>
    <row r="73" spans="1:35" x14ac:dyDescent="0.3">
      <c r="A73" s="53">
        <v>42</v>
      </c>
      <c r="B73">
        <v>1995</v>
      </c>
      <c r="C73">
        <v>20</v>
      </c>
      <c r="D73">
        <v>11</v>
      </c>
      <c r="E73" t="s">
        <v>224</v>
      </c>
      <c r="F73" s="1">
        <v>-1</v>
      </c>
      <c r="G73" s="1" t="str">
        <f t="shared" si="12"/>
        <v/>
      </c>
      <c r="H73" s="1">
        <f t="shared" si="13"/>
        <v>1</v>
      </c>
      <c r="I73" s="1">
        <f t="shared" si="14"/>
        <v>3</v>
      </c>
      <c r="J73" s="1">
        <f t="shared" si="15"/>
        <v>1</v>
      </c>
      <c r="K73" s="1">
        <f t="shared" si="16"/>
        <v>4</v>
      </c>
      <c r="Q73" s="1">
        <v>1</v>
      </c>
      <c r="X73" s="1">
        <v>1</v>
      </c>
      <c r="AA73" s="1">
        <v>1</v>
      </c>
      <c r="AH73" s="9">
        <v>1</v>
      </c>
      <c r="AI73" s="19" t="s">
        <v>45</v>
      </c>
    </row>
    <row r="74" spans="1:35" x14ac:dyDescent="0.3">
      <c r="A74" s="53">
        <v>42</v>
      </c>
      <c r="B74">
        <v>1996</v>
      </c>
      <c r="C74">
        <v>25</v>
      </c>
      <c r="D74">
        <v>1</v>
      </c>
      <c r="E74" t="s">
        <v>244</v>
      </c>
      <c r="F74" s="1">
        <v>-1</v>
      </c>
      <c r="G74" s="1" t="str">
        <f t="shared" si="12"/>
        <v/>
      </c>
      <c r="H74" s="1" t="str">
        <f t="shared" si="13"/>
        <v/>
      </c>
      <c r="I74" s="1">
        <f t="shared" si="14"/>
        <v>4</v>
      </c>
      <c r="J74" s="1">
        <f t="shared" si="15"/>
        <v>1</v>
      </c>
      <c r="K74" s="1">
        <f t="shared" si="16"/>
        <v>3</v>
      </c>
      <c r="Y74" s="1">
        <v>1</v>
      </c>
      <c r="AA74" s="1">
        <v>1</v>
      </c>
      <c r="AG74" s="1">
        <v>1</v>
      </c>
      <c r="AI74" s="19" t="s">
        <v>45</v>
      </c>
    </row>
    <row r="75" spans="1:35" x14ac:dyDescent="0.3">
      <c r="A75" s="53">
        <v>42</v>
      </c>
      <c r="B75">
        <v>1996</v>
      </c>
      <c r="C75" s="184">
        <v>14</v>
      </c>
      <c r="D75" s="184">
        <v>3</v>
      </c>
      <c r="E75" t="s">
        <v>251</v>
      </c>
      <c r="F75" s="1">
        <v>-1</v>
      </c>
      <c r="G75" s="1" t="str">
        <f t="shared" si="12"/>
        <v/>
      </c>
      <c r="H75" s="1" t="str">
        <f t="shared" si="13"/>
        <v/>
      </c>
      <c r="I75" s="1">
        <f t="shared" si="14"/>
        <v>1</v>
      </c>
      <c r="J75" s="1">
        <f t="shared" si="15"/>
        <v>1</v>
      </c>
      <c r="K75" s="1" t="str">
        <f t="shared" si="16"/>
        <v/>
      </c>
      <c r="V75" s="10">
        <v>1</v>
      </c>
      <c r="AA75" s="1">
        <v>1</v>
      </c>
    </row>
    <row r="76" spans="1:35" x14ac:dyDescent="0.3">
      <c r="A76" s="53">
        <v>42</v>
      </c>
      <c r="B76">
        <v>1996</v>
      </c>
      <c r="C76">
        <v>21</v>
      </c>
      <c r="D76">
        <v>3</v>
      </c>
      <c r="E76" t="s">
        <v>239</v>
      </c>
      <c r="F76" s="1">
        <v>-1</v>
      </c>
      <c r="G76" s="1">
        <f t="shared" ref="G76:G113" si="17">IF(SUM(L76:P76)=0,"",(L76*1+M76*2+N76*3+O76*4+P76*5)/SUM(L76:P76))</f>
        <v>4</v>
      </c>
      <c r="H76" s="1">
        <f t="shared" ref="H76:H113" si="18">IF(SUM(Q76:U76)=0,"",(Q76*1+R76*2+S76*3+T76*4+U76*5)/SUM(Q76:U76))</f>
        <v>2</v>
      </c>
      <c r="I76" s="1">
        <f t="shared" ref="I76:I113" si="19">IF(SUM(V76:Z76)=0,"",(V76*1+W76*2+X76*3+Y76*4+Z76*5)/SUM(V76:Z76))</f>
        <v>2</v>
      </c>
      <c r="J76" s="1">
        <f t="shared" ref="J76:J113" si="20">IF(AA76=1,1,(IF(AB76=1,2,(IF(AC76=1,3,(IF(AD76=1,4,"")))))))</f>
        <v>1</v>
      </c>
      <c r="K76" s="1">
        <f t="shared" ref="K76:K113" si="21">IF(AE76=1,1,(IF(AF76=1,2,(IF(AG76=1,3,(IF(AH76=1,4,"")))))))</f>
        <v>1</v>
      </c>
      <c r="O76" s="1">
        <v>1</v>
      </c>
      <c r="R76" s="1">
        <v>1</v>
      </c>
      <c r="T76" s="19"/>
      <c r="W76" s="1">
        <v>1</v>
      </c>
      <c r="AA76" s="1">
        <v>1</v>
      </c>
      <c r="AE76" s="37">
        <v>1</v>
      </c>
    </row>
    <row r="77" spans="1:35" x14ac:dyDescent="0.3">
      <c r="A77" s="53">
        <v>42</v>
      </c>
      <c r="B77">
        <v>1996</v>
      </c>
      <c r="C77">
        <v>21</v>
      </c>
      <c r="D77">
        <v>3</v>
      </c>
      <c r="E77" t="s">
        <v>236</v>
      </c>
      <c r="F77" s="1">
        <v>-1</v>
      </c>
      <c r="G77" s="1" t="str">
        <f t="shared" si="17"/>
        <v/>
      </c>
      <c r="H77" s="1" t="str">
        <f t="shared" si="18"/>
        <v/>
      </c>
      <c r="I77" s="1">
        <f t="shared" si="19"/>
        <v>2</v>
      </c>
      <c r="J77" s="1">
        <f t="shared" si="20"/>
        <v>3</v>
      </c>
      <c r="K77" s="1" t="str">
        <f t="shared" si="21"/>
        <v/>
      </c>
      <c r="W77" s="1">
        <v>1</v>
      </c>
      <c r="AC77" s="1">
        <v>1</v>
      </c>
    </row>
    <row r="78" spans="1:35" x14ac:dyDescent="0.3">
      <c r="A78" s="53">
        <v>42</v>
      </c>
      <c r="B78">
        <v>1996</v>
      </c>
      <c r="C78">
        <v>11</v>
      </c>
      <c r="D78">
        <v>4</v>
      </c>
      <c r="E78" t="s">
        <v>241</v>
      </c>
      <c r="F78" s="1">
        <v>-1</v>
      </c>
      <c r="G78" s="1" t="str">
        <f t="shared" si="17"/>
        <v/>
      </c>
      <c r="H78" s="1" t="str">
        <f t="shared" si="18"/>
        <v/>
      </c>
      <c r="I78" s="1">
        <f t="shared" si="19"/>
        <v>1</v>
      </c>
      <c r="J78" s="1">
        <f t="shared" si="20"/>
        <v>2</v>
      </c>
      <c r="K78" s="1">
        <f t="shared" si="21"/>
        <v>1</v>
      </c>
      <c r="V78" s="10">
        <v>1</v>
      </c>
      <c r="AB78" s="1">
        <v>1</v>
      </c>
      <c r="AE78" s="10">
        <v>1</v>
      </c>
      <c r="AI78" s="19" t="s">
        <v>45</v>
      </c>
    </row>
    <row r="79" spans="1:35" x14ac:dyDescent="0.3">
      <c r="A79" s="53">
        <v>42</v>
      </c>
      <c r="B79">
        <v>1996</v>
      </c>
      <c r="C79" s="184">
        <v>11</v>
      </c>
      <c r="D79" s="184">
        <v>4</v>
      </c>
      <c r="E79" t="s">
        <v>252</v>
      </c>
      <c r="F79" s="1">
        <v>-1</v>
      </c>
      <c r="G79" s="1" t="str">
        <f t="shared" si="17"/>
        <v/>
      </c>
      <c r="H79" s="1" t="str">
        <f t="shared" si="18"/>
        <v/>
      </c>
      <c r="I79" s="1">
        <f t="shared" si="19"/>
        <v>5</v>
      </c>
      <c r="J79" s="1">
        <f t="shared" si="20"/>
        <v>1</v>
      </c>
      <c r="K79" s="1">
        <f t="shared" si="21"/>
        <v>4</v>
      </c>
      <c r="Z79" s="9">
        <v>1</v>
      </c>
      <c r="AA79" s="1">
        <v>1</v>
      </c>
      <c r="AE79" s="49"/>
      <c r="AH79" s="9">
        <v>1</v>
      </c>
      <c r="AI79" s="38" t="s">
        <v>45</v>
      </c>
    </row>
    <row r="80" spans="1:35" x14ac:dyDescent="0.3">
      <c r="A80" s="53">
        <v>42</v>
      </c>
      <c r="B80">
        <v>1996</v>
      </c>
      <c r="C80">
        <v>15</v>
      </c>
      <c r="D80">
        <v>5</v>
      </c>
      <c r="E80" t="s">
        <v>240</v>
      </c>
      <c r="F80" s="1">
        <v>-1</v>
      </c>
      <c r="G80" s="1" t="str">
        <f t="shared" si="17"/>
        <v/>
      </c>
      <c r="H80" s="1">
        <f t="shared" si="18"/>
        <v>3</v>
      </c>
      <c r="I80" s="1">
        <f t="shared" si="19"/>
        <v>5</v>
      </c>
      <c r="J80" s="1">
        <f t="shared" si="20"/>
        <v>1</v>
      </c>
      <c r="K80" s="1">
        <f t="shared" si="21"/>
        <v>4</v>
      </c>
      <c r="S80" s="1">
        <v>1</v>
      </c>
      <c r="T80" s="19"/>
      <c r="W80" s="176"/>
      <c r="X80" s="176"/>
      <c r="Z80" s="9">
        <v>1</v>
      </c>
      <c r="AA80" s="36">
        <v>1</v>
      </c>
      <c r="AH80" s="9">
        <v>1</v>
      </c>
      <c r="AI80" s="19" t="s">
        <v>44</v>
      </c>
    </row>
    <row r="81" spans="1:35" x14ac:dyDescent="0.3">
      <c r="A81" s="53">
        <v>42</v>
      </c>
      <c r="B81">
        <v>1996</v>
      </c>
      <c r="C81">
        <v>14</v>
      </c>
      <c r="D81">
        <v>6</v>
      </c>
      <c r="E81" t="s">
        <v>238</v>
      </c>
      <c r="F81" s="1">
        <v>-1</v>
      </c>
      <c r="G81" s="1" t="str">
        <f t="shared" si="17"/>
        <v/>
      </c>
      <c r="H81" s="1">
        <f t="shared" si="18"/>
        <v>3</v>
      </c>
      <c r="I81" s="1">
        <f t="shared" si="19"/>
        <v>3</v>
      </c>
      <c r="J81" s="1">
        <f t="shared" si="20"/>
        <v>1</v>
      </c>
      <c r="K81" s="1">
        <f t="shared" si="21"/>
        <v>2</v>
      </c>
      <c r="S81" s="1">
        <v>1</v>
      </c>
      <c r="X81" s="1">
        <v>1</v>
      </c>
      <c r="AA81" s="1">
        <v>1</v>
      </c>
      <c r="AF81" s="1">
        <v>1</v>
      </c>
      <c r="AI81" s="19" t="s">
        <v>45</v>
      </c>
    </row>
    <row r="82" spans="1:35" x14ac:dyDescent="0.3">
      <c r="A82" s="53">
        <v>42</v>
      </c>
      <c r="B82">
        <v>1996</v>
      </c>
      <c r="C82" s="184">
        <v>11</v>
      </c>
      <c r="D82" s="184">
        <v>7</v>
      </c>
      <c r="E82" t="s">
        <v>253</v>
      </c>
      <c r="F82" s="1">
        <v>1</v>
      </c>
      <c r="G82" s="1" t="str">
        <f t="shared" si="17"/>
        <v/>
      </c>
      <c r="H82" s="1" t="str">
        <f t="shared" si="18"/>
        <v/>
      </c>
      <c r="I82" s="1">
        <f t="shared" si="19"/>
        <v>1</v>
      </c>
      <c r="J82" s="1">
        <f t="shared" si="20"/>
        <v>1</v>
      </c>
      <c r="K82" s="1" t="str">
        <f t="shared" si="21"/>
        <v/>
      </c>
      <c r="V82" s="10">
        <v>1</v>
      </c>
      <c r="AA82" s="1">
        <v>1</v>
      </c>
    </row>
    <row r="83" spans="1:35" x14ac:dyDescent="0.3">
      <c r="A83" s="183">
        <v>42</v>
      </c>
      <c r="B83">
        <v>1996</v>
      </c>
      <c r="C83" s="184">
        <v>11</v>
      </c>
      <c r="D83" s="184">
        <v>7</v>
      </c>
      <c r="E83" t="s">
        <v>272</v>
      </c>
      <c r="F83" s="1">
        <v>-1</v>
      </c>
      <c r="G83" s="1" t="str">
        <f t="shared" si="17"/>
        <v/>
      </c>
      <c r="H83" s="1" t="str">
        <f t="shared" si="18"/>
        <v/>
      </c>
      <c r="I83" s="1">
        <f t="shared" si="19"/>
        <v>3</v>
      </c>
      <c r="J83" s="1">
        <f t="shared" si="20"/>
        <v>1</v>
      </c>
      <c r="K83" s="1" t="str">
        <f t="shared" si="21"/>
        <v/>
      </c>
      <c r="X83" s="1">
        <v>1</v>
      </c>
      <c r="AA83" s="1">
        <v>1</v>
      </c>
    </row>
    <row r="84" spans="1:35" x14ac:dyDescent="0.3">
      <c r="A84" s="53">
        <v>42</v>
      </c>
      <c r="B84">
        <v>1996</v>
      </c>
      <c r="C84">
        <v>11</v>
      </c>
      <c r="D84">
        <v>7</v>
      </c>
      <c r="E84" t="s">
        <v>237</v>
      </c>
      <c r="F84" s="1">
        <v>-1</v>
      </c>
      <c r="G84" s="1" t="str">
        <f t="shared" si="17"/>
        <v/>
      </c>
      <c r="H84" s="1" t="str">
        <f t="shared" si="18"/>
        <v/>
      </c>
      <c r="I84" s="1">
        <f t="shared" si="19"/>
        <v>2</v>
      </c>
      <c r="J84" s="1">
        <f t="shared" si="20"/>
        <v>1</v>
      </c>
      <c r="K84" s="1" t="str">
        <f t="shared" si="21"/>
        <v/>
      </c>
      <c r="W84" s="1">
        <v>1</v>
      </c>
      <c r="AA84" s="1">
        <v>1</v>
      </c>
    </row>
    <row r="85" spans="1:35" x14ac:dyDescent="0.3">
      <c r="A85" s="53">
        <v>42</v>
      </c>
      <c r="B85">
        <v>1996</v>
      </c>
      <c r="C85">
        <v>31</v>
      </c>
      <c r="D85">
        <v>7</v>
      </c>
      <c r="E85" t="s">
        <v>249</v>
      </c>
      <c r="F85" s="1">
        <v>-1</v>
      </c>
      <c r="G85" s="1" t="str">
        <f t="shared" si="17"/>
        <v/>
      </c>
      <c r="H85" s="1">
        <f t="shared" si="18"/>
        <v>4</v>
      </c>
      <c r="I85" s="1">
        <f t="shared" si="19"/>
        <v>2</v>
      </c>
      <c r="J85" s="1">
        <f t="shared" si="20"/>
        <v>2</v>
      </c>
      <c r="K85" s="1" t="str">
        <f t="shared" si="21"/>
        <v/>
      </c>
      <c r="T85" s="1">
        <v>1</v>
      </c>
      <c r="W85" s="1">
        <v>1</v>
      </c>
      <c r="AB85" s="1">
        <v>1</v>
      </c>
    </row>
    <row r="86" spans="1:35" x14ac:dyDescent="0.3">
      <c r="A86" s="53">
        <v>42</v>
      </c>
      <c r="B86">
        <v>1996</v>
      </c>
      <c r="C86">
        <v>31</v>
      </c>
      <c r="D86">
        <v>7</v>
      </c>
      <c r="E86" t="s">
        <v>247</v>
      </c>
      <c r="F86" s="1">
        <v>-1</v>
      </c>
      <c r="G86" s="1" t="str">
        <f t="shared" si="17"/>
        <v/>
      </c>
      <c r="H86" s="1" t="str">
        <f t="shared" si="18"/>
        <v/>
      </c>
      <c r="I86" s="1">
        <f t="shared" si="19"/>
        <v>2</v>
      </c>
      <c r="J86" s="1">
        <f t="shared" si="20"/>
        <v>3</v>
      </c>
      <c r="K86" s="1">
        <f t="shared" si="21"/>
        <v>1</v>
      </c>
      <c r="W86" s="1">
        <v>1</v>
      </c>
      <c r="AC86" s="1">
        <v>1</v>
      </c>
      <c r="AE86" s="10">
        <v>1</v>
      </c>
      <c r="AI86" s="19" t="s">
        <v>45</v>
      </c>
    </row>
    <row r="87" spans="1:35" x14ac:dyDescent="0.3">
      <c r="A87" s="53">
        <v>42</v>
      </c>
      <c r="B87">
        <v>1996</v>
      </c>
      <c r="C87">
        <v>10</v>
      </c>
      <c r="D87">
        <v>9</v>
      </c>
      <c r="E87" t="s">
        <v>246</v>
      </c>
      <c r="F87" s="1">
        <v>-1</v>
      </c>
      <c r="G87" s="1" t="str">
        <f t="shared" si="17"/>
        <v/>
      </c>
      <c r="H87" s="1" t="str">
        <f t="shared" si="18"/>
        <v/>
      </c>
      <c r="I87" s="1">
        <f t="shared" si="19"/>
        <v>2</v>
      </c>
      <c r="J87" s="1">
        <f t="shared" si="20"/>
        <v>1</v>
      </c>
      <c r="K87" s="1">
        <f t="shared" si="21"/>
        <v>1</v>
      </c>
      <c r="W87" s="1">
        <v>1</v>
      </c>
      <c r="AA87" s="1">
        <v>1</v>
      </c>
      <c r="AE87" s="10">
        <v>1</v>
      </c>
      <c r="AI87" s="19" t="s">
        <v>45</v>
      </c>
    </row>
    <row r="88" spans="1:35" x14ac:dyDescent="0.3">
      <c r="A88" s="53">
        <v>42</v>
      </c>
      <c r="B88">
        <v>1996</v>
      </c>
      <c r="C88">
        <v>24</v>
      </c>
      <c r="D88">
        <v>10</v>
      </c>
      <c r="E88" t="s">
        <v>242</v>
      </c>
      <c r="F88" s="1">
        <v>1</v>
      </c>
      <c r="G88" s="1" t="str">
        <f t="shared" si="17"/>
        <v/>
      </c>
      <c r="H88" s="1" t="str">
        <f t="shared" si="18"/>
        <v/>
      </c>
      <c r="I88" s="1">
        <f t="shared" si="19"/>
        <v>5</v>
      </c>
      <c r="J88" s="1">
        <f t="shared" si="20"/>
        <v>4</v>
      </c>
      <c r="K88" s="1" t="str">
        <f t="shared" si="21"/>
        <v/>
      </c>
      <c r="Z88" s="9">
        <v>1</v>
      </c>
      <c r="AD88" s="1">
        <v>1</v>
      </c>
    </row>
    <row r="89" spans="1:35" x14ac:dyDescent="0.3">
      <c r="A89" s="53">
        <v>42</v>
      </c>
      <c r="B89">
        <v>1996</v>
      </c>
      <c r="C89" s="184">
        <v>7</v>
      </c>
      <c r="D89" s="184">
        <v>11</v>
      </c>
      <c r="E89" t="s">
        <v>250</v>
      </c>
      <c r="F89" s="1">
        <v>-1</v>
      </c>
      <c r="G89" s="1" t="str">
        <f t="shared" si="17"/>
        <v/>
      </c>
      <c r="H89" s="1" t="str">
        <f t="shared" si="18"/>
        <v/>
      </c>
      <c r="I89" s="1">
        <f t="shared" si="19"/>
        <v>2</v>
      </c>
      <c r="J89" s="1">
        <f t="shared" si="20"/>
        <v>1</v>
      </c>
      <c r="K89" s="1">
        <f t="shared" si="21"/>
        <v>1</v>
      </c>
      <c r="W89" s="1">
        <v>1</v>
      </c>
      <c r="AA89" s="1">
        <v>1</v>
      </c>
      <c r="AE89" s="10">
        <v>1</v>
      </c>
      <c r="AI89" s="19" t="s">
        <v>45</v>
      </c>
    </row>
    <row r="90" spans="1:35" x14ac:dyDescent="0.3">
      <c r="A90" s="53">
        <v>42</v>
      </c>
      <c r="B90">
        <v>1996</v>
      </c>
      <c r="C90">
        <v>14</v>
      </c>
      <c r="D90">
        <v>11</v>
      </c>
      <c r="E90" t="s">
        <v>245</v>
      </c>
      <c r="F90" s="1">
        <v>-1</v>
      </c>
      <c r="G90" s="1">
        <f t="shared" si="17"/>
        <v>4</v>
      </c>
      <c r="H90" s="1">
        <f t="shared" si="18"/>
        <v>2</v>
      </c>
      <c r="I90" s="1">
        <f t="shared" si="19"/>
        <v>2</v>
      </c>
      <c r="J90" s="1">
        <f t="shared" si="20"/>
        <v>3</v>
      </c>
      <c r="K90" s="1">
        <f t="shared" si="21"/>
        <v>1</v>
      </c>
      <c r="O90" s="1">
        <v>1</v>
      </c>
      <c r="R90" s="1">
        <v>1</v>
      </c>
      <c r="W90" s="1">
        <v>1</v>
      </c>
      <c r="AC90" s="1">
        <v>1</v>
      </c>
      <c r="AE90" s="10">
        <v>1</v>
      </c>
      <c r="AI90" s="19" t="s">
        <v>44</v>
      </c>
    </row>
    <row r="91" spans="1:35" x14ac:dyDescent="0.3">
      <c r="A91" s="53">
        <v>42</v>
      </c>
      <c r="B91">
        <v>1996</v>
      </c>
      <c r="C91" s="184">
        <v>5</v>
      </c>
      <c r="D91" s="184">
        <v>12</v>
      </c>
      <c r="E91" t="s">
        <v>254</v>
      </c>
      <c r="F91" s="1">
        <v>-1</v>
      </c>
      <c r="G91" s="1">
        <f t="shared" si="17"/>
        <v>3</v>
      </c>
      <c r="H91" s="1">
        <f t="shared" si="18"/>
        <v>4</v>
      </c>
      <c r="I91" s="1">
        <f t="shared" si="19"/>
        <v>2</v>
      </c>
      <c r="J91" s="1">
        <f t="shared" si="20"/>
        <v>1</v>
      </c>
      <c r="K91" s="1">
        <f t="shared" si="21"/>
        <v>2</v>
      </c>
      <c r="N91" s="1">
        <v>1</v>
      </c>
      <c r="T91" s="1">
        <v>1</v>
      </c>
      <c r="W91" s="1">
        <v>1</v>
      </c>
      <c r="AA91" s="1">
        <v>1</v>
      </c>
      <c r="AF91" s="1">
        <v>1</v>
      </c>
      <c r="AI91" s="19" t="s">
        <v>45</v>
      </c>
    </row>
    <row r="92" spans="1:35" x14ac:dyDescent="0.3">
      <c r="A92" s="53">
        <v>42</v>
      </c>
      <c r="B92">
        <v>1996</v>
      </c>
      <c r="C92">
        <v>12</v>
      </c>
      <c r="D92">
        <v>12</v>
      </c>
      <c r="E92" t="s">
        <v>243</v>
      </c>
      <c r="F92" s="1">
        <v>-1</v>
      </c>
      <c r="G92" s="1" t="str">
        <f t="shared" si="17"/>
        <v/>
      </c>
      <c r="H92" s="1">
        <f t="shared" si="18"/>
        <v>4</v>
      </c>
      <c r="I92" s="1">
        <f t="shared" si="19"/>
        <v>4</v>
      </c>
      <c r="J92" s="1">
        <f t="shared" si="20"/>
        <v>1</v>
      </c>
      <c r="K92" s="1">
        <f t="shared" si="21"/>
        <v>2</v>
      </c>
      <c r="T92" s="1">
        <v>1</v>
      </c>
      <c r="Y92" s="1">
        <v>1</v>
      </c>
      <c r="AA92" s="1">
        <v>1</v>
      </c>
      <c r="AF92" s="1">
        <v>1</v>
      </c>
      <c r="AI92" s="19" t="s">
        <v>45</v>
      </c>
    </row>
    <row r="93" spans="1:35" x14ac:dyDescent="0.3">
      <c r="A93" s="183">
        <v>42</v>
      </c>
      <c r="B93">
        <v>1997</v>
      </c>
      <c r="C93" s="184">
        <v>27</v>
      </c>
      <c r="D93" s="184">
        <v>2</v>
      </c>
      <c r="E93" t="s">
        <v>278</v>
      </c>
      <c r="F93" s="1">
        <v>1</v>
      </c>
      <c r="G93" s="1">
        <f t="shared" si="17"/>
        <v>2</v>
      </c>
      <c r="H93" s="1">
        <f t="shared" si="18"/>
        <v>4</v>
      </c>
      <c r="I93" s="1">
        <f t="shared" si="19"/>
        <v>5</v>
      </c>
      <c r="J93" s="1">
        <f t="shared" si="20"/>
        <v>3</v>
      </c>
      <c r="K93" s="1" t="str">
        <f t="shared" si="21"/>
        <v/>
      </c>
      <c r="M93" s="1">
        <v>1</v>
      </c>
      <c r="T93" s="1">
        <v>1</v>
      </c>
      <c r="Z93" s="9">
        <v>1</v>
      </c>
      <c r="AC93" s="1">
        <v>1</v>
      </c>
    </row>
    <row r="94" spans="1:35" x14ac:dyDescent="0.3">
      <c r="A94" s="183">
        <v>42</v>
      </c>
      <c r="B94">
        <v>1997</v>
      </c>
      <c r="C94" s="184">
        <v>20</v>
      </c>
      <c r="D94" s="184">
        <v>3</v>
      </c>
      <c r="E94" t="s">
        <v>274</v>
      </c>
      <c r="F94" s="1">
        <v>1</v>
      </c>
      <c r="G94" s="1">
        <f t="shared" si="17"/>
        <v>2</v>
      </c>
      <c r="H94" s="1">
        <f t="shared" si="18"/>
        <v>4</v>
      </c>
      <c r="I94" s="1">
        <f t="shared" si="19"/>
        <v>4</v>
      </c>
      <c r="J94" s="1">
        <f t="shared" si="20"/>
        <v>3</v>
      </c>
      <c r="K94" s="1">
        <f t="shared" si="21"/>
        <v>2</v>
      </c>
      <c r="M94" s="1">
        <v>1</v>
      </c>
      <c r="T94" s="1">
        <v>1</v>
      </c>
      <c r="Y94" s="1">
        <v>1</v>
      </c>
      <c r="AC94" s="1">
        <v>1</v>
      </c>
      <c r="AF94" s="1">
        <v>1</v>
      </c>
      <c r="AI94" s="19" t="s">
        <v>296</v>
      </c>
    </row>
    <row r="95" spans="1:35" x14ac:dyDescent="0.3">
      <c r="A95" s="183">
        <v>42</v>
      </c>
      <c r="B95">
        <v>1997</v>
      </c>
      <c r="C95" s="184">
        <v>20</v>
      </c>
      <c r="D95" s="184">
        <v>3</v>
      </c>
      <c r="E95" t="s">
        <v>273</v>
      </c>
      <c r="F95" s="1">
        <v>1</v>
      </c>
      <c r="G95" s="1">
        <f t="shared" si="17"/>
        <v>5</v>
      </c>
      <c r="H95" s="1">
        <f t="shared" si="18"/>
        <v>1</v>
      </c>
      <c r="I95" s="1">
        <f t="shared" si="19"/>
        <v>1</v>
      </c>
      <c r="J95" s="1">
        <f t="shared" si="20"/>
        <v>1</v>
      </c>
      <c r="K95" s="1">
        <f t="shared" si="21"/>
        <v>1</v>
      </c>
      <c r="P95" s="9">
        <v>1</v>
      </c>
      <c r="Q95" s="1">
        <v>1</v>
      </c>
      <c r="V95" s="10">
        <v>1</v>
      </c>
      <c r="AA95" s="1">
        <v>1</v>
      </c>
      <c r="AE95" s="10">
        <v>1</v>
      </c>
      <c r="AI95" s="19" t="s">
        <v>45</v>
      </c>
    </row>
    <row r="96" spans="1:35" x14ac:dyDescent="0.3">
      <c r="A96" s="183">
        <v>42</v>
      </c>
      <c r="B96">
        <v>1997</v>
      </c>
      <c r="C96" s="184">
        <v>3</v>
      </c>
      <c r="D96" s="184">
        <v>4</v>
      </c>
      <c r="E96" t="s">
        <v>275</v>
      </c>
      <c r="F96" s="1">
        <v>1</v>
      </c>
      <c r="G96" s="1" t="str">
        <f t="shared" si="17"/>
        <v/>
      </c>
      <c r="H96" s="1" t="str">
        <f t="shared" si="18"/>
        <v/>
      </c>
      <c r="I96" s="1">
        <f t="shared" si="19"/>
        <v>3</v>
      </c>
      <c r="J96" s="1">
        <f t="shared" si="20"/>
        <v>1</v>
      </c>
      <c r="K96" s="1">
        <f t="shared" si="21"/>
        <v>1</v>
      </c>
      <c r="X96" s="1">
        <v>1</v>
      </c>
      <c r="AA96" s="1">
        <v>1</v>
      </c>
      <c r="AE96" s="10">
        <v>1</v>
      </c>
      <c r="AI96" s="19" t="s">
        <v>47</v>
      </c>
    </row>
    <row r="97" spans="1:35" x14ac:dyDescent="0.3">
      <c r="A97" s="183">
        <v>42</v>
      </c>
      <c r="B97">
        <v>1997</v>
      </c>
      <c r="C97" s="184">
        <v>3</v>
      </c>
      <c r="D97" s="184">
        <v>4</v>
      </c>
      <c r="E97" t="s">
        <v>279</v>
      </c>
      <c r="F97" s="1">
        <v>-1</v>
      </c>
      <c r="G97" s="1" t="str">
        <f t="shared" si="17"/>
        <v/>
      </c>
      <c r="H97" s="1" t="str">
        <f t="shared" si="18"/>
        <v/>
      </c>
      <c r="I97" s="1">
        <f t="shared" si="19"/>
        <v>5</v>
      </c>
      <c r="J97" s="1">
        <f t="shared" si="20"/>
        <v>3</v>
      </c>
      <c r="K97" s="1">
        <f t="shared" si="21"/>
        <v>4</v>
      </c>
      <c r="Z97" s="9">
        <v>1</v>
      </c>
      <c r="AC97" s="1">
        <v>1</v>
      </c>
      <c r="AH97" s="9">
        <v>1</v>
      </c>
      <c r="AI97" s="19" t="s">
        <v>45</v>
      </c>
    </row>
    <row r="98" spans="1:35" x14ac:dyDescent="0.3">
      <c r="A98" s="183">
        <v>42</v>
      </c>
      <c r="B98">
        <v>1997</v>
      </c>
      <c r="C98" s="184">
        <v>17</v>
      </c>
      <c r="D98" s="184">
        <v>4</v>
      </c>
      <c r="E98" t="s">
        <v>280</v>
      </c>
      <c r="F98" s="1">
        <v>1</v>
      </c>
      <c r="G98" s="1" t="str">
        <f t="shared" si="17"/>
        <v/>
      </c>
      <c r="H98" s="1" t="str">
        <f t="shared" si="18"/>
        <v/>
      </c>
      <c r="I98" s="1">
        <f t="shared" si="19"/>
        <v>2</v>
      </c>
      <c r="J98" s="1">
        <f t="shared" si="20"/>
        <v>4</v>
      </c>
      <c r="K98" s="1" t="str">
        <f t="shared" si="21"/>
        <v/>
      </c>
      <c r="W98" s="1">
        <v>1</v>
      </c>
      <c r="AD98" s="1">
        <v>1</v>
      </c>
    </row>
    <row r="99" spans="1:35" x14ac:dyDescent="0.3">
      <c r="A99" s="183">
        <v>42</v>
      </c>
      <c r="B99">
        <v>1997</v>
      </c>
      <c r="C99" s="184">
        <v>17</v>
      </c>
      <c r="D99" s="184">
        <v>4</v>
      </c>
      <c r="E99" t="s">
        <v>281</v>
      </c>
      <c r="F99" s="1">
        <v>-1</v>
      </c>
      <c r="G99" s="1">
        <f t="shared" si="17"/>
        <v>2</v>
      </c>
      <c r="H99" s="1" t="str">
        <f t="shared" si="18"/>
        <v/>
      </c>
      <c r="I99" s="1">
        <f t="shared" si="19"/>
        <v>4</v>
      </c>
      <c r="J99" s="1">
        <f t="shared" si="20"/>
        <v>1</v>
      </c>
      <c r="K99" s="1">
        <f t="shared" si="21"/>
        <v>4</v>
      </c>
      <c r="M99" s="1">
        <v>1</v>
      </c>
      <c r="Y99" s="1">
        <v>1</v>
      </c>
      <c r="AA99" s="1">
        <v>1</v>
      </c>
      <c r="AH99" s="9">
        <v>1</v>
      </c>
      <c r="AI99" s="19" t="s">
        <v>45</v>
      </c>
    </row>
    <row r="100" spans="1:35" x14ac:dyDescent="0.3">
      <c r="A100" s="183">
        <v>43</v>
      </c>
      <c r="B100">
        <v>1997</v>
      </c>
      <c r="C100" s="184">
        <v>8</v>
      </c>
      <c r="D100" s="184">
        <v>5</v>
      </c>
      <c r="E100" t="s">
        <v>282</v>
      </c>
      <c r="F100" s="1">
        <v>-1</v>
      </c>
      <c r="G100" s="1" t="str">
        <f t="shared" si="17"/>
        <v/>
      </c>
      <c r="H100" s="1" t="str">
        <f t="shared" si="18"/>
        <v/>
      </c>
      <c r="I100" s="1">
        <f t="shared" si="19"/>
        <v>5</v>
      </c>
      <c r="J100" s="1">
        <f t="shared" si="20"/>
        <v>1</v>
      </c>
      <c r="K100" s="1">
        <f t="shared" si="21"/>
        <v>4</v>
      </c>
      <c r="Z100" s="9">
        <v>1</v>
      </c>
      <c r="AA100" s="1">
        <v>1</v>
      </c>
      <c r="AH100" s="9">
        <v>1</v>
      </c>
      <c r="AI100" s="19" t="s">
        <v>45</v>
      </c>
    </row>
    <row r="101" spans="1:35" x14ac:dyDescent="0.3">
      <c r="A101" s="183">
        <v>43</v>
      </c>
      <c r="B101">
        <v>1997</v>
      </c>
      <c r="C101" s="184">
        <v>8</v>
      </c>
      <c r="D101" s="184">
        <v>5</v>
      </c>
      <c r="E101" t="s">
        <v>276</v>
      </c>
      <c r="F101" s="1">
        <v>-1</v>
      </c>
      <c r="G101" s="1" t="str">
        <f t="shared" si="17"/>
        <v/>
      </c>
      <c r="H101" s="1">
        <f t="shared" si="18"/>
        <v>1</v>
      </c>
      <c r="I101" s="1">
        <f t="shared" si="19"/>
        <v>1</v>
      </c>
      <c r="J101" s="1">
        <f t="shared" si="20"/>
        <v>1</v>
      </c>
      <c r="K101" s="1">
        <f t="shared" si="21"/>
        <v>1</v>
      </c>
      <c r="Q101" s="1">
        <v>1</v>
      </c>
      <c r="V101" s="10">
        <v>1</v>
      </c>
      <c r="AA101" s="1">
        <v>1</v>
      </c>
      <c r="AE101" s="10">
        <v>1</v>
      </c>
      <c r="AI101" s="19" t="s">
        <v>44</v>
      </c>
    </row>
    <row r="102" spans="1:35" x14ac:dyDescent="0.3">
      <c r="A102" s="183">
        <v>43</v>
      </c>
      <c r="B102">
        <v>1997</v>
      </c>
      <c r="C102" s="184">
        <v>22</v>
      </c>
      <c r="D102" s="184">
        <v>5</v>
      </c>
      <c r="E102" t="s">
        <v>277</v>
      </c>
      <c r="F102" s="1">
        <v>-1</v>
      </c>
      <c r="G102" s="1" t="str">
        <f t="shared" si="17"/>
        <v/>
      </c>
      <c r="H102" s="1" t="str">
        <f t="shared" si="18"/>
        <v/>
      </c>
      <c r="I102" s="1">
        <f t="shared" si="19"/>
        <v>3</v>
      </c>
      <c r="J102" s="1">
        <f t="shared" si="20"/>
        <v>1</v>
      </c>
      <c r="K102" s="1">
        <f t="shared" si="21"/>
        <v>4</v>
      </c>
      <c r="X102" s="1">
        <v>1</v>
      </c>
      <c r="AA102" s="1">
        <v>1</v>
      </c>
      <c r="AH102" s="9">
        <v>1</v>
      </c>
      <c r="AI102" s="19" t="s">
        <v>44</v>
      </c>
    </row>
    <row r="103" spans="1:35" x14ac:dyDescent="0.3">
      <c r="A103" s="183">
        <v>43</v>
      </c>
      <c r="B103">
        <v>1997</v>
      </c>
      <c r="C103" s="184">
        <v>23</v>
      </c>
      <c r="D103" s="184">
        <v>5</v>
      </c>
      <c r="E103" t="s">
        <v>292</v>
      </c>
      <c r="F103" s="1">
        <v>-1</v>
      </c>
      <c r="G103" s="1">
        <f t="shared" si="17"/>
        <v>4</v>
      </c>
      <c r="H103" s="1">
        <f t="shared" si="18"/>
        <v>2</v>
      </c>
      <c r="I103" s="1">
        <f t="shared" si="19"/>
        <v>2</v>
      </c>
      <c r="J103" s="1">
        <f t="shared" si="20"/>
        <v>2</v>
      </c>
      <c r="K103" s="1" t="str">
        <f t="shared" si="21"/>
        <v/>
      </c>
      <c r="O103" s="1">
        <v>1</v>
      </c>
      <c r="R103" s="1">
        <v>1</v>
      </c>
      <c r="W103" s="1">
        <v>1</v>
      </c>
      <c r="AB103" s="1">
        <v>1</v>
      </c>
    </row>
    <row r="104" spans="1:35" x14ac:dyDescent="0.3">
      <c r="A104" s="183">
        <v>43</v>
      </c>
      <c r="B104">
        <v>1997</v>
      </c>
      <c r="C104" s="184">
        <v>11</v>
      </c>
      <c r="D104" s="184">
        <v>6</v>
      </c>
      <c r="E104" t="s">
        <v>283</v>
      </c>
      <c r="F104" s="1">
        <v>-1</v>
      </c>
      <c r="G104" s="1">
        <f t="shared" si="17"/>
        <v>2</v>
      </c>
      <c r="H104" s="1" t="str">
        <f t="shared" si="18"/>
        <v/>
      </c>
      <c r="I104" s="1">
        <f t="shared" si="19"/>
        <v>5</v>
      </c>
      <c r="J104" s="1">
        <f t="shared" si="20"/>
        <v>1</v>
      </c>
      <c r="K104" s="1">
        <f t="shared" si="21"/>
        <v>4</v>
      </c>
      <c r="M104" s="1">
        <v>1</v>
      </c>
      <c r="Z104" s="9">
        <v>1</v>
      </c>
      <c r="AA104" s="1">
        <v>1</v>
      </c>
      <c r="AH104" s="9">
        <v>1</v>
      </c>
      <c r="AI104" s="19" t="s">
        <v>45</v>
      </c>
    </row>
    <row r="105" spans="1:35" x14ac:dyDescent="0.3">
      <c r="A105" s="183">
        <v>43</v>
      </c>
      <c r="B105">
        <v>1997</v>
      </c>
      <c r="C105" s="184">
        <v>19</v>
      </c>
      <c r="D105" s="184">
        <v>6</v>
      </c>
      <c r="E105" t="s">
        <v>290</v>
      </c>
      <c r="F105" s="1">
        <v>1</v>
      </c>
      <c r="G105" s="1" t="str">
        <f t="shared" si="17"/>
        <v/>
      </c>
      <c r="H105" s="1">
        <f t="shared" si="18"/>
        <v>3</v>
      </c>
      <c r="I105" s="1">
        <f t="shared" si="19"/>
        <v>5</v>
      </c>
      <c r="J105" s="1">
        <f t="shared" si="20"/>
        <v>1</v>
      </c>
      <c r="K105" s="1">
        <f t="shared" si="21"/>
        <v>4</v>
      </c>
      <c r="S105" s="1">
        <v>1</v>
      </c>
      <c r="Z105" s="9">
        <v>1</v>
      </c>
      <c r="AA105" s="1">
        <v>1</v>
      </c>
      <c r="AH105" s="9">
        <v>1</v>
      </c>
      <c r="AI105" s="19" t="s">
        <v>44</v>
      </c>
    </row>
    <row r="106" spans="1:35" x14ac:dyDescent="0.3">
      <c r="A106" s="183">
        <v>43</v>
      </c>
      <c r="B106">
        <v>1997</v>
      </c>
      <c r="C106" s="184">
        <v>19</v>
      </c>
      <c r="D106" s="184">
        <v>6</v>
      </c>
      <c r="E106" t="s">
        <v>291</v>
      </c>
      <c r="F106" s="1">
        <v>-1</v>
      </c>
      <c r="G106" s="1" t="str">
        <f t="shared" si="17"/>
        <v/>
      </c>
      <c r="H106" s="1">
        <f t="shared" si="18"/>
        <v>5</v>
      </c>
      <c r="I106" s="1">
        <f t="shared" si="19"/>
        <v>5</v>
      </c>
      <c r="J106" s="1">
        <f t="shared" si="20"/>
        <v>2</v>
      </c>
      <c r="K106" s="1" t="str">
        <f t="shared" si="21"/>
        <v/>
      </c>
      <c r="U106" s="1">
        <v>1</v>
      </c>
      <c r="Z106" s="9">
        <v>1</v>
      </c>
      <c r="AB106" s="1">
        <v>1</v>
      </c>
    </row>
    <row r="107" spans="1:35" x14ac:dyDescent="0.3">
      <c r="A107" s="53">
        <v>43</v>
      </c>
      <c r="B107">
        <v>1997</v>
      </c>
      <c r="C107">
        <v>10</v>
      </c>
      <c r="D107">
        <v>7</v>
      </c>
      <c r="E107" t="s">
        <v>248</v>
      </c>
      <c r="F107" s="1">
        <v>-1</v>
      </c>
      <c r="G107" s="1" t="str">
        <f t="shared" si="17"/>
        <v/>
      </c>
      <c r="H107" s="1" t="str">
        <f t="shared" si="18"/>
        <v/>
      </c>
      <c r="I107" s="1">
        <f t="shared" si="19"/>
        <v>1</v>
      </c>
      <c r="J107" s="1">
        <f t="shared" si="20"/>
        <v>1</v>
      </c>
      <c r="K107" s="1" t="str">
        <f t="shared" si="21"/>
        <v/>
      </c>
      <c r="V107" s="10">
        <v>1</v>
      </c>
      <c r="AA107" s="1">
        <v>1</v>
      </c>
    </row>
    <row r="108" spans="1:35" x14ac:dyDescent="0.3">
      <c r="A108" s="183">
        <v>43</v>
      </c>
      <c r="B108">
        <v>1997</v>
      </c>
      <c r="C108" s="184">
        <v>9</v>
      </c>
      <c r="D108" s="184">
        <v>10</v>
      </c>
      <c r="E108" t="s">
        <v>284</v>
      </c>
      <c r="F108" s="1">
        <v>-1</v>
      </c>
      <c r="G108" s="1" t="str">
        <f t="shared" si="17"/>
        <v/>
      </c>
      <c r="H108" s="1">
        <f t="shared" si="18"/>
        <v>3</v>
      </c>
      <c r="I108" s="1">
        <f t="shared" si="19"/>
        <v>1</v>
      </c>
      <c r="J108" s="1">
        <f t="shared" si="20"/>
        <v>1</v>
      </c>
      <c r="K108" s="1">
        <f t="shared" si="21"/>
        <v>3</v>
      </c>
      <c r="S108" s="1">
        <v>1</v>
      </c>
      <c r="V108" s="10">
        <v>1</v>
      </c>
      <c r="AA108" s="1">
        <v>1</v>
      </c>
      <c r="AG108" s="1">
        <v>1</v>
      </c>
      <c r="AI108" s="19" t="s">
        <v>45</v>
      </c>
    </row>
    <row r="109" spans="1:35" x14ac:dyDescent="0.3">
      <c r="A109" s="183">
        <v>43</v>
      </c>
      <c r="B109">
        <v>1997</v>
      </c>
      <c r="C109" s="184">
        <v>13</v>
      </c>
      <c r="D109" s="184">
        <v>11</v>
      </c>
      <c r="E109" t="s">
        <v>285</v>
      </c>
      <c r="F109" s="1">
        <v>1</v>
      </c>
      <c r="G109" s="1" t="str">
        <f t="shared" si="17"/>
        <v/>
      </c>
      <c r="H109" s="1">
        <f t="shared" si="18"/>
        <v>1</v>
      </c>
      <c r="I109" s="1">
        <f t="shared" si="19"/>
        <v>1</v>
      </c>
      <c r="J109" s="1">
        <f t="shared" si="20"/>
        <v>1</v>
      </c>
      <c r="K109" s="1" t="str">
        <f t="shared" si="21"/>
        <v/>
      </c>
      <c r="Q109" s="1">
        <v>1</v>
      </c>
      <c r="V109" s="10">
        <v>1</v>
      </c>
      <c r="AA109" s="1">
        <v>1</v>
      </c>
    </row>
    <row r="110" spans="1:35" x14ac:dyDescent="0.3">
      <c r="A110" s="183">
        <v>43</v>
      </c>
      <c r="B110">
        <v>1997</v>
      </c>
      <c r="C110" s="184">
        <v>27</v>
      </c>
      <c r="D110" s="184">
        <v>11</v>
      </c>
      <c r="E110" t="s">
        <v>287</v>
      </c>
      <c r="F110" s="1">
        <v>-1</v>
      </c>
      <c r="G110" s="1" t="str">
        <f t="shared" si="17"/>
        <v/>
      </c>
      <c r="H110" s="1" t="str">
        <f t="shared" si="18"/>
        <v/>
      </c>
      <c r="I110" s="1">
        <f t="shared" si="19"/>
        <v>3</v>
      </c>
      <c r="J110" s="1">
        <f t="shared" si="20"/>
        <v>3</v>
      </c>
      <c r="K110" s="1">
        <f t="shared" si="21"/>
        <v>2</v>
      </c>
      <c r="X110" s="1">
        <v>1</v>
      </c>
      <c r="AC110" s="1">
        <v>1</v>
      </c>
      <c r="AF110" s="1">
        <v>1</v>
      </c>
      <c r="AI110" s="19" t="s">
        <v>44</v>
      </c>
    </row>
    <row r="111" spans="1:35" x14ac:dyDescent="0.3">
      <c r="A111" s="183">
        <v>43</v>
      </c>
      <c r="B111">
        <v>1997</v>
      </c>
      <c r="C111" s="184">
        <v>27</v>
      </c>
      <c r="D111" s="184">
        <v>11</v>
      </c>
      <c r="E111" t="s">
        <v>286</v>
      </c>
      <c r="F111" s="1">
        <v>1</v>
      </c>
      <c r="G111" s="1">
        <f t="shared" si="17"/>
        <v>3</v>
      </c>
      <c r="H111" s="1">
        <f t="shared" si="18"/>
        <v>1</v>
      </c>
      <c r="I111" s="1">
        <f t="shared" si="19"/>
        <v>1</v>
      </c>
      <c r="J111" s="1">
        <f t="shared" si="20"/>
        <v>1</v>
      </c>
      <c r="K111" s="1" t="str">
        <f t="shared" si="21"/>
        <v/>
      </c>
      <c r="N111" s="1">
        <v>1</v>
      </c>
      <c r="Q111" s="1">
        <v>1</v>
      </c>
      <c r="V111" s="10">
        <v>1</v>
      </c>
      <c r="AA111" s="1">
        <v>1</v>
      </c>
      <c r="AF111" s="1">
        <v>2</v>
      </c>
    </row>
    <row r="112" spans="1:35" x14ac:dyDescent="0.3">
      <c r="A112" s="183">
        <v>43</v>
      </c>
      <c r="B112">
        <v>1997</v>
      </c>
      <c r="C112" s="184">
        <v>4</v>
      </c>
      <c r="D112" s="184">
        <v>12</v>
      </c>
      <c r="E112" t="s">
        <v>289</v>
      </c>
      <c r="F112" s="1">
        <v>-1</v>
      </c>
      <c r="G112" s="1" t="str">
        <f t="shared" si="17"/>
        <v/>
      </c>
      <c r="H112" s="1" t="str">
        <f t="shared" si="18"/>
        <v/>
      </c>
      <c r="I112" s="1">
        <f t="shared" si="19"/>
        <v>4</v>
      </c>
      <c r="J112" s="1">
        <f t="shared" si="20"/>
        <v>2</v>
      </c>
      <c r="K112" s="1">
        <f t="shared" si="21"/>
        <v>4</v>
      </c>
      <c r="Y112" s="1">
        <v>1</v>
      </c>
      <c r="AB112" s="1">
        <v>1</v>
      </c>
      <c r="AH112" s="9">
        <v>1</v>
      </c>
      <c r="AI112" s="19" t="s">
        <v>45</v>
      </c>
    </row>
    <row r="113" spans="1:27" x14ac:dyDescent="0.3">
      <c r="A113" s="183">
        <v>43</v>
      </c>
      <c r="B113">
        <v>1997</v>
      </c>
      <c r="C113" s="184">
        <v>4</v>
      </c>
      <c r="D113" s="184">
        <v>12</v>
      </c>
      <c r="E113" t="s">
        <v>288</v>
      </c>
      <c r="F113" s="1">
        <v>-1</v>
      </c>
      <c r="G113" s="1">
        <f t="shared" si="17"/>
        <v>1</v>
      </c>
      <c r="H113" s="1" t="str">
        <f t="shared" si="18"/>
        <v/>
      </c>
      <c r="I113" s="1">
        <f t="shared" si="19"/>
        <v>5</v>
      </c>
      <c r="J113" s="1">
        <f t="shared" si="20"/>
        <v>1</v>
      </c>
      <c r="K113" s="1" t="str">
        <f t="shared" si="21"/>
        <v/>
      </c>
      <c r="L113" s="10">
        <v>1</v>
      </c>
      <c r="Z113" s="9">
        <v>1</v>
      </c>
      <c r="AA113" s="1">
        <v>1</v>
      </c>
    </row>
    <row r="114" spans="1:27" x14ac:dyDescent="0.3">
      <c r="F114" s="1"/>
    </row>
    <row r="115" spans="1:27" x14ac:dyDescent="0.3">
      <c r="F115" s="1"/>
    </row>
    <row r="116" spans="1:27" x14ac:dyDescent="0.3">
      <c r="F116" s="1"/>
    </row>
    <row r="117" spans="1:27" x14ac:dyDescent="0.3">
      <c r="F117" s="1"/>
    </row>
    <row r="118" spans="1:27" x14ac:dyDescent="0.3">
      <c r="F118" s="1"/>
    </row>
    <row r="119" spans="1:27" x14ac:dyDescent="0.3">
      <c r="F119" s="1"/>
    </row>
    <row r="120" spans="1:27" x14ac:dyDescent="0.3">
      <c r="F120" s="1"/>
    </row>
    <row r="121" spans="1:27" x14ac:dyDescent="0.3">
      <c r="F121" s="1"/>
    </row>
    <row r="122" spans="1:27" x14ac:dyDescent="0.3">
      <c r="F122" s="1"/>
    </row>
    <row r="123" spans="1:27" x14ac:dyDescent="0.3">
      <c r="F123" s="1"/>
    </row>
    <row r="124" spans="1:27" x14ac:dyDescent="0.3">
      <c r="F124" s="1"/>
    </row>
    <row r="125" spans="1:27" x14ac:dyDescent="0.3">
      <c r="F125" s="1"/>
    </row>
    <row r="126" spans="1:27" x14ac:dyDescent="0.3">
      <c r="F126" s="1"/>
    </row>
    <row r="130" spans="1:34" ht="15" thickBot="1" x14ac:dyDescent="0.35">
      <c r="A130" s="25"/>
      <c r="B130" s="25"/>
      <c r="C130" s="25"/>
      <c r="D130" s="25"/>
      <c r="E130" s="25"/>
      <c r="F130" s="26"/>
      <c r="G130" s="26"/>
      <c r="H130" s="26"/>
      <c r="I130" s="26"/>
      <c r="J130" s="26"/>
      <c r="K130" s="26"/>
    </row>
    <row r="131" spans="1:34" x14ac:dyDescent="0.3">
      <c r="B131" t="s">
        <v>26</v>
      </c>
      <c r="D131" s="5">
        <f>COUNT(D12:D130)</f>
        <v>102</v>
      </c>
      <c r="E131" s="27" t="s">
        <v>102</v>
      </c>
      <c r="F131" s="85">
        <f t="shared" ref="F131:K131" si="22">COUNT(F$12:F$130)</f>
        <v>102</v>
      </c>
      <c r="G131" s="1">
        <f t="shared" si="22"/>
        <v>32</v>
      </c>
      <c r="H131" s="1">
        <f t="shared" si="22"/>
        <v>47</v>
      </c>
      <c r="I131" s="1">
        <f t="shared" si="22"/>
        <v>102</v>
      </c>
      <c r="J131" s="1">
        <f t="shared" si="22"/>
        <v>102</v>
      </c>
      <c r="K131" s="1">
        <f t="shared" si="22"/>
        <v>69</v>
      </c>
      <c r="L131" s="29">
        <f t="shared" ref="L131:AH131" si="23">SUM(L$12:L$130)</f>
        <v>5</v>
      </c>
      <c r="M131" s="30">
        <f t="shared" si="23"/>
        <v>11</v>
      </c>
      <c r="N131" s="30">
        <f t="shared" si="23"/>
        <v>4</v>
      </c>
      <c r="O131" s="30">
        <f t="shared" si="23"/>
        <v>7</v>
      </c>
      <c r="P131" s="31">
        <f t="shared" si="23"/>
        <v>5</v>
      </c>
      <c r="Q131" s="29">
        <f t="shared" si="23"/>
        <v>12</v>
      </c>
      <c r="R131" s="30">
        <f t="shared" si="23"/>
        <v>10</v>
      </c>
      <c r="S131" s="30">
        <f t="shared" si="23"/>
        <v>11</v>
      </c>
      <c r="T131" s="30">
        <f t="shared" si="23"/>
        <v>9</v>
      </c>
      <c r="U131" s="31">
        <f t="shared" si="23"/>
        <v>5</v>
      </c>
      <c r="V131" s="29">
        <f t="shared" si="23"/>
        <v>28</v>
      </c>
      <c r="W131" s="30">
        <f t="shared" si="23"/>
        <v>25</v>
      </c>
      <c r="X131" s="30">
        <f t="shared" si="23"/>
        <v>14</v>
      </c>
      <c r="Y131" s="30">
        <f t="shared" si="23"/>
        <v>18</v>
      </c>
      <c r="Z131" s="31">
        <f t="shared" si="23"/>
        <v>17</v>
      </c>
      <c r="AA131" s="29">
        <f t="shared" si="23"/>
        <v>72</v>
      </c>
      <c r="AB131" s="30">
        <f t="shared" si="23"/>
        <v>15</v>
      </c>
      <c r="AC131" s="30">
        <f t="shared" si="23"/>
        <v>9</v>
      </c>
      <c r="AD131" s="30">
        <f t="shared" si="23"/>
        <v>6</v>
      </c>
      <c r="AE131" s="29">
        <f t="shared" si="23"/>
        <v>28</v>
      </c>
      <c r="AF131" s="30">
        <f t="shared" si="23"/>
        <v>12</v>
      </c>
      <c r="AG131" s="30">
        <f t="shared" si="23"/>
        <v>5</v>
      </c>
      <c r="AH131" s="31">
        <f t="shared" si="23"/>
        <v>26</v>
      </c>
    </row>
    <row r="132" spans="1:34" x14ac:dyDescent="0.3">
      <c r="E132" s="27" t="s">
        <v>103</v>
      </c>
      <c r="F132" s="28"/>
      <c r="G132" s="28">
        <f t="shared" ref="G132:K132" si="24">+G131/$D131*100</f>
        <v>31.372549019607842</v>
      </c>
      <c r="H132" s="28">
        <f t="shared" si="24"/>
        <v>46.078431372549019</v>
      </c>
      <c r="I132" s="12">
        <f t="shared" si="24"/>
        <v>100</v>
      </c>
      <c r="J132" s="12">
        <f t="shared" si="24"/>
        <v>100</v>
      </c>
      <c r="K132" s="12">
        <f t="shared" si="24"/>
        <v>67.64705882352942</v>
      </c>
      <c r="L132" s="11">
        <f>+L131/SUM($L$131:$P$131)*100</f>
        <v>15.625</v>
      </c>
      <c r="M132" s="12">
        <f t="shared" ref="M132:P132" si="25">+M131/SUM($L$131:$P$131)*100</f>
        <v>34.375</v>
      </c>
      <c r="N132" s="12">
        <f t="shared" si="25"/>
        <v>12.5</v>
      </c>
      <c r="O132" s="12">
        <f t="shared" si="25"/>
        <v>21.875</v>
      </c>
      <c r="P132" s="13">
        <f t="shared" si="25"/>
        <v>15.625</v>
      </c>
      <c r="Q132" s="11">
        <f>+Q131/SUM($Q$131:$U$131)*100</f>
        <v>25.531914893617021</v>
      </c>
      <c r="R132" s="12">
        <f t="shared" ref="R132:U132" si="26">+R131/SUM($Q$131:$U$131)*100</f>
        <v>21.276595744680851</v>
      </c>
      <c r="S132" s="12">
        <f t="shared" si="26"/>
        <v>23.404255319148938</v>
      </c>
      <c r="T132" s="12">
        <f t="shared" si="26"/>
        <v>19.148936170212767</v>
      </c>
      <c r="U132" s="13">
        <f t="shared" si="26"/>
        <v>10.638297872340425</v>
      </c>
      <c r="V132" s="11">
        <f>+V131/SUM($V$131:$Z$131)*100</f>
        <v>27.450980392156865</v>
      </c>
      <c r="W132" s="12">
        <f t="shared" ref="W132:Z132" si="27">+W131/SUM($V$131:$Z$131)*100</f>
        <v>24.509803921568626</v>
      </c>
      <c r="X132" s="12">
        <f t="shared" si="27"/>
        <v>13.725490196078432</v>
      </c>
      <c r="Y132" s="12">
        <f t="shared" si="27"/>
        <v>17.647058823529413</v>
      </c>
      <c r="Z132" s="13">
        <f t="shared" si="27"/>
        <v>16.666666666666664</v>
      </c>
      <c r="AA132" s="12">
        <f>+AA131/SUM($AA$131:$AD$131)*100</f>
        <v>70.588235294117652</v>
      </c>
      <c r="AB132" s="107">
        <f t="shared" ref="AB132:AD132" si="28">+AB131/SUM($AA$131:$AD$131)*100</f>
        <v>14.705882352941178</v>
      </c>
      <c r="AC132" s="107">
        <f t="shared" si="28"/>
        <v>8.8235294117647065</v>
      </c>
      <c r="AD132" s="108">
        <f t="shared" si="28"/>
        <v>5.8823529411764701</v>
      </c>
      <c r="AE132" s="107">
        <f>+AE131/SUM($AE$131:$AH$131)*100</f>
        <v>39.436619718309856</v>
      </c>
      <c r="AF132" s="107">
        <f t="shared" ref="AF132:AH132" si="29">+AF131/SUM($AE$131:$AH$131)*100</f>
        <v>16.901408450704224</v>
      </c>
      <c r="AG132" s="12">
        <f t="shared" si="29"/>
        <v>7.042253521126761</v>
      </c>
      <c r="AH132" s="13">
        <f t="shared" si="29"/>
        <v>36.619718309859159</v>
      </c>
    </row>
    <row r="133" spans="1:34" x14ac:dyDescent="0.3">
      <c r="E133" s="27" t="s">
        <v>25</v>
      </c>
      <c r="F133" s="1"/>
      <c r="G133" s="28"/>
      <c r="H133" s="28"/>
      <c r="I133" s="28"/>
      <c r="J133" s="28"/>
      <c r="K133" s="34"/>
      <c r="L133" s="41"/>
      <c r="M133" s="28"/>
      <c r="N133" s="50">
        <f>(L131*1+M131*2+N131*3+O131*4+P131*5)/(SUM(L131:P131))</f>
        <v>2.875</v>
      </c>
      <c r="O133" s="28"/>
      <c r="P133" s="42"/>
      <c r="Q133" s="28"/>
      <c r="R133" s="28"/>
      <c r="S133" s="50">
        <f>(Q131*1+R131*2+S131*3+T131*4+U131*5)/(SUM(Q131:U131))</f>
        <v>2.6808510638297873</v>
      </c>
      <c r="T133" s="28"/>
      <c r="U133" s="42"/>
      <c r="V133" s="41"/>
      <c r="W133" s="28"/>
      <c r="X133" s="50">
        <f>(V131*1+W131*2+X131*3+Y131*4+Z131*5)/(SUM(V131:Z131))</f>
        <v>2.715686274509804</v>
      </c>
      <c r="Z133" s="13"/>
      <c r="AD133" s="12"/>
      <c r="AH133" s="13"/>
    </row>
    <row r="134" spans="1:34" x14ac:dyDescent="0.3">
      <c r="E134" s="27" t="s">
        <v>35</v>
      </c>
      <c r="F134" s="1"/>
      <c r="K134" s="18"/>
      <c r="N134" s="1">
        <v>5</v>
      </c>
      <c r="S134" s="1">
        <v>5</v>
      </c>
      <c r="X134" s="1">
        <v>5</v>
      </c>
    </row>
    <row r="135" spans="1:34" x14ac:dyDescent="0.3">
      <c r="F135" s="5"/>
    </row>
    <row r="136" spans="1:34" x14ac:dyDescent="0.3">
      <c r="F136" s="5"/>
      <c r="G136" s="33"/>
      <c r="H136" s="33"/>
      <c r="I136" s="33"/>
      <c r="K136" s="33"/>
    </row>
    <row r="137" spans="1:34" x14ac:dyDescent="0.3">
      <c r="E137" t="s">
        <v>104</v>
      </c>
      <c r="F137" s="5"/>
      <c r="G137" s="5"/>
      <c r="H137" s="5"/>
      <c r="I137" s="5"/>
      <c r="K137" s="5"/>
    </row>
    <row r="138" spans="1:34" x14ac:dyDescent="0.3">
      <c r="F138" s="5"/>
    </row>
    <row r="139" spans="1:34" x14ac:dyDescent="0.3">
      <c r="F139" s="5"/>
    </row>
    <row r="140" spans="1:34" x14ac:dyDescent="0.3">
      <c r="F140" s="5"/>
    </row>
    <row r="141" spans="1:34" x14ac:dyDescent="0.3">
      <c r="F141" s="5"/>
    </row>
    <row r="142" spans="1:34" x14ac:dyDescent="0.3">
      <c r="F142" s="5"/>
    </row>
    <row r="147" spans="5:34" x14ac:dyDescent="0.3">
      <c r="E147" s="19" t="s">
        <v>105</v>
      </c>
      <c r="F147" s="18">
        <f>COUNTIF(F12:F130,-1)</f>
        <v>68</v>
      </c>
      <c r="G147" s="18">
        <f>COUNTIFS($F$12:$F$130,-1,G12:G130,"&gt;0")</f>
        <v>19</v>
      </c>
      <c r="H147" s="18">
        <f>COUNTIFS($F$12:$F$130,-1,H12:H130,"&gt;0")</f>
        <v>30</v>
      </c>
      <c r="I147" s="18">
        <f>COUNTIFS($F$12:$F$130,-1,I12:I130,"&gt;0")</f>
        <v>68</v>
      </c>
      <c r="J147" s="18">
        <f>COUNTIFS($F$12:$F$130,-1,J12:J130,"&gt;0")</f>
        <v>68</v>
      </c>
      <c r="K147" s="18">
        <f>COUNTIFS($F$12:$F$130,-1,K12:K130,"&gt;0")</f>
        <v>47</v>
      </c>
      <c r="L147" s="10">
        <f t="shared" ref="L147:AH147" si="30">SUMIF($F$12:$F$130,-1,L12:L130)</f>
        <v>5</v>
      </c>
      <c r="M147" s="49">
        <f t="shared" si="30"/>
        <v>6</v>
      </c>
      <c r="N147" s="49">
        <f t="shared" si="30"/>
        <v>2</v>
      </c>
      <c r="O147" s="49">
        <f t="shared" si="30"/>
        <v>4</v>
      </c>
      <c r="P147" s="9">
        <f t="shared" si="30"/>
        <v>2</v>
      </c>
      <c r="Q147" s="10">
        <f t="shared" si="30"/>
        <v>3</v>
      </c>
      <c r="R147" s="49">
        <f t="shared" si="30"/>
        <v>8</v>
      </c>
      <c r="S147" s="49">
        <f t="shared" si="30"/>
        <v>9</v>
      </c>
      <c r="T147" s="49">
        <f t="shared" si="30"/>
        <v>6</v>
      </c>
      <c r="U147" s="9">
        <f t="shared" si="30"/>
        <v>4</v>
      </c>
      <c r="V147" s="10">
        <f t="shared" si="30"/>
        <v>13</v>
      </c>
      <c r="W147" s="49">
        <f t="shared" si="30"/>
        <v>20</v>
      </c>
      <c r="X147" s="49">
        <f t="shared" si="30"/>
        <v>8</v>
      </c>
      <c r="Y147" s="49">
        <f t="shared" si="30"/>
        <v>13</v>
      </c>
      <c r="Z147" s="9">
        <f t="shared" si="30"/>
        <v>14</v>
      </c>
      <c r="AA147" s="1">
        <f t="shared" si="30"/>
        <v>44</v>
      </c>
      <c r="AB147" s="1">
        <f t="shared" si="30"/>
        <v>14</v>
      </c>
      <c r="AC147" s="1">
        <f t="shared" si="30"/>
        <v>7</v>
      </c>
      <c r="AD147" s="9">
        <f t="shared" si="30"/>
        <v>3</v>
      </c>
      <c r="AE147" s="1">
        <f t="shared" si="30"/>
        <v>16</v>
      </c>
      <c r="AF147" s="1">
        <f t="shared" si="30"/>
        <v>8</v>
      </c>
      <c r="AG147" s="1">
        <f t="shared" si="30"/>
        <v>3</v>
      </c>
      <c r="AH147" s="9">
        <f t="shared" si="30"/>
        <v>20</v>
      </c>
    </row>
    <row r="148" spans="5:34" x14ac:dyDescent="0.3">
      <c r="E148" s="19" t="s">
        <v>106</v>
      </c>
      <c r="F148" s="34"/>
      <c r="G148" s="34"/>
      <c r="H148" s="34"/>
      <c r="I148" s="34"/>
      <c r="J148" s="34"/>
      <c r="K148" s="34"/>
      <c r="L148" s="11">
        <f>+L147/SUM($L$147:$P$147)*100</f>
        <v>26.315789473684209</v>
      </c>
      <c r="M148" s="12">
        <f>+M147/SUM($L$147:$P$147)*100</f>
        <v>31.578947368421051</v>
      </c>
      <c r="N148" s="12">
        <f>+N147/SUM($L$147:$P$147)*100</f>
        <v>10.526315789473683</v>
      </c>
      <c r="O148" s="12">
        <f>+O147/SUM($L$147:$P$147)*100</f>
        <v>21.052631578947366</v>
      </c>
      <c r="P148" s="13">
        <f>+P147/SUM($L$147:$P$147)*100</f>
        <v>10.526315789473683</v>
      </c>
      <c r="Q148" s="11">
        <f>+Q147/SUM($Q$147:$U$147)*100</f>
        <v>10</v>
      </c>
      <c r="R148" s="12">
        <f>+R147/SUM($Q$147:$U$147)*100</f>
        <v>26.666666666666668</v>
      </c>
      <c r="S148" s="12">
        <f>+S147/SUM($Q$147:$U$147)*100</f>
        <v>30</v>
      </c>
      <c r="T148" s="12">
        <f>+T147/SUM($Q$147:$U$147)*100</f>
        <v>20</v>
      </c>
      <c r="U148" s="13">
        <f>+U147/SUM($Q$147:$U$147)*100</f>
        <v>13.333333333333334</v>
      </c>
      <c r="V148" s="11">
        <f>+V147/SUM($V$147:$Z$147)*100</f>
        <v>19.117647058823529</v>
      </c>
      <c r="W148" s="12">
        <f>+W147/SUM($V$147:$Z$147)*100</f>
        <v>29.411764705882355</v>
      </c>
      <c r="X148" s="12">
        <f>+X147/SUM($V$147:$Z$147)*100</f>
        <v>11.76470588235294</v>
      </c>
      <c r="Y148" s="12">
        <f>+Y147/SUM($V$147:$Z$147)*100</f>
        <v>19.117647058823529</v>
      </c>
      <c r="Z148" s="13">
        <f>+Z147/SUM($V$147:$Z$147)*100</f>
        <v>20.588235294117645</v>
      </c>
      <c r="AA148" s="12">
        <f>+AA147/SUM($AA$147:$AD$147)*100</f>
        <v>64.705882352941174</v>
      </c>
      <c r="AB148" s="107">
        <f>+AB147/SUM($AA$147:$AD$147)*100</f>
        <v>20.588235294117645</v>
      </c>
      <c r="AC148" s="107">
        <f>+AC147/SUM($AA$147:$AD$147)*100</f>
        <v>10.294117647058822</v>
      </c>
      <c r="AD148" s="108">
        <f>+AD147/SUM($AA$147:$AD$147)*100</f>
        <v>4.4117647058823533</v>
      </c>
      <c r="AE148" s="109">
        <f>+AE147/SUM($AE$147:$AH$147)*100</f>
        <v>34.042553191489361</v>
      </c>
      <c r="AF148" s="107">
        <f>+AF147/SUM($AE$147:$AH$147)*100</f>
        <v>17.021276595744681</v>
      </c>
      <c r="AG148" s="107">
        <f>+AG147/SUM($AE$147:$AH$147)*100</f>
        <v>6.3829787234042552</v>
      </c>
      <c r="AH148" s="13">
        <f>+AH147/SUM($AE$147:$AH$147)*100</f>
        <v>42.553191489361701</v>
      </c>
    </row>
    <row r="149" spans="5:34" x14ac:dyDescent="0.3">
      <c r="E149" s="19" t="s">
        <v>107</v>
      </c>
      <c r="F149" s="18"/>
      <c r="G149" s="28"/>
      <c r="H149" s="28"/>
      <c r="I149" s="28"/>
      <c r="J149" s="18"/>
      <c r="K149" s="18"/>
      <c r="N149" s="50">
        <f>(L147*1+M147*2+N147*3+O147*4+P147*5)/(SUM(L147:P147))</f>
        <v>2.5789473684210527</v>
      </c>
      <c r="O149" s="28"/>
      <c r="P149" s="42"/>
      <c r="Q149" s="28"/>
      <c r="R149" s="28"/>
      <c r="S149" s="50">
        <f>(Q147*1+R147*2+S147*3+T147*4+U147*5)/(SUM(Q147:U147))</f>
        <v>3</v>
      </c>
      <c r="T149" s="28"/>
      <c r="U149" s="42"/>
      <c r="V149" s="41"/>
      <c r="W149" s="28"/>
      <c r="X149" s="50">
        <f>(V147*1+W147*2+X147*3+Y147*4+Z147*5)/(SUM(V147:Z147))</f>
        <v>2.9264705882352939</v>
      </c>
      <c r="Z149" s="13"/>
      <c r="AD149" s="12"/>
      <c r="AH149" s="13"/>
    </row>
    <row r="150" spans="5:34" x14ac:dyDescent="0.3">
      <c r="F150" s="18"/>
      <c r="G150" s="18"/>
      <c r="H150" s="18"/>
      <c r="I150" s="18"/>
      <c r="J150" s="18"/>
      <c r="K150" s="18"/>
      <c r="N150" s="1">
        <v>5</v>
      </c>
      <c r="S150" s="1">
        <v>5</v>
      </c>
      <c r="X150" s="1">
        <v>5</v>
      </c>
    </row>
    <row r="151" spans="5:34" x14ac:dyDescent="0.3">
      <c r="F151" s="18"/>
      <c r="G151" s="18"/>
      <c r="H151" s="18"/>
      <c r="I151" s="18"/>
      <c r="J151" s="18"/>
      <c r="K151" s="18"/>
    </row>
    <row r="152" spans="5:34" x14ac:dyDescent="0.3">
      <c r="F152" s="18"/>
      <c r="G152" s="32"/>
      <c r="H152" s="18"/>
      <c r="I152"/>
      <c r="J152" s="18"/>
      <c r="K152" s="18"/>
      <c r="AE152" s="16"/>
    </row>
    <row r="153" spans="5:34" x14ac:dyDescent="0.3">
      <c r="F153" s="18"/>
      <c r="G153" s="18"/>
      <c r="H153" s="18"/>
      <c r="I153" s="18"/>
      <c r="J153" s="18"/>
      <c r="K153" s="18"/>
      <c r="AE153" s="16"/>
    </row>
    <row r="154" spans="5:34" x14ac:dyDescent="0.3">
      <c r="I154" s="18"/>
      <c r="J154" s="18"/>
      <c r="K154" s="18"/>
      <c r="AE154" s="16"/>
    </row>
    <row r="155" spans="5:34" x14ac:dyDescent="0.3">
      <c r="I155" s="18"/>
      <c r="J155" s="18"/>
      <c r="K155" s="18"/>
      <c r="AE155" s="16"/>
    </row>
    <row r="156" spans="5:34" x14ac:dyDescent="0.3">
      <c r="I156" s="18"/>
      <c r="J156" s="18"/>
      <c r="K156" s="18"/>
      <c r="AE156" s="16"/>
    </row>
    <row r="157" spans="5:34" x14ac:dyDescent="0.3">
      <c r="I157" s="18"/>
      <c r="J157" s="18"/>
      <c r="K157" s="18"/>
      <c r="AE157" s="16"/>
    </row>
    <row r="158" spans="5:34" x14ac:dyDescent="0.3">
      <c r="F158" s="32"/>
      <c r="G158" s="18"/>
      <c r="H158" s="18"/>
      <c r="I158" s="18"/>
      <c r="J158" s="18"/>
      <c r="K158" s="18"/>
      <c r="AE158" s="16"/>
    </row>
    <row r="159" spans="5:34" x14ac:dyDescent="0.3">
      <c r="F159" s="32"/>
      <c r="G159" s="18"/>
      <c r="H159" s="18"/>
      <c r="I159" s="18"/>
      <c r="J159" s="18"/>
      <c r="K159" s="18"/>
      <c r="AE159" s="16"/>
    </row>
    <row r="160" spans="5:34" x14ac:dyDescent="0.3">
      <c r="F160" s="32"/>
      <c r="G160" s="18"/>
      <c r="H160" s="18"/>
      <c r="I160" s="18"/>
      <c r="J160" s="18"/>
      <c r="K160" s="18"/>
      <c r="AE160" s="16"/>
    </row>
    <row r="161" spans="5:34" x14ac:dyDescent="0.3">
      <c r="AE161" s="16"/>
    </row>
    <row r="163" spans="5:34" x14ac:dyDescent="0.3">
      <c r="E163" s="19" t="s">
        <v>108</v>
      </c>
      <c r="F163" s="18">
        <f>COUNTIF(F12:F130,1)</f>
        <v>34</v>
      </c>
      <c r="G163" s="18">
        <f>COUNTIFS($F$12:$F$130,1,G12:G130,"&gt;0")</f>
        <v>13</v>
      </c>
      <c r="H163" s="18">
        <f>COUNTIFS($F$12:$F$130,1,H12:H130,"&gt;0")</f>
        <v>17</v>
      </c>
      <c r="I163" s="18">
        <f>COUNTIFS($F$12:$F$130,1,I12:I130,"&gt;0")</f>
        <v>34</v>
      </c>
      <c r="J163" s="18">
        <f>COUNTIFS($F$12:$F$130,1,J12:J130,"&gt;0")</f>
        <v>34</v>
      </c>
      <c r="K163" s="18">
        <f>COUNTIFS($F$12:$F$130,1,K12:K130,"&gt;0")</f>
        <v>22</v>
      </c>
      <c r="L163" s="10">
        <f t="shared" ref="L163:AH163" si="31">SUMIF($F$12:$F$130,1,L12:L130)</f>
        <v>0</v>
      </c>
      <c r="M163" s="1">
        <f t="shared" si="31"/>
        <v>5</v>
      </c>
      <c r="N163" s="1">
        <f t="shared" si="31"/>
        <v>2</v>
      </c>
      <c r="O163" s="1">
        <f t="shared" si="31"/>
        <v>3</v>
      </c>
      <c r="P163" s="9">
        <f t="shared" si="31"/>
        <v>3</v>
      </c>
      <c r="Q163" s="10">
        <f t="shared" si="31"/>
        <v>9</v>
      </c>
      <c r="R163" s="1">
        <f t="shared" si="31"/>
        <v>2</v>
      </c>
      <c r="S163" s="1">
        <f t="shared" si="31"/>
        <v>2</v>
      </c>
      <c r="T163" s="1">
        <f t="shared" si="31"/>
        <v>3</v>
      </c>
      <c r="U163" s="9">
        <f t="shared" si="31"/>
        <v>1</v>
      </c>
      <c r="V163" s="10">
        <f t="shared" si="31"/>
        <v>15</v>
      </c>
      <c r="W163" s="1">
        <f t="shared" si="31"/>
        <v>5</v>
      </c>
      <c r="X163" s="1">
        <f t="shared" si="31"/>
        <v>6</v>
      </c>
      <c r="Y163" s="1">
        <f t="shared" si="31"/>
        <v>5</v>
      </c>
      <c r="Z163" s="9">
        <f t="shared" si="31"/>
        <v>3</v>
      </c>
      <c r="AA163" s="1">
        <f t="shared" si="31"/>
        <v>28</v>
      </c>
      <c r="AB163" s="1">
        <f t="shared" si="31"/>
        <v>1</v>
      </c>
      <c r="AC163" s="1">
        <f t="shared" si="31"/>
        <v>2</v>
      </c>
      <c r="AD163" s="1">
        <f t="shared" si="31"/>
        <v>3</v>
      </c>
      <c r="AE163" s="10">
        <f t="shared" si="31"/>
        <v>12</v>
      </c>
      <c r="AF163" s="1">
        <f t="shared" si="31"/>
        <v>4</v>
      </c>
      <c r="AG163" s="1">
        <f t="shared" si="31"/>
        <v>2</v>
      </c>
      <c r="AH163" s="9">
        <f t="shared" si="31"/>
        <v>6</v>
      </c>
    </row>
    <row r="164" spans="5:34" x14ac:dyDescent="0.3">
      <c r="F164" s="18"/>
      <c r="G164" s="28"/>
      <c r="H164" s="28"/>
      <c r="I164" s="12"/>
      <c r="J164" s="28"/>
      <c r="K164" s="28"/>
      <c r="L164" s="11">
        <f>+L163/SUM($L$163:$P$163)*100</f>
        <v>0</v>
      </c>
      <c r="M164" s="12">
        <f>+M163/SUM($L$163:$P$163)*100</f>
        <v>38.461538461538467</v>
      </c>
      <c r="N164" s="12">
        <f>+N163/SUM($L$163:$P$163)*100</f>
        <v>15.384615384615385</v>
      </c>
      <c r="O164" s="12">
        <f>+O163/SUM($L$163:$P$163)*100</f>
        <v>23.076923076923077</v>
      </c>
      <c r="P164" s="13">
        <f>+P163/SUM($L$163:$P$163)*100</f>
        <v>23.076923076923077</v>
      </c>
      <c r="Q164" s="11">
        <f>+Q163/SUM($Q$163:$U$163)*100</f>
        <v>52.941176470588239</v>
      </c>
      <c r="R164" s="12">
        <f>+R163/SUM($Q$163:$U$163)*100</f>
        <v>11.76470588235294</v>
      </c>
      <c r="S164" s="12">
        <f>+S163/SUM($Q$163:$U$163)*100</f>
        <v>11.76470588235294</v>
      </c>
      <c r="T164" s="12">
        <f>+T163/SUM($Q$163:$U$163)*100</f>
        <v>17.647058823529413</v>
      </c>
      <c r="U164" s="13">
        <f>+U163/SUM($Q$163:$U$163)*100</f>
        <v>5.8823529411764701</v>
      </c>
      <c r="V164" s="11">
        <f>+V163/SUM($V$163:$Z$163)*100</f>
        <v>44.117647058823529</v>
      </c>
      <c r="W164" s="12">
        <f>+W163/SUM($V$163:$Z$163)*100</f>
        <v>14.705882352941178</v>
      </c>
      <c r="X164" s="12">
        <f>+X163/SUM($V$163:$Z$163)*100</f>
        <v>17.647058823529413</v>
      </c>
      <c r="Y164" s="12">
        <f>+Y163/SUM($V$163:$Z$163)*100</f>
        <v>14.705882352941178</v>
      </c>
      <c r="Z164" s="13">
        <f>+Z163/SUM($V$163:$Z$163)*100</f>
        <v>8.8235294117647065</v>
      </c>
      <c r="AA164" s="12">
        <f>+AA163/SUM($AA$163:$AD$163)*100</f>
        <v>82.35294117647058</v>
      </c>
      <c r="AB164" s="12">
        <f>+AB163/SUM($AA$163:$AD$163)*100</f>
        <v>2.9411764705882351</v>
      </c>
      <c r="AC164" s="12">
        <f>+AC163/SUM($AA$163:$AD$163)*100</f>
        <v>5.8823529411764701</v>
      </c>
      <c r="AD164" s="13">
        <f>+AD163/SUM($AA$163:$AD$163)*100</f>
        <v>8.8235294117647065</v>
      </c>
      <c r="AE164" s="11">
        <f>+AE163/SUM($AE$163:$AH$163)*100</f>
        <v>50</v>
      </c>
      <c r="AF164" s="12">
        <f>+AF163/SUM($AE$163:$AH$163)*100</f>
        <v>16.666666666666664</v>
      </c>
      <c r="AG164" s="12">
        <f>+AG163/SUM($AE$163:$AH$163)*100</f>
        <v>8.3333333333333321</v>
      </c>
      <c r="AH164" s="13">
        <f>+AH163/SUM($AE$163:$AH$163)*100</f>
        <v>25</v>
      </c>
    </row>
    <row r="165" spans="5:34" x14ac:dyDescent="0.3">
      <c r="F165" s="18"/>
      <c r="G165" s="28"/>
      <c r="H165" s="28"/>
      <c r="I165" s="28"/>
      <c r="J165" s="18"/>
      <c r="K165" s="18"/>
      <c r="N165" s="50">
        <f>(L163*1+M163*2+N163*3+O163*4+P163*5)/(SUM(L163:P163))</f>
        <v>3.3076923076923075</v>
      </c>
      <c r="O165" s="28"/>
      <c r="P165" s="42"/>
      <c r="Q165" s="28"/>
      <c r="R165" s="28"/>
      <c r="S165" s="50">
        <f>(Q163*1+R163*2+S163*3+T163*4+U163*5)/(SUM(Q163:U163))</f>
        <v>2.1176470588235294</v>
      </c>
      <c r="T165" s="28"/>
      <c r="U165" s="42"/>
      <c r="V165" s="41"/>
      <c r="W165" s="28"/>
      <c r="X165" s="50">
        <f>(V163*1+W163*2+X163*3+Y163*4+Z163*5)/(SUM(V163:Z163))</f>
        <v>2.2941176470588234</v>
      </c>
      <c r="Z165" s="13"/>
      <c r="AD165" s="12"/>
      <c r="AH165" s="13"/>
    </row>
    <row r="166" spans="5:34" x14ac:dyDescent="0.3">
      <c r="F166" s="18"/>
      <c r="G166" s="18"/>
      <c r="H166" s="18"/>
      <c r="I166" s="18"/>
      <c r="J166" s="18"/>
      <c r="K166" s="18"/>
      <c r="N166" s="1">
        <v>5</v>
      </c>
      <c r="S166" s="1">
        <v>5</v>
      </c>
      <c r="X166" s="1">
        <v>5</v>
      </c>
    </row>
    <row r="167" spans="5:34" x14ac:dyDescent="0.3">
      <c r="I167" s="18"/>
      <c r="J167" s="18"/>
      <c r="K167" s="18"/>
    </row>
    <row r="168" spans="5:34" x14ac:dyDescent="0.3">
      <c r="I168"/>
      <c r="J168" s="18"/>
      <c r="K168" s="18"/>
      <c r="AE168" s="16"/>
    </row>
    <row r="169" spans="5:34" x14ac:dyDescent="0.3">
      <c r="I169" s="18"/>
      <c r="J169" s="18"/>
      <c r="K169" s="18"/>
      <c r="AE169" s="16"/>
    </row>
    <row r="170" spans="5:34" x14ac:dyDescent="0.3">
      <c r="AE170" s="16"/>
    </row>
    <row r="171" spans="5:34" x14ac:dyDescent="0.3">
      <c r="AE171" s="16"/>
    </row>
    <row r="172" spans="5:34" x14ac:dyDescent="0.3">
      <c r="AE172" s="16"/>
    </row>
    <row r="173" spans="5:34" x14ac:dyDescent="0.3">
      <c r="AE173" s="16"/>
    </row>
    <row r="174" spans="5:34" x14ac:dyDescent="0.3">
      <c r="I174" s="18"/>
      <c r="J174" s="18"/>
      <c r="K174" s="18"/>
      <c r="AE174" s="16"/>
    </row>
    <row r="175" spans="5:34" x14ac:dyDescent="0.3">
      <c r="I175" s="18"/>
      <c r="J175" s="18"/>
      <c r="K175" s="18"/>
      <c r="AE175" s="16"/>
    </row>
    <row r="176" spans="5:34" x14ac:dyDescent="0.3">
      <c r="I176" s="18"/>
      <c r="J176" s="18"/>
      <c r="K176" s="18"/>
      <c r="AE176" s="16"/>
    </row>
    <row r="177" spans="5:34" x14ac:dyDescent="0.3">
      <c r="E177" s="72" t="s">
        <v>125</v>
      </c>
    </row>
    <row r="178" spans="5:34" x14ac:dyDescent="0.3">
      <c r="E178" t="s">
        <v>39</v>
      </c>
      <c r="G178" s="197">
        <f>AVERAGEIF($J$12:$J$130,"&gt;2",G$12:G$130)</f>
        <v>2.25</v>
      </c>
      <c r="H178" s="197">
        <f>AVERAGEIF($J$12:$J$130,"&gt;2",H$12:H$130)</f>
        <v>3.25</v>
      </c>
      <c r="I178" s="197">
        <f>AVERAGEIF($J$12:$J$130,"&gt;2",I$12:I$130)</f>
        <v>3.2666666666666666</v>
      </c>
      <c r="L178" s="126" t="s">
        <v>297</v>
      </c>
    </row>
    <row r="179" spans="5:34" x14ac:dyDescent="0.3">
      <c r="E179" t="s">
        <v>36</v>
      </c>
      <c r="G179" s="197">
        <f>AVERAGEIF($J$12:$J$130,1,G$12:G$130)</f>
        <v>2.9583333333333335</v>
      </c>
      <c r="H179" s="197">
        <f>AVERAGEIF($J$12:$J$130,1,H$12:H$130)</f>
        <v>2.5</v>
      </c>
      <c r="I179" s="197">
        <f>AVERAGEIF($J$12:$J$130,1,I$12:I$130)</f>
        <v>2.6111111111111112</v>
      </c>
    </row>
    <row r="180" spans="5:34" x14ac:dyDescent="0.3">
      <c r="E180" t="s">
        <v>109</v>
      </c>
      <c r="G180" s="107">
        <f>COUNTIFS($J$12:$J$130,"&gt;2",G$12:G$130,"&gt;0")</f>
        <v>4</v>
      </c>
      <c r="H180" s="107">
        <f>COUNTIFS($J$12:$J$130,"&gt;2",H$12:H$130,"&gt;0")</f>
        <v>4</v>
      </c>
      <c r="I180" s="107">
        <f>COUNTIFS($J$12:$J$130,"&gt;2",I$12:I$130,"&gt;0")</f>
        <v>15</v>
      </c>
    </row>
    <row r="181" spans="5:34" x14ac:dyDescent="0.3">
      <c r="E181" t="s">
        <v>110</v>
      </c>
      <c r="G181" s="107">
        <f>COUNTIFS($J$12:$J$130,1,G$12:G$130,"&gt;0")</f>
        <v>24</v>
      </c>
      <c r="H181" s="107">
        <f>COUNTIFS($J$12:$J$130,1,H$12:H$130,"&gt;0")</f>
        <v>36</v>
      </c>
      <c r="I181" s="107">
        <f>COUNTIFS($J$12:$J$130,1,I$12:I$130,"&gt;0")</f>
        <v>72</v>
      </c>
    </row>
    <row r="182" spans="5:34" x14ac:dyDescent="0.3">
      <c r="G182" s="197"/>
      <c r="H182" s="197"/>
      <c r="I182" s="197"/>
    </row>
    <row r="183" spans="5:34" x14ac:dyDescent="0.3">
      <c r="E183" s="72" t="s">
        <v>126</v>
      </c>
      <c r="G183" s="62"/>
      <c r="H183" s="62"/>
      <c r="I183" s="62"/>
    </row>
    <row r="184" spans="5:34" x14ac:dyDescent="0.3">
      <c r="E184" t="s">
        <v>37</v>
      </c>
      <c r="G184" s="197">
        <f>AVERAGEIF($K$12:$K$130,1,G$12:G$130)</f>
        <v>4.2</v>
      </c>
      <c r="H184" s="197">
        <f>AVERAGEIF($K$12:$K$130,1,H$12:H$130)</f>
        <v>2</v>
      </c>
      <c r="I184" s="197">
        <f>AVERAGEIF($K$12:$K$130,1,I$12:I$130)</f>
        <v>1.8214285714285714</v>
      </c>
      <c r="L184" s="126" t="s">
        <v>298</v>
      </c>
    </row>
    <row r="185" spans="5:34" x14ac:dyDescent="0.3">
      <c r="E185" t="s">
        <v>38</v>
      </c>
      <c r="G185" s="197">
        <f>AVERAGEIF($K$12:$K$130,"&gt;2",G$12:G$130)</f>
        <v>2.3333333333333335</v>
      </c>
      <c r="H185" s="197">
        <f>AVERAGEIF($K$12:$K$130,"&gt;2",H$12:H$130)</f>
        <v>2.6153846153846154</v>
      </c>
      <c r="I185" s="197">
        <f>AVERAGEIF($K$12:$K$130,"&gt;2",I$12:I$130)</f>
        <v>3.5483870967741935</v>
      </c>
      <c r="L185" s="126" t="s">
        <v>302</v>
      </c>
    </row>
    <row r="186" spans="5:34" x14ac:dyDescent="0.3">
      <c r="E186" t="s">
        <v>111</v>
      </c>
      <c r="G186" s="107">
        <f>COUNTIFS($K$12:$K$130,1,G$12:G$130,"&gt;0")</f>
        <v>10</v>
      </c>
      <c r="H186" s="107">
        <f>COUNTIFS($K$12:$K$130,1,H$12:H$130,"&gt;0")</f>
        <v>13</v>
      </c>
      <c r="I186" s="107">
        <f>COUNTIFS($K$12:$K$130,1,I$12:I$130,"&gt;0")</f>
        <v>28</v>
      </c>
    </row>
    <row r="187" spans="5:34" x14ac:dyDescent="0.3">
      <c r="E187" t="s">
        <v>112</v>
      </c>
      <c r="G187" s="107">
        <f>COUNTIFS($K$12:$K$130,"&gt;2",G$12:G$130,"&gt;0")</f>
        <v>9</v>
      </c>
      <c r="H187" s="107">
        <f>COUNTIFS($K$12:$K$130,"&gt;2",H$12:H$130,"&gt;0")</f>
        <v>13</v>
      </c>
      <c r="I187" s="107">
        <f>COUNTIFS($K$12:$K$130,"&gt;2",I$12:I$130,"&gt;0")</f>
        <v>31</v>
      </c>
    </row>
    <row r="189" spans="5:34" x14ac:dyDescent="0.3">
      <c r="E189" t="s">
        <v>113</v>
      </c>
      <c r="F189" s="19" t="s">
        <v>114</v>
      </c>
      <c r="L189" s="10">
        <f t="shared" ref="L189:AH189" si="32">SUMIF($F$12:$F$130,1,L$12:L$130)</f>
        <v>0</v>
      </c>
      <c r="M189" s="1">
        <f t="shared" si="32"/>
        <v>5</v>
      </c>
      <c r="N189" s="1">
        <f t="shared" si="32"/>
        <v>2</v>
      </c>
      <c r="O189" s="1">
        <f t="shared" si="32"/>
        <v>3</v>
      </c>
      <c r="P189" s="9">
        <f t="shared" si="32"/>
        <v>3</v>
      </c>
      <c r="Q189" s="1">
        <f t="shared" si="32"/>
        <v>9</v>
      </c>
      <c r="R189" s="1">
        <f t="shared" si="32"/>
        <v>2</v>
      </c>
      <c r="S189" s="1">
        <f t="shared" si="32"/>
        <v>2</v>
      </c>
      <c r="T189" s="1">
        <f t="shared" si="32"/>
        <v>3</v>
      </c>
      <c r="U189" s="1">
        <f t="shared" si="32"/>
        <v>1</v>
      </c>
      <c r="V189" s="10">
        <f t="shared" si="32"/>
        <v>15</v>
      </c>
      <c r="W189" s="1">
        <f t="shared" si="32"/>
        <v>5</v>
      </c>
      <c r="X189" s="1">
        <f t="shared" si="32"/>
        <v>6</v>
      </c>
      <c r="Y189" s="1">
        <f t="shared" si="32"/>
        <v>5</v>
      </c>
      <c r="Z189" s="9">
        <f t="shared" si="32"/>
        <v>3</v>
      </c>
      <c r="AA189" s="10">
        <f t="shared" si="32"/>
        <v>28</v>
      </c>
      <c r="AB189" s="1">
        <f t="shared" si="32"/>
        <v>1</v>
      </c>
      <c r="AC189" s="1">
        <f t="shared" si="32"/>
        <v>2</v>
      </c>
      <c r="AD189" s="1">
        <f t="shared" si="32"/>
        <v>3</v>
      </c>
      <c r="AE189" s="10">
        <f t="shared" si="32"/>
        <v>12</v>
      </c>
      <c r="AF189" s="1">
        <f t="shared" si="32"/>
        <v>4</v>
      </c>
      <c r="AG189" s="1">
        <f t="shared" si="32"/>
        <v>2</v>
      </c>
      <c r="AH189" s="9">
        <f t="shared" si="32"/>
        <v>6</v>
      </c>
    </row>
    <row r="190" spans="5:34" x14ac:dyDescent="0.3">
      <c r="F190" s="19" t="s">
        <v>115</v>
      </c>
      <c r="L190" s="10">
        <f t="shared" ref="L190:AH190" si="33">SUMIF($F$12:$F$130,-1,L$12:L$130)</f>
        <v>5</v>
      </c>
      <c r="M190" s="1">
        <f t="shared" si="33"/>
        <v>6</v>
      </c>
      <c r="N190" s="1">
        <f t="shared" si="33"/>
        <v>2</v>
      </c>
      <c r="O190" s="1">
        <f t="shared" si="33"/>
        <v>4</v>
      </c>
      <c r="P190" s="9">
        <f t="shared" si="33"/>
        <v>2</v>
      </c>
      <c r="Q190" s="1">
        <f t="shared" si="33"/>
        <v>3</v>
      </c>
      <c r="R190" s="1">
        <f t="shared" si="33"/>
        <v>8</v>
      </c>
      <c r="S190" s="1">
        <f t="shared" si="33"/>
        <v>9</v>
      </c>
      <c r="T190" s="1">
        <f t="shared" si="33"/>
        <v>6</v>
      </c>
      <c r="U190" s="1">
        <f t="shared" si="33"/>
        <v>4</v>
      </c>
      <c r="V190" s="10">
        <f t="shared" si="33"/>
        <v>13</v>
      </c>
      <c r="W190" s="1">
        <f t="shared" si="33"/>
        <v>20</v>
      </c>
      <c r="X190" s="1">
        <f t="shared" si="33"/>
        <v>8</v>
      </c>
      <c r="Y190" s="1">
        <f t="shared" si="33"/>
        <v>13</v>
      </c>
      <c r="Z190" s="9">
        <f t="shared" si="33"/>
        <v>14</v>
      </c>
      <c r="AA190" s="10">
        <f t="shared" si="33"/>
        <v>44</v>
      </c>
      <c r="AB190" s="1">
        <f t="shared" si="33"/>
        <v>14</v>
      </c>
      <c r="AC190" s="1">
        <f t="shared" si="33"/>
        <v>7</v>
      </c>
      <c r="AD190" s="1">
        <f t="shared" si="33"/>
        <v>3</v>
      </c>
      <c r="AE190" s="10">
        <f t="shared" si="33"/>
        <v>16</v>
      </c>
      <c r="AF190" s="1">
        <f t="shared" si="33"/>
        <v>8</v>
      </c>
      <c r="AG190" s="1">
        <f t="shared" si="33"/>
        <v>3</v>
      </c>
      <c r="AH190" s="9">
        <f t="shared" si="33"/>
        <v>20</v>
      </c>
    </row>
    <row r="191" spans="5:34" x14ac:dyDescent="0.3">
      <c r="F191" s="101" t="s">
        <v>116</v>
      </c>
      <c r="G191" s="102"/>
      <c r="H191" s="102"/>
      <c r="I191" s="102"/>
      <c r="J191" s="102"/>
      <c r="K191" s="102"/>
      <c r="L191" s="198">
        <f>L190/(L189+L190)*100</f>
        <v>100</v>
      </c>
      <c r="M191" s="191">
        <f t="shared" ref="M191:Z191" si="34">M190/(M189+M190)*100</f>
        <v>54.54545454545454</v>
      </c>
      <c r="N191" s="191">
        <f t="shared" si="34"/>
        <v>50</v>
      </c>
      <c r="O191" s="191">
        <f t="shared" si="34"/>
        <v>57.142857142857139</v>
      </c>
      <c r="P191" s="192">
        <f t="shared" si="34"/>
        <v>40</v>
      </c>
      <c r="Q191" s="191">
        <f t="shared" si="34"/>
        <v>25</v>
      </c>
      <c r="R191" s="199">
        <f t="shared" si="34"/>
        <v>80</v>
      </c>
      <c r="S191" s="199">
        <f t="shared" si="34"/>
        <v>81.818181818181827</v>
      </c>
      <c r="T191" s="191">
        <f t="shared" si="34"/>
        <v>66.666666666666657</v>
      </c>
      <c r="U191" s="199">
        <f t="shared" si="34"/>
        <v>80</v>
      </c>
      <c r="V191" s="190">
        <f t="shared" si="34"/>
        <v>46.428571428571431</v>
      </c>
      <c r="W191" s="199">
        <f t="shared" si="34"/>
        <v>80</v>
      </c>
      <c r="X191" s="191">
        <f t="shared" si="34"/>
        <v>57.142857142857139</v>
      </c>
      <c r="Y191" s="199">
        <f t="shared" si="34"/>
        <v>72.222222222222214</v>
      </c>
      <c r="Z191" s="200">
        <f t="shared" si="34"/>
        <v>82.35294117647058</v>
      </c>
      <c r="AA191" s="190">
        <f>AA190/(AA189+AA190)*100</f>
        <v>61.111111111111114</v>
      </c>
      <c r="AB191" s="191">
        <f t="shared" ref="AB191:AH191" si="35">AB190/(AB189+AB190)*100</f>
        <v>93.333333333333329</v>
      </c>
      <c r="AC191" s="191">
        <f t="shared" si="35"/>
        <v>77.777777777777786</v>
      </c>
      <c r="AD191" s="199">
        <f t="shared" si="35"/>
        <v>50</v>
      </c>
      <c r="AE191" s="190">
        <f t="shared" si="35"/>
        <v>57.142857142857139</v>
      </c>
      <c r="AF191" s="191">
        <f t="shared" si="35"/>
        <v>66.666666666666657</v>
      </c>
      <c r="AG191" s="199">
        <f t="shared" si="35"/>
        <v>60</v>
      </c>
      <c r="AH191" s="200">
        <f t="shared" si="35"/>
        <v>76.923076923076934</v>
      </c>
    </row>
    <row r="192" spans="5:34" x14ac:dyDescent="0.3">
      <c r="F192" t="s">
        <v>59</v>
      </c>
      <c r="L192" s="81">
        <f>L131-L189-L190</f>
        <v>0</v>
      </c>
      <c r="M192" s="62">
        <f t="shared" ref="M192:Z192" si="36">M131-M189-M190</f>
        <v>0</v>
      </c>
      <c r="N192" s="62">
        <f t="shared" si="36"/>
        <v>0</v>
      </c>
      <c r="O192" s="62">
        <f t="shared" si="36"/>
        <v>0</v>
      </c>
      <c r="P192" s="117">
        <f t="shared" si="36"/>
        <v>0</v>
      </c>
      <c r="Q192" s="62">
        <f t="shared" si="36"/>
        <v>0</v>
      </c>
      <c r="R192" s="62">
        <f t="shared" si="36"/>
        <v>0</v>
      </c>
      <c r="S192" s="62">
        <f t="shared" si="36"/>
        <v>0</v>
      </c>
      <c r="T192" s="62">
        <f t="shared" si="36"/>
        <v>0</v>
      </c>
      <c r="U192" s="62">
        <f t="shared" si="36"/>
        <v>0</v>
      </c>
      <c r="V192" s="81">
        <f t="shared" si="36"/>
        <v>0</v>
      </c>
      <c r="W192" s="62">
        <f t="shared" si="36"/>
        <v>0</v>
      </c>
      <c r="X192" s="62">
        <f t="shared" si="36"/>
        <v>0</v>
      </c>
      <c r="Y192" s="62">
        <f t="shared" si="36"/>
        <v>0</v>
      </c>
      <c r="Z192" s="117">
        <f t="shared" si="36"/>
        <v>0</v>
      </c>
      <c r="AA192" s="81">
        <f>AA131-AA189-AA190</f>
        <v>0</v>
      </c>
      <c r="AB192" s="62">
        <f t="shared" ref="AB192:AH192" si="37">AB131-AB189-AB190</f>
        <v>0</v>
      </c>
      <c r="AC192" s="62">
        <f t="shared" si="37"/>
        <v>0</v>
      </c>
      <c r="AD192" s="62">
        <f t="shared" si="37"/>
        <v>0</v>
      </c>
      <c r="AE192" s="81">
        <f t="shared" si="37"/>
        <v>0</v>
      </c>
      <c r="AF192" s="62">
        <f t="shared" si="37"/>
        <v>0</v>
      </c>
      <c r="AG192" s="62">
        <f t="shared" si="37"/>
        <v>0</v>
      </c>
      <c r="AH192" s="117">
        <f t="shared" si="37"/>
        <v>0</v>
      </c>
    </row>
    <row r="193" spans="17:31" x14ac:dyDescent="0.3">
      <c r="Q193" s="10"/>
    </row>
    <row r="194" spans="17:31" x14ac:dyDescent="0.3">
      <c r="Q194" s="126"/>
      <c r="V194" s="126"/>
      <c r="AA194" s="19" t="s">
        <v>299</v>
      </c>
      <c r="AE194" s="126"/>
    </row>
    <row r="195" spans="17:31" x14ac:dyDescent="0.3">
      <c r="AE195" s="126" t="s">
        <v>300</v>
      </c>
    </row>
  </sheetData>
  <sortState ref="A8:AI133">
    <sortCondition ref="B8:B133"/>
    <sortCondition ref="D8:D133"/>
    <sortCondition ref="C8:C133"/>
    <sortCondition ref="E8:E133"/>
  </sortState>
  <mergeCells count="5">
    <mergeCell ref="L10:P10"/>
    <mergeCell ref="Q10:U10"/>
    <mergeCell ref="V10:Z10"/>
    <mergeCell ref="AA10:AD10"/>
    <mergeCell ref="AE10:AH10"/>
  </mergeCells>
  <pageMargins left="0.7" right="0.7" top="0.75" bottom="0.75" header="0.51180555555555496" footer="0.51180555555555496"/>
  <pageSetup paperSize="9"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76"/>
  <sheetViews>
    <sheetView zoomScaleNormal="100" workbookViewId="0">
      <pane ySplit="17" topLeftCell="A18" activePane="bottomLeft" state="frozen"/>
      <selection pane="bottomLeft" activeCell="AF29" sqref="AF29"/>
    </sheetView>
  </sheetViews>
  <sheetFormatPr defaultColWidth="4.6640625" defaultRowHeight="14.4" x14ac:dyDescent="0.3"/>
  <cols>
    <col min="2" max="2" width="5" bestFit="1" customWidth="1"/>
    <col min="3" max="3" width="4.6640625" customWidth="1"/>
    <col min="4" max="4" width="4.21875" customWidth="1"/>
    <col min="5" max="5" width="23.77734375" customWidth="1"/>
    <col min="6" max="13" width="4.33203125" style="18" customWidth="1"/>
    <col min="14" max="14" width="5.21875" style="18" customWidth="1"/>
    <col min="15" max="16" width="4.33203125" style="18" customWidth="1"/>
    <col min="17" max="17" width="4.6640625" style="10" customWidth="1"/>
    <col min="18" max="18" width="4.77734375" style="1" bestFit="1" customWidth="1"/>
    <col min="19" max="19" width="5.6640625" style="1" customWidth="1"/>
    <col min="20" max="20" width="4.77734375" style="1" bestFit="1" customWidth="1"/>
    <col min="21" max="21" width="5.109375" style="9" bestFit="1" customWidth="1"/>
    <col min="22" max="23" width="4.77734375" style="1" bestFit="1" customWidth="1"/>
    <col min="24" max="24" width="5.33203125" style="1" customWidth="1"/>
    <col min="25" max="25" width="4.77734375" style="1" bestFit="1" customWidth="1"/>
    <col min="26" max="26" width="5.21875" style="1" customWidth="1"/>
    <col min="27" max="27" width="5.44140625" style="10" bestFit="1" customWidth="1"/>
    <col min="28" max="28" width="4.77734375" style="1" bestFit="1" customWidth="1"/>
    <col min="29" max="29" width="5.6640625" style="1" customWidth="1"/>
    <col min="30" max="30" width="4.77734375" style="1" bestFit="1" customWidth="1"/>
    <col min="31" max="31" width="5.21875" style="9" customWidth="1"/>
    <col min="32" max="35" width="4.6640625" style="1"/>
    <col min="36" max="36" width="4.6640625" style="16" customWidth="1"/>
    <col min="37" max="37" width="4.6640625" style="1" customWidth="1"/>
    <col min="38" max="38" width="4.6640625" style="1"/>
    <col min="39" max="39" width="4.6640625" style="9"/>
    <col min="40" max="40" width="6.6640625" style="19" bestFit="1" customWidth="1"/>
    <col min="41" max="72" width="4.6640625" style="1"/>
  </cols>
  <sheetData>
    <row r="1" spans="1:80" hidden="1" x14ac:dyDescent="0.3">
      <c r="E1" s="133" t="s">
        <v>50</v>
      </c>
      <c r="F1" s="133"/>
      <c r="G1" s="139"/>
      <c r="H1" s="139"/>
      <c r="I1" s="139"/>
      <c r="J1" s="139"/>
      <c r="K1" s="139"/>
      <c r="L1" s="139"/>
      <c r="M1" s="139"/>
      <c r="N1" s="133"/>
      <c r="O1" s="133"/>
      <c r="P1" s="133"/>
      <c r="Q1" s="135">
        <f>Q$131*1.5</f>
        <v>18</v>
      </c>
      <c r="R1" s="136">
        <f>R$131</f>
        <v>10</v>
      </c>
      <c r="S1" s="136">
        <f t="shared" ref="S1:T1" si="0">S$131</f>
        <v>14.5</v>
      </c>
      <c r="T1" s="136">
        <f t="shared" si="0"/>
        <v>14.5</v>
      </c>
      <c r="U1" s="137">
        <f>U$131*1.5</f>
        <v>18</v>
      </c>
      <c r="V1" s="135">
        <f>V$131*1.5</f>
        <v>34.5</v>
      </c>
      <c r="W1" s="136">
        <f>W$131</f>
        <v>22.5</v>
      </c>
      <c r="X1" s="136">
        <f t="shared" ref="X1:Y1" si="1">X$131</f>
        <v>20.5</v>
      </c>
      <c r="Y1" s="136">
        <f t="shared" si="1"/>
        <v>13</v>
      </c>
      <c r="Z1" s="137">
        <f>Z$131*1.5</f>
        <v>17.25</v>
      </c>
      <c r="AA1" s="135">
        <f>AA$131*1.5</f>
        <v>68.25</v>
      </c>
      <c r="AB1" s="136">
        <f>AB$131</f>
        <v>43.5</v>
      </c>
      <c r="AC1" s="136">
        <f t="shared" ref="AC1:AD1" si="2">AC$131</f>
        <v>41.5</v>
      </c>
      <c r="AD1" s="136">
        <f t="shared" si="2"/>
        <v>34.5</v>
      </c>
      <c r="AE1" s="137">
        <f>AE$131*1.5</f>
        <v>45.75</v>
      </c>
      <c r="AJ1" s="10"/>
    </row>
    <row r="2" spans="1:80" x14ac:dyDescent="0.3">
      <c r="E2" s="133" t="s">
        <v>127</v>
      </c>
      <c r="F2" s="133"/>
      <c r="G2" s="139"/>
      <c r="H2" s="145"/>
      <c r="I2" s="145"/>
      <c r="J2" s="139"/>
      <c r="K2" s="139"/>
      <c r="L2" s="139">
        <f>L11</f>
        <v>28</v>
      </c>
      <c r="M2" s="139">
        <f>M11</f>
        <v>40</v>
      </c>
      <c r="N2" s="139">
        <f>N11</f>
        <v>88</v>
      </c>
      <c r="O2" s="133"/>
      <c r="P2" s="133"/>
      <c r="Q2" s="138"/>
      <c r="R2" s="139"/>
      <c r="S2" s="145">
        <f>(T1+U1+-R1-Q1)/SUM(Q1:U1)</f>
        <v>0.06</v>
      </c>
      <c r="T2" s="139"/>
      <c r="U2" s="140"/>
      <c r="V2" s="138"/>
      <c r="W2" s="139"/>
      <c r="X2" s="145">
        <f>(Y1+Z1+-W1-V1)/SUM(V1:Z1)</f>
        <v>-0.24825986078886311</v>
      </c>
      <c r="Y2" s="139"/>
      <c r="Z2" s="140"/>
      <c r="AA2" s="138"/>
      <c r="AB2" s="139"/>
      <c r="AC2" s="145">
        <f>(AD1+AE1+-AB1-AA1)/SUM(AA1:AE1)</f>
        <v>-0.13490364025695931</v>
      </c>
      <c r="AD2" s="139"/>
      <c r="AE2" s="140"/>
      <c r="AJ2" s="10"/>
    </row>
    <row r="3" spans="1:80" hidden="1" x14ac:dyDescent="0.3">
      <c r="E3" s="133" t="s">
        <v>53</v>
      </c>
      <c r="F3" s="133"/>
      <c r="G3" s="139"/>
      <c r="H3" s="145"/>
      <c r="I3" s="145"/>
      <c r="J3" s="139"/>
      <c r="K3" s="139"/>
      <c r="L3" s="139"/>
      <c r="M3" s="139"/>
      <c r="N3" s="133"/>
      <c r="O3" s="133"/>
      <c r="P3" s="133"/>
      <c r="Q3" s="138">
        <f>Q147*1.5</f>
        <v>3</v>
      </c>
      <c r="R3" s="139">
        <f>R147</f>
        <v>4</v>
      </c>
      <c r="S3" s="139">
        <f t="shared" ref="S3:T3" si="3">S147</f>
        <v>6</v>
      </c>
      <c r="T3" s="139">
        <f t="shared" si="3"/>
        <v>7</v>
      </c>
      <c r="U3" s="140">
        <f>U147*1.5</f>
        <v>7.5</v>
      </c>
      <c r="V3" s="138">
        <f>V147*1.5</f>
        <v>15</v>
      </c>
      <c r="W3" s="139">
        <f>W147</f>
        <v>10.5</v>
      </c>
      <c r="X3" s="139">
        <f t="shared" ref="X3:Y3" si="4">X147</f>
        <v>5.5</v>
      </c>
      <c r="Y3" s="139">
        <f t="shared" si="4"/>
        <v>4</v>
      </c>
      <c r="Z3" s="140">
        <f>Z147*1.5</f>
        <v>4.5</v>
      </c>
      <c r="AA3" s="138">
        <f>AA147*1.5</f>
        <v>22.5</v>
      </c>
      <c r="AB3" s="139">
        <f>AB147</f>
        <v>19.5</v>
      </c>
      <c r="AC3" s="139">
        <f t="shared" ref="AC3:AD3" si="5">AC147</f>
        <v>12</v>
      </c>
      <c r="AD3" s="139">
        <f t="shared" si="5"/>
        <v>9.5</v>
      </c>
      <c r="AE3" s="140">
        <f>AE147*1.5</f>
        <v>10.5</v>
      </c>
      <c r="AJ3" s="10"/>
    </row>
    <row r="4" spans="1:80" x14ac:dyDescent="0.3">
      <c r="E4" s="133" t="s">
        <v>130</v>
      </c>
      <c r="F4" s="133"/>
      <c r="G4" s="139"/>
      <c r="H4" s="145"/>
      <c r="I4" s="145"/>
      <c r="J4" s="139"/>
      <c r="K4" s="139"/>
      <c r="L4" s="139">
        <f>L12</f>
        <v>10</v>
      </c>
      <c r="M4" s="139">
        <f t="shared" ref="M4:N4" si="6">M12</f>
        <v>14</v>
      </c>
      <c r="N4" s="139">
        <f t="shared" si="6"/>
        <v>27</v>
      </c>
      <c r="O4" s="133"/>
      <c r="P4" s="133"/>
      <c r="Q4" s="138"/>
      <c r="R4" s="139"/>
      <c r="S4" s="145">
        <f>(T3+U3+-R3-Q3)/SUM(Q3:U3)</f>
        <v>0.27272727272727271</v>
      </c>
      <c r="T4" s="139"/>
      <c r="U4" s="140"/>
      <c r="V4" s="138"/>
      <c r="W4" s="139"/>
      <c r="X4" s="145">
        <f>(Y3+Z3+-W3-V3)/SUM(V3:Z3)</f>
        <v>-0.43037974683544306</v>
      </c>
      <c r="Y4" s="139"/>
      <c r="Z4" s="140"/>
      <c r="AA4" s="138"/>
      <c r="AB4" s="139"/>
      <c r="AC4" s="145">
        <f>(AD3+AE3+-AB3-AA3)/SUM(AA3:AE3)</f>
        <v>-0.29729729729729731</v>
      </c>
      <c r="AD4" s="139"/>
      <c r="AE4" s="140"/>
      <c r="AJ4" s="10"/>
    </row>
    <row r="5" spans="1:80" hidden="1" x14ac:dyDescent="0.3">
      <c r="E5" s="133" t="s">
        <v>51</v>
      </c>
      <c r="F5" s="133"/>
      <c r="G5" s="139"/>
      <c r="H5" s="145"/>
      <c r="I5" s="139"/>
      <c r="J5" s="139"/>
      <c r="K5" s="139"/>
      <c r="L5" s="146"/>
      <c r="M5" s="146"/>
      <c r="N5" s="146"/>
      <c r="O5" s="146"/>
      <c r="P5" s="146"/>
      <c r="Q5" s="135">
        <f>Q151*1.5</f>
        <v>15</v>
      </c>
      <c r="R5" s="136">
        <f>R151</f>
        <v>6</v>
      </c>
      <c r="S5" s="136">
        <f t="shared" ref="S5:T5" si="7">S151</f>
        <v>8.5</v>
      </c>
      <c r="T5" s="136">
        <f t="shared" si="7"/>
        <v>7.5</v>
      </c>
      <c r="U5" s="137">
        <f>U151*1.5</f>
        <v>10.5</v>
      </c>
      <c r="V5" s="135">
        <f>V151*1.5</f>
        <v>19.5</v>
      </c>
      <c r="W5" s="136">
        <f>W151</f>
        <v>12</v>
      </c>
      <c r="X5" s="136">
        <f t="shared" ref="X5:Y5" si="8">X151</f>
        <v>15</v>
      </c>
      <c r="Y5" s="136">
        <f t="shared" si="8"/>
        <v>9</v>
      </c>
      <c r="Z5" s="137">
        <f>Z151*1.5</f>
        <v>12.75</v>
      </c>
      <c r="AA5" s="135">
        <f>AA151*1.5</f>
        <v>45.75</v>
      </c>
      <c r="AB5" s="136">
        <f>AB151</f>
        <v>24</v>
      </c>
      <c r="AC5" s="136">
        <f t="shared" ref="AC5:AD5" si="9">AC151</f>
        <v>29.5</v>
      </c>
      <c r="AD5" s="136">
        <f t="shared" si="9"/>
        <v>25</v>
      </c>
      <c r="AE5" s="137">
        <f>AE151*1.5</f>
        <v>35.25</v>
      </c>
      <c r="AJ5" s="10"/>
    </row>
    <row r="6" spans="1:80" x14ac:dyDescent="0.3">
      <c r="E6" s="133" t="s">
        <v>129</v>
      </c>
      <c r="F6" s="133"/>
      <c r="G6" s="139"/>
      <c r="H6" s="145"/>
      <c r="I6" s="139"/>
      <c r="J6" s="139"/>
      <c r="K6" s="139"/>
      <c r="L6" s="146">
        <f>L13</f>
        <v>18</v>
      </c>
      <c r="M6" s="146">
        <f t="shared" ref="M6:N6" si="10">M13</f>
        <v>26</v>
      </c>
      <c r="N6" s="146">
        <f t="shared" si="10"/>
        <v>61</v>
      </c>
      <c r="O6" s="147"/>
      <c r="P6" s="148"/>
      <c r="Q6" s="138"/>
      <c r="R6" s="139"/>
      <c r="S6" s="145">
        <f>(T5+U5+-R5-Q5)/SUM(Q5:U5)</f>
        <v>-6.3157894736842107E-2</v>
      </c>
      <c r="T6" s="139"/>
      <c r="U6" s="140"/>
      <c r="V6" s="138"/>
      <c r="W6" s="139"/>
      <c r="X6" s="145">
        <f>(Y5+Z5+-W5-V5)/SUM(V5:Z5)</f>
        <v>-0.14285714285714285</v>
      </c>
      <c r="Y6" s="139"/>
      <c r="Z6" s="140"/>
      <c r="AA6" s="138"/>
      <c r="AB6" s="139"/>
      <c r="AC6" s="145">
        <f>(AD5+AE5+-AB5-AA5)/SUM(AA5:AE5)</f>
        <v>-5.9561128526645767E-2</v>
      </c>
      <c r="AD6" s="139"/>
      <c r="AE6" s="140"/>
      <c r="AJ6" s="10"/>
    </row>
    <row r="7" spans="1:80" hidden="1" x14ac:dyDescent="0.3">
      <c r="E7" s="133" t="s">
        <v>56</v>
      </c>
      <c r="F7" s="133"/>
      <c r="G7" s="139"/>
      <c r="H7" s="145"/>
      <c r="I7" s="145"/>
      <c r="J7" s="139"/>
      <c r="K7" s="139"/>
      <c r="L7" s="139"/>
      <c r="M7" s="139"/>
      <c r="N7" s="133"/>
      <c r="O7" s="133"/>
      <c r="P7" s="133"/>
      <c r="Q7" s="135">
        <f>Q155*1.5</f>
        <v>7.5</v>
      </c>
      <c r="R7" s="136">
        <f>R155</f>
        <v>0.5</v>
      </c>
      <c r="S7" s="136">
        <f t="shared" ref="S7:T7" si="11">S155</f>
        <v>4</v>
      </c>
      <c r="T7" s="136">
        <f t="shared" si="11"/>
        <v>3</v>
      </c>
      <c r="U7" s="137">
        <f>U155*1.5</f>
        <v>4.5</v>
      </c>
      <c r="V7" s="135">
        <f>V155*1.5</f>
        <v>9</v>
      </c>
      <c r="W7" s="136">
        <f>W155</f>
        <v>2</v>
      </c>
      <c r="X7" s="136">
        <f t="shared" ref="X7:Y7" si="12">X155</f>
        <v>5</v>
      </c>
      <c r="Y7" s="136">
        <f t="shared" si="12"/>
        <v>3</v>
      </c>
      <c r="Z7" s="137">
        <f>Z155*1.5</f>
        <v>8.25</v>
      </c>
      <c r="AA7" s="135">
        <f>AA155*1.5</f>
        <v>24.75</v>
      </c>
      <c r="AB7" s="136">
        <f>AB155</f>
        <v>5</v>
      </c>
      <c r="AC7" s="136">
        <f t="shared" ref="AC7:AD7" si="13">AC155</f>
        <v>8</v>
      </c>
      <c r="AD7" s="136">
        <f t="shared" si="13"/>
        <v>8</v>
      </c>
      <c r="AE7" s="137">
        <f>AE155*1.5</f>
        <v>15</v>
      </c>
      <c r="AJ7" s="10"/>
    </row>
    <row r="8" spans="1:80" x14ac:dyDescent="0.3">
      <c r="E8" s="133" t="s">
        <v>131</v>
      </c>
      <c r="F8" s="133"/>
      <c r="G8" s="139"/>
      <c r="H8" s="145"/>
      <c r="I8" s="145"/>
      <c r="J8" s="139"/>
      <c r="K8" s="139"/>
      <c r="L8" s="139">
        <f>L14</f>
        <v>8</v>
      </c>
      <c r="M8" s="139">
        <f t="shared" ref="M8:N8" si="14">M14</f>
        <v>11</v>
      </c>
      <c r="N8" s="139">
        <f t="shared" si="14"/>
        <v>24</v>
      </c>
      <c r="O8" s="133"/>
      <c r="P8" s="133"/>
      <c r="Q8" s="138"/>
      <c r="R8" s="139"/>
      <c r="S8" s="145">
        <f>(T7+U7+-R7-Q7)/SUM(Q7:U7)</f>
        <v>-2.564102564102564E-2</v>
      </c>
      <c r="T8" s="139"/>
      <c r="U8" s="140"/>
      <c r="V8" s="138"/>
      <c r="W8" s="139"/>
      <c r="X8" s="145">
        <f>(Y7+Z7+-W7-V7)/SUM(V7:Z7)</f>
        <v>9.1743119266055051E-3</v>
      </c>
      <c r="Y8" s="139"/>
      <c r="Z8" s="140"/>
      <c r="AA8" s="138"/>
      <c r="AB8" s="139"/>
      <c r="AC8" s="145">
        <f>(AD7+AE7+-AB7-AA7)/SUM(AA7:AE7)</f>
        <v>-0.1111111111111111</v>
      </c>
      <c r="AD8" s="139"/>
      <c r="AE8" s="140"/>
      <c r="AJ8" s="10"/>
    </row>
    <row r="9" spans="1:80" hidden="1" x14ac:dyDescent="0.3">
      <c r="E9" s="133" t="s">
        <v>124</v>
      </c>
      <c r="F9" s="133"/>
      <c r="G9" s="139"/>
      <c r="H9" s="145"/>
      <c r="I9" s="145"/>
      <c r="J9" s="139"/>
      <c r="K9" s="139"/>
      <c r="L9" s="139"/>
      <c r="M9" s="139"/>
      <c r="N9" s="133"/>
      <c r="O9" s="133"/>
      <c r="P9" s="133"/>
      <c r="Q9" s="135">
        <f>Q170*1.5</f>
        <v>3</v>
      </c>
      <c r="R9" s="136">
        <f>R170</f>
        <v>0</v>
      </c>
      <c r="S9" s="136">
        <f t="shared" ref="S9:T9" si="15">S170</f>
        <v>4</v>
      </c>
      <c r="T9" s="136">
        <f t="shared" si="15"/>
        <v>2</v>
      </c>
      <c r="U9" s="137">
        <f>U170*1.5</f>
        <v>3</v>
      </c>
      <c r="V9" s="135">
        <f>V170*1.5</f>
        <v>9</v>
      </c>
      <c r="W9" s="136">
        <f>W170</f>
        <v>0</v>
      </c>
      <c r="X9" s="136">
        <f t="shared" ref="X9:Y9" si="16">X170</f>
        <v>0</v>
      </c>
      <c r="Y9" s="136">
        <f t="shared" si="16"/>
        <v>1.5</v>
      </c>
      <c r="Z9" s="137">
        <f>Z170*1.5</f>
        <v>6</v>
      </c>
      <c r="AA9" s="135">
        <f>AA170*1.5</f>
        <v>15</v>
      </c>
      <c r="AB9" s="136">
        <f>AB170</f>
        <v>2</v>
      </c>
      <c r="AC9" s="136">
        <f t="shared" ref="AC9:AD9" si="17">AC170</f>
        <v>2</v>
      </c>
      <c r="AD9" s="136">
        <f t="shared" si="17"/>
        <v>4</v>
      </c>
      <c r="AE9" s="137">
        <f>AE170*1.5</f>
        <v>9</v>
      </c>
      <c r="AJ9" s="10"/>
    </row>
    <row r="10" spans="1:80" ht="15" thickBot="1" x14ac:dyDescent="0.35">
      <c r="E10" s="134" t="s">
        <v>132</v>
      </c>
      <c r="F10" s="134"/>
      <c r="G10" s="141"/>
      <c r="H10" s="142"/>
      <c r="I10" s="142"/>
      <c r="J10" s="141"/>
      <c r="K10" s="141"/>
      <c r="L10" s="141">
        <f>L15</f>
        <v>5</v>
      </c>
      <c r="M10" s="141">
        <f t="shared" ref="M10:N10" si="18">M15</f>
        <v>6</v>
      </c>
      <c r="N10" s="141">
        <f t="shared" si="18"/>
        <v>12</v>
      </c>
      <c r="O10" s="134"/>
      <c r="P10" s="134"/>
      <c r="Q10" s="143"/>
      <c r="R10" s="141"/>
      <c r="S10" s="142">
        <f>(T9+U9+-R9-Q9)/SUM(Q9:U9)</f>
        <v>0.16666666666666666</v>
      </c>
      <c r="T10" s="141"/>
      <c r="U10" s="144"/>
      <c r="V10" s="143"/>
      <c r="W10" s="141"/>
      <c r="X10" s="142">
        <f>(Y9+Z9+-W9-V9)/SUM(V9:Z9)</f>
        <v>-9.0909090909090912E-2</v>
      </c>
      <c r="Y10" s="141"/>
      <c r="Z10" s="144"/>
      <c r="AA10" s="143"/>
      <c r="AB10" s="141"/>
      <c r="AC10" s="149">
        <f>(AD9+AE9+-AB9-AA9)/SUM(AA9:AE9)</f>
        <v>-0.125</v>
      </c>
      <c r="AD10" s="141"/>
      <c r="AE10" s="144"/>
      <c r="AJ10" s="10"/>
    </row>
    <row r="11" spans="1:80" x14ac:dyDescent="0.3">
      <c r="E11" s="56" t="s">
        <v>25</v>
      </c>
      <c r="F11" s="56"/>
      <c r="G11" s="49"/>
      <c r="H11" s="57"/>
      <c r="I11" s="57"/>
      <c r="J11" s="49"/>
      <c r="K11" s="49"/>
      <c r="L11" s="49">
        <f>L131</f>
        <v>28</v>
      </c>
      <c r="M11" s="49">
        <f t="shared" ref="M11:N11" si="19">M131</f>
        <v>40</v>
      </c>
      <c r="N11" s="49">
        <f t="shared" si="19"/>
        <v>88</v>
      </c>
      <c r="O11" s="56"/>
      <c r="P11" s="56"/>
      <c r="R11" s="49"/>
      <c r="S11" s="57">
        <f>S133</f>
        <v>3.0714285714285716</v>
      </c>
      <c r="T11" s="49"/>
      <c r="V11" s="10"/>
      <c r="W11" s="49"/>
      <c r="X11" s="57">
        <f>X133</f>
        <v>2.6408839779005526</v>
      </c>
      <c r="Y11" s="49"/>
      <c r="Z11" s="9"/>
      <c r="AB11" s="49"/>
      <c r="AC11" s="57">
        <f>AC133</f>
        <v>2.8005115089514065</v>
      </c>
      <c r="AD11" s="49"/>
      <c r="AF11" s="49"/>
      <c r="AG11" s="49"/>
      <c r="AH11" s="49"/>
      <c r="AI11" s="49"/>
      <c r="AJ11" s="10"/>
      <c r="AK11" s="49"/>
      <c r="AL11" s="49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E12" s="56" t="s">
        <v>55</v>
      </c>
      <c r="F12" s="56"/>
      <c r="G12" s="49"/>
      <c r="H12" s="57"/>
      <c r="I12" s="57"/>
      <c r="J12" s="49"/>
      <c r="K12" s="49"/>
      <c r="L12" s="49">
        <f>L147</f>
        <v>10</v>
      </c>
      <c r="M12" s="49">
        <f t="shared" ref="M12:N12" si="20">M147</f>
        <v>14</v>
      </c>
      <c r="N12" s="49">
        <f t="shared" si="20"/>
        <v>27</v>
      </c>
      <c r="O12" s="56"/>
      <c r="P12" s="56"/>
      <c r="R12" s="49"/>
      <c r="S12" s="57">
        <f>S149</f>
        <v>3.375</v>
      </c>
      <c r="T12" s="49"/>
      <c r="V12" s="10"/>
      <c r="W12" s="49"/>
      <c r="X12" s="110">
        <f>X149</f>
        <v>2.3787878787878789</v>
      </c>
      <c r="Y12" s="49"/>
      <c r="Z12" s="9"/>
      <c r="AB12" s="49"/>
      <c r="AC12" s="110">
        <f>AC149</f>
        <v>2.5873015873015874</v>
      </c>
      <c r="AD12" s="49"/>
      <c r="AF12" s="49"/>
      <c r="AG12" s="49"/>
      <c r="AH12" s="49"/>
      <c r="AI12" s="49"/>
      <c r="AJ12" s="10"/>
      <c r="AK12" s="49"/>
      <c r="AL12" s="49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E13" s="56" t="s">
        <v>54</v>
      </c>
      <c r="F13" s="56"/>
      <c r="G13" s="49"/>
      <c r="H13" s="57"/>
      <c r="I13" s="57"/>
      <c r="J13" s="49"/>
      <c r="K13" s="49"/>
      <c r="L13" s="49">
        <f>L151</f>
        <v>18</v>
      </c>
      <c r="M13" s="49">
        <f t="shared" ref="M13:N13" si="21">M151</f>
        <v>26</v>
      </c>
      <c r="N13" s="49">
        <f t="shared" si="21"/>
        <v>61</v>
      </c>
      <c r="O13" s="56"/>
      <c r="P13" s="56"/>
      <c r="R13" s="49"/>
      <c r="S13" s="57">
        <f>S153</f>
        <v>2.8846153846153846</v>
      </c>
      <c r="T13" s="49"/>
      <c r="V13" s="10"/>
      <c r="W13" s="49"/>
      <c r="X13" s="110">
        <f>X153</f>
        <v>2.7913043478260868</v>
      </c>
      <c r="Y13" s="49"/>
      <c r="Z13" s="9"/>
      <c r="AB13" s="49"/>
      <c r="AC13" s="110">
        <f>AC153</f>
        <v>2.9018867924528302</v>
      </c>
      <c r="AD13" s="49"/>
      <c r="AF13" s="49"/>
      <c r="AG13" s="49"/>
      <c r="AH13" s="49"/>
      <c r="AI13" s="49"/>
      <c r="AJ13" s="10"/>
      <c r="AK13" s="49"/>
      <c r="AL13" s="49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E14" s="71" t="s">
        <v>58</v>
      </c>
      <c r="F14" s="56"/>
      <c r="G14" s="49"/>
      <c r="H14" s="57"/>
      <c r="I14" s="57"/>
      <c r="J14" s="49"/>
      <c r="K14" s="49"/>
      <c r="L14" s="49">
        <f>+L155</f>
        <v>8</v>
      </c>
      <c r="M14" s="49">
        <f t="shared" ref="M14:N14" si="22">+M155</f>
        <v>11</v>
      </c>
      <c r="N14" s="49">
        <f t="shared" si="22"/>
        <v>24</v>
      </c>
      <c r="O14" s="56"/>
      <c r="P14" s="56"/>
      <c r="R14" s="49"/>
      <c r="S14" s="57">
        <f>S157</f>
        <v>2.903225806451613</v>
      </c>
      <c r="T14" s="49"/>
      <c r="V14" s="10"/>
      <c r="W14" s="49"/>
      <c r="X14" s="110">
        <f>X157</f>
        <v>3</v>
      </c>
      <c r="Y14" s="49"/>
      <c r="Z14" s="9"/>
      <c r="AB14" s="49"/>
      <c r="AC14" s="57">
        <f>AC157</f>
        <v>2.7894736842105261</v>
      </c>
      <c r="AD14" s="49"/>
      <c r="AF14" s="49"/>
      <c r="AG14" s="49"/>
      <c r="AH14" s="49"/>
      <c r="AI14" s="49"/>
      <c r="AJ14" s="10"/>
      <c r="AK14" s="49"/>
      <c r="AL14" s="49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25"/>
      <c r="B15" s="25"/>
      <c r="C15" s="25"/>
      <c r="D15" s="25"/>
      <c r="E15" s="79" t="s">
        <v>133</v>
      </c>
      <c r="F15" s="25"/>
      <c r="G15" s="26"/>
      <c r="H15" s="54"/>
      <c r="I15" s="54"/>
      <c r="J15" s="26"/>
      <c r="K15" s="26"/>
      <c r="L15" s="26">
        <f>L170</f>
        <v>5</v>
      </c>
      <c r="M15" s="26">
        <f>M170</f>
        <v>6</v>
      </c>
      <c r="N15" s="26">
        <f>N170</f>
        <v>12</v>
      </c>
      <c r="O15" s="25"/>
      <c r="P15" s="25"/>
      <c r="Q15" s="40"/>
      <c r="R15" s="26"/>
      <c r="S15" s="54">
        <f>S172</f>
        <v>3.2</v>
      </c>
      <c r="T15" s="54"/>
      <c r="U15" s="73"/>
      <c r="V15" s="74"/>
      <c r="W15" s="54"/>
      <c r="X15" s="54">
        <f>X172</f>
        <v>2.7826086956521738</v>
      </c>
      <c r="Y15" s="54"/>
      <c r="Z15" s="73"/>
      <c r="AA15" s="74"/>
      <c r="AB15" s="54"/>
      <c r="AC15" s="54">
        <f>AC172</f>
        <v>2.75</v>
      </c>
      <c r="AD15" s="26"/>
      <c r="AE15" s="39"/>
      <c r="AF15" s="26"/>
      <c r="AG15" s="26"/>
      <c r="AH15" s="26"/>
      <c r="AI15" s="26"/>
      <c r="AJ15" s="40"/>
      <c r="AK15" s="26"/>
      <c r="AL15" s="26"/>
      <c r="AM15" s="39"/>
      <c r="AN15" s="1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15" t="s">
        <v>3</v>
      </c>
      <c r="R16" s="215"/>
      <c r="S16" s="215"/>
      <c r="T16" s="215"/>
      <c r="U16" s="215"/>
      <c r="V16" s="215" t="s">
        <v>4</v>
      </c>
      <c r="W16" s="215"/>
      <c r="X16" s="215"/>
      <c r="Y16" s="215"/>
      <c r="Z16" s="215"/>
      <c r="AA16" s="215" t="s">
        <v>5</v>
      </c>
      <c r="AB16" s="215"/>
      <c r="AC16" s="215"/>
      <c r="AD16" s="215"/>
      <c r="AE16" s="215"/>
      <c r="AF16" s="216" t="s">
        <v>6</v>
      </c>
      <c r="AG16" s="217"/>
      <c r="AH16" s="217"/>
      <c r="AI16" s="218"/>
      <c r="AJ16" s="216" t="s">
        <v>7</v>
      </c>
      <c r="AK16" s="217"/>
      <c r="AL16" s="217"/>
      <c r="AM16" s="218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27</v>
      </c>
      <c r="B17" s="2" t="s">
        <v>0</v>
      </c>
      <c r="C17" s="5" t="s">
        <v>22</v>
      </c>
      <c r="D17" s="5" t="s">
        <v>23</v>
      </c>
      <c r="E17" s="2" t="s">
        <v>1</v>
      </c>
      <c r="F17" s="35" t="s">
        <v>2</v>
      </c>
      <c r="G17" s="35" t="s">
        <v>9</v>
      </c>
      <c r="H17" s="35" t="s">
        <v>10</v>
      </c>
      <c r="I17" s="75" t="s">
        <v>30</v>
      </c>
      <c r="J17" s="65" t="s">
        <v>49</v>
      </c>
      <c r="K17" s="65" t="s">
        <v>57</v>
      </c>
      <c r="L17" s="24" t="s">
        <v>16</v>
      </c>
      <c r="M17" s="24" t="s">
        <v>19</v>
      </c>
      <c r="N17" s="24" t="s">
        <v>20</v>
      </c>
      <c r="O17" s="24" t="s">
        <v>21</v>
      </c>
      <c r="P17" s="24" t="s">
        <v>18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20"/>
    </row>
    <row r="18" spans="1:40" ht="14.4" customHeight="1" x14ac:dyDescent="0.3">
      <c r="A18">
        <v>31</v>
      </c>
      <c r="B18">
        <v>1993</v>
      </c>
      <c r="C18">
        <v>11</v>
      </c>
      <c r="D18">
        <v>2</v>
      </c>
      <c r="E18" t="s">
        <v>195</v>
      </c>
      <c r="F18" s="18">
        <v>1</v>
      </c>
      <c r="G18" s="18">
        <v>0</v>
      </c>
      <c r="H18" s="18">
        <v>0</v>
      </c>
      <c r="I18" s="18">
        <f>IF(G18=1,1,IF(H18=1,1,0))</f>
        <v>0</v>
      </c>
      <c r="J18" s="1">
        <v>1</v>
      </c>
      <c r="K18" s="1">
        <f>IF(F18=2,-1,IF(F18=3,-1,IF((F18+G18)=2,-1,IF((F18+H18)=2,-1,1))))</f>
        <v>1</v>
      </c>
      <c r="L18" s="1" t="str">
        <f t="shared" ref="L18:L81" si="23">IF(SUM(Q18:U18)=0,"",(Q18*1+R18*2+S18*3+T18*4+U18*5)/SUM(Q18:U18))</f>
        <v/>
      </c>
      <c r="M18" s="1" t="str">
        <f t="shared" ref="M18:M81" si="24">IF(SUM(V18:Z18)=0,"",(V18*1+W18*2+X18*3+Y18*4+Z18*5)/SUM(V18:Z18))</f>
        <v/>
      </c>
      <c r="N18" s="1">
        <f t="shared" ref="N18:N81" si="25">IF(SUM(AA18:AE18)=0,"",(AA18*1+AB18*2+AC18*3+AD18*4+AE18*5)/SUM(AA18:AE18))</f>
        <v>4</v>
      </c>
      <c r="O18" s="1">
        <f t="shared" ref="O18:O81" si="26">IF(AF18=1,1,(IF(AG18=1,2,(IF(AH18=1,3,(IF(AI18=1,4,"")))))))</f>
        <v>4</v>
      </c>
      <c r="P18" s="1">
        <f t="shared" ref="P18:P81" si="27">IF(AJ18=1,1,(IF(AK18=1,2,(IF(AL18=1,3,(IF(AM18=1,4,"")))))))</f>
        <v>4</v>
      </c>
      <c r="AC18" s="1">
        <v>1</v>
      </c>
      <c r="AD18" s="1">
        <v>1</v>
      </c>
      <c r="AE18" s="9">
        <v>1</v>
      </c>
      <c r="AI18" s="1">
        <v>1</v>
      </c>
      <c r="AJ18" s="15"/>
      <c r="AK18" s="14"/>
      <c r="AL18" s="14"/>
      <c r="AM18" s="9">
        <v>1</v>
      </c>
    </row>
    <row r="19" spans="1:40" ht="14.4" customHeight="1" x14ac:dyDescent="0.3">
      <c r="A19">
        <v>31</v>
      </c>
      <c r="B19">
        <v>1993</v>
      </c>
      <c r="C19">
        <v>18</v>
      </c>
      <c r="D19">
        <v>2</v>
      </c>
      <c r="E19" t="s">
        <v>203</v>
      </c>
      <c r="F19" s="18">
        <v>1</v>
      </c>
      <c r="G19" s="18">
        <v>0</v>
      </c>
      <c r="H19" s="18">
        <v>0</v>
      </c>
      <c r="I19" s="18">
        <f t="shared" ref="I19:I82" si="28">IF(G19=1,1,IF(H19=1,1,0))</f>
        <v>0</v>
      </c>
      <c r="J19" s="1">
        <v>1</v>
      </c>
      <c r="K19" s="1">
        <f t="shared" ref="K19:K82" si="29">IF(F19=2,-1,IF(F19=3,-1,IF((F19+G19)=2,-1,IF((F19+H19)=2,-1,1))))</f>
        <v>1</v>
      </c>
      <c r="L19" s="1">
        <f t="shared" si="23"/>
        <v>4</v>
      </c>
      <c r="M19" s="1">
        <f t="shared" si="24"/>
        <v>4</v>
      </c>
      <c r="N19" s="1">
        <f t="shared" si="25"/>
        <v>2.8</v>
      </c>
      <c r="O19" s="1">
        <f t="shared" si="26"/>
        <v>1</v>
      </c>
      <c r="P19" s="1">
        <f t="shared" si="27"/>
        <v>1</v>
      </c>
      <c r="S19" s="1">
        <v>1</v>
      </c>
      <c r="T19" s="1">
        <v>1</v>
      </c>
      <c r="U19" s="9">
        <v>1</v>
      </c>
      <c r="X19" s="1">
        <v>1</v>
      </c>
      <c r="Y19" s="1">
        <v>1</v>
      </c>
      <c r="Z19" s="1">
        <v>1</v>
      </c>
      <c r="AB19" s="1">
        <v>1</v>
      </c>
      <c r="AC19" s="1">
        <v>1</v>
      </c>
      <c r="AD19" s="1">
        <v>0.5</v>
      </c>
      <c r="AF19" s="1">
        <v>1</v>
      </c>
      <c r="AJ19" s="10">
        <v>1</v>
      </c>
      <c r="AN19" s="19" t="s">
        <v>45</v>
      </c>
    </row>
    <row r="20" spans="1:40" x14ac:dyDescent="0.3">
      <c r="A20">
        <v>31</v>
      </c>
      <c r="B20">
        <v>1993</v>
      </c>
      <c r="C20">
        <v>4</v>
      </c>
      <c r="D20">
        <v>3</v>
      </c>
      <c r="E20" t="s">
        <v>200</v>
      </c>
      <c r="F20" s="18">
        <v>1</v>
      </c>
      <c r="G20" s="18">
        <v>0</v>
      </c>
      <c r="H20" s="18">
        <v>0</v>
      </c>
      <c r="I20" s="18">
        <f t="shared" si="28"/>
        <v>0</v>
      </c>
      <c r="J20" s="1">
        <v>1</v>
      </c>
      <c r="K20" s="1">
        <f t="shared" si="29"/>
        <v>1</v>
      </c>
      <c r="L20" s="1">
        <f t="shared" si="23"/>
        <v>4.5</v>
      </c>
      <c r="M20" s="1">
        <f t="shared" si="24"/>
        <v>1.8</v>
      </c>
      <c r="N20" s="1">
        <f t="shared" si="25"/>
        <v>2</v>
      </c>
      <c r="O20" s="1">
        <f t="shared" si="26"/>
        <v>1</v>
      </c>
      <c r="P20" s="1">
        <f t="shared" si="27"/>
        <v>1</v>
      </c>
      <c r="T20" s="1">
        <v>1</v>
      </c>
      <c r="U20" s="9">
        <v>1</v>
      </c>
      <c r="V20" s="1">
        <v>1</v>
      </c>
      <c r="W20" s="1">
        <v>1</v>
      </c>
      <c r="X20" s="1">
        <v>0.5</v>
      </c>
      <c r="AA20" s="10">
        <v>1</v>
      </c>
      <c r="AB20" s="1">
        <v>1</v>
      </c>
      <c r="AC20" s="1">
        <v>1</v>
      </c>
      <c r="AF20" s="1">
        <v>1</v>
      </c>
      <c r="AJ20" s="10">
        <v>1</v>
      </c>
    </row>
    <row r="21" spans="1:40" x14ac:dyDescent="0.3">
      <c r="A21" s="53">
        <v>31</v>
      </c>
      <c r="B21">
        <v>1993</v>
      </c>
      <c r="C21" s="184">
        <v>8</v>
      </c>
      <c r="D21" s="184">
        <v>4</v>
      </c>
      <c r="E21" t="s">
        <v>259</v>
      </c>
      <c r="F21" s="18">
        <v>1</v>
      </c>
      <c r="G21" s="18">
        <v>0</v>
      </c>
      <c r="H21" s="18">
        <v>0</v>
      </c>
      <c r="I21" s="18">
        <f t="shared" si="28"/>
        <v>0</v>
      </c>
      <c r="J21" s="1">
        <v>-1</v>
      </c>
      <c r="K21" s="1">
        <f t="shared" si="29"/>
        <v>1</v>
      </c>
      <c r="L21" s="1" t="str">
        <f t="shared" si="23"/>
        <v/>
      </c>
      <c r="M21" s="1">
        <f t="shared" si="24"/>
        <v>4</v>
      </c>
      <c r="N21" s="1">
        <f t="shared" si="25"/>
        <v>4.5</v>
      </c>
      <c r="O21" s="1">
        <f t="shared" si="26"/>
        <v>1</v>
      </c>
      <c r="P21" s="1">
        <f t="shared" si="27"/>
        <v>4</v>
      </c>
      <c r="X21" s="1">
        <v>1</v>
      </c>
      <c r="Y21" s="1">
        <v>1</v>
      </c>
      <c r="Z21" s="1">
        <v>1</v>
      </c>
      <c r="AD21" s="1">
        <v>1</v>
      </c>
      <c r="AE21" s="9">
        <v>1</v>
      </c>
      <c r="AF21" s="1">
        <v>1</v>
      </c>
      <c r="AJ21" s="10"/>
      <c r="AM21" s="9">
        <v>1</v>
      </c>
    </row>
    <row r="22" spans="1:40" x14ac:dyDescent="0.3">
      <c r="A22" s="196">
        <v>31</v>
      </c>
      <c r="B22">
        <v>1993</v>
      </c>
      <c r="C22" s="184">
        <v>6</v>
      </c>
      <c r="D22" s="184">
        <v>5</v>
      </c>
      <c r="E22" t="s">
        <v>265</v>
      </c>
      <c r="F22" s="18">
        <v>1</v>
      </c>
      <c r="G22" s="18">
        <v>0</v>
      </c>
      <c r="H22" s="18">
        <v>0</v>
      </c>
      <c r="I22" s="18">
        <f t="shared" si="28"/>
        <v>0</v>
      </c>
      <c r="J22" s="1">
        <v>1</v>
      </c>
      <c r="K22" s="1">
        <f t="shared" si="29"/>
        <v>1</v>
      </c>
      <c r="L22" s="1" t="str">
        <f t="shared" si="23"/>
        <v/>
      </c>
      <c r="M22" s="1" t="str">
        <f t="shared" si="24"/>
        <v/>
      </c>
      <c r="N22" s="1">
        <f t="shared" si="25"/>
        <v>2</v>
      </c>
      <c r="O22" s="1">
        <f t="shared" si="26"/>
        <v>1</v>
      </c>
      <c r="P22" s="1">
        <f t="shared" si="27"/>
        <v>1</v>
      </c>
      <c r="AA22" s="10">
        <v>1</v>
      </c>
      <c r="AB22" s="1">
        <v>1</v>
      </c>
      <c r="AC22" s="1">
        <v>1</v>
      </c>
      <c r="AF22" s="1">
        <v>1</v>
      </c>
      <c r="AJ22" s="10">
        <v>1</v>
      </c>
    </row>
    <row r="23" spans="1:40" x14ac:dyDescent="0.3">
      <c r="A23" s="53">
        <v>41</v>
      </c>
      <c r="B23">
        <v>1993</v>
      </c>
      <c r="C23" s="184">
        <v>10</v>
      </c>
      <c r="D23" s="184">
        <v>6</v>
      </c>
      <c r="E23" t="s">
        <v>255</v>
      </c>
      <c r="F23" s="18">
        <v>2</v>
      </c>
      <c r="G23" s="18">
        <v>0</v>
      </c>
      <c r="H23" s="18">
        <v>1</v>
      </c>
      <c r="I23" s="18">
        <f t="shared" si="28"/>
        <v>1</v>
      </c>
      <c r="J23" s="1">
        <v>-1</v>
      </c>
      <c r="K23" s="1">
        <f t="shared" si="29"/>
        <v>-1</v>
      </c>
      <c r="L23" s="1">
        <f t="shared" si="23"/>
        <v>3</v>
      </c>
      <c r="M23" s="1">
        <f t="shared" si="24"/>
        <v>1</v>
      </c>
      <c r="N23" s="1">
        <f t="shared" si="25"/>
        <v>1</v>
      </c>
      <c r="O23" s="1">
        <f t="shared" si="26"/>
        <v>4</v>
      </c>
      <c r="P23" s="1" t="str">
        <f t="shared" si="27"/>
        <v/>
      </c>
      <c r="S23" s="1">
        <v>2</v>
      </c>
      <c r="V23" s="1">
        <v>2</v>
      </c>
      <c r="AA23" s="10">
        <v>2</v>
      </c>
      <c r="AI23" s="1">
        <v>1</v>
      </c>
      <c r="AJ23" s="10"/>
    </row>
    <row r="24" spans="1:40" x14ac:dyDescent="0.3">
      <c r="A24" s="53">
        <v>41</v>
      </c>
      <c r="B24">
        <v>1993</v>
      </c>
      <c r="C24" s="184">
        <v>23</v>
      </c>
      <c r="D24" s="184">
        <v>6</v>
      </c>
      <c r="E24" t="s">
        <v>257</v>
      </c>
      <c r="F24" s="18">
        <v>1</v>
      </c>
      <c r="G24" s="18">
        <v>0</v>
      </c>
      <c r="H24" s="18">
        <v>0</v>
      </c>
      <c r="I24" s="18">
        <f t="shared" si="28"/>
        <v>0</v>
      </c>
      <c r="J24" s="1">
        <v>1</v>
      </c>
      <c r="K24" s="1">
        <f t="shared" si="29"/>
        <v>1</v>
      </c>
      <c r="L24" s="1" t="str">
        <f t="shared" si="23"/>
        <v/>
      </c>
      <c r="M24" s="1" t="str">
        <f t="shared" si="24"/>
        <v/>
      </c>
      <c r="N24" s="1">
        <f t="shared" si="25"/>
        <v>2.8</v>
      </c>
      <c r="O24" s="1">
        <f t="shared" si="26"/>
        <v>1</v>
      </c>
      <c r="P24" s="1">
        <f t="shared" si="27"/>
        <v>1</v>
      </c>
      <c r="AB24" s="1">
        <v>1</v>
      </c>
      <c r="AC24" s="1">
        <v>1</v>
      </c>
      <c r="AD24" s="1">
        <v>0.5</v>
      </c>
      <c r="AF24" s="1">
        <v>1</v>
      </c>
      <c r="AJ24" s="10">
        <v>1</v>
      </c>
    </row>
    <row r="25" spans="1:40" x14ac:dyDescent="0.3">
      <c r="A25">
        <v>41</v>
      </c>
      <c r="B25">
        <v>1993</v>
      </c>
      <c r="C25">
        <v>23</v>
      </c>
      <c r="D25">
        <v>6</v>
      </c>
      <c r="E25" t="s">
        <v>197</v>
      </c>
      <c r="F25" s="18">
        <v>2</v>
      </c>
      <c r="G25" s="18">
        <v>0</v>
      </c>
      <c r="H25" s="18">
        <v>1</v>
      </c>
      <c r="I25" s="18">
        <f t="shared" si="28"/>
        <v>1</v>
      </c>
      <c r="J25" s="1">
        <v>-1</v>
      </c>
      <c r="K25" s="1">
        <f t="shared" si="29"/>
        <v>-1</v>
      </c>
      <c r="L25" s="1">
        <f t="shared" si="23"/>
        <v>5</v>
      </c>
      <c r="M25" s="1">
        <f t="shared" si="24"/>
        <v>1</v>
      </c>
      <c r="N25" s="1">
        <f t="shared" si="25"/>
        <v>1</v>
      </c>
      <c r="O25" s="1">
        <f t="shared" si="26"/>
        <v>1</v>
      </c>
      <c r="P25" s="1" t="str">
        <f t="shared" si="27"/>
        <v/>
      </c>
      <c r="U25" s="9">
        <v>2</v>
      </c>
      <c r="V25" s="1">
        <v>2</v>
      </c>
      <c r="AA25" s="10">
        <v>2</v>
      </c>
      <c r="AF25" s="1">
        <v>1</v>
      </c>
      <c r="AJ25" s="10"/>
    </row>
    <row r="26" spans="1:40" x14ac:dyDescent="0.3">
      <c r="A26">
        <v>41</v>
      </c>
      <c r="B26">
        <v>1993</v>
      </c>
      <c r="C26">
        <v>1</v>
      </c>
      <c r="D26">
        <v>7</v>
      </c>
      <c r="E26" t="s">
        <v>202</v>
      </c>
      <c r="F26" s="18">
        <v>2</v>
      </c>
      <c r="G26" s="18">
        <v>0</v>
      </c>
      <c r="H26" s="18">
        <v>1</v>
      </c>
      <c r="I26" s="18">
        <f t="shared" si="28"/>
        <v>1</v>
      </c>
      <c r="J26" s="1">
        <v>-1</v>
      </c>
      <c r="K26" s="1">
        <f t="shared" si="29"/>
        <v>-1</v>
      </c>
      <c r="L26" s="1" t="str">
        <f t="shared" si="23"/>
        <v/>
      </c>
      <c r="M26" s="1" t="str">
        <f t="shared" si="24"/>
        <v/>
      </c>
      <c r="N26" s="1">
        <f t="shared" si="25"/>
        <v>5</v>
      </c>
      <c r="O26" s="1">
        <f t="shared" si="26"/>
        <v>3</v>
      </c>
      <c r="P26" s="1">
        <f t="shared" si="27"/>
        <v>3</v>
      </c>
      <c r="AE26" s="9">
        <v>2</v>
      </c>
      <c r="AH26" s="1">
        <v>1</v>
      </c>
      <c r="AJ26" s="10"/>
      <c r="AL26" s="1">
        <v>1</v>
      </c>
      <c r="AN26" s="19" t="s">
        <v>45</v>
      </c>
    </row>
    <row r="27" spans="1:40" x14ac:dyDescent="0.3">
      <c r="A27">
        <v>41</v>
      </c>
      <c r="B27">
        <v>1993</v>
      </c>
      <c r="C27">
        <v>13</v>
      </c>
      <c r="D27">
        <v>7</v>
      </c>
      <c r="E27" t="s">
        <v>194</v>
      </c>
      <c r="F27" s="18">
        <v>1</v>
      </c>
      <c r="G27" s="18">
        <v>0</v>
      </c>
      <c r="H27" s="18">
        <v>0</v>
      </c>
      <c r="I27" s="18">
        <f t="shared" si="28"/>
        <v>0</v>
      </c>
      <c r="J27" s="1">
        <v>-1</v>
      </c>
      <c r="K27" s="1">
        <f t="shared" si="29"/>
        <v>1</v>
      </c>
      <c r="L27" s="1">
        <f t="shared" si="23"/>
        <v>3</v>
      </c>
      <c r="M27" s="1">
        <f t="shared" si="24"/>
        <v>4.2</v>
      </c>
      <c r="N27" s="1">
        <f t="shared" si="25"/>
        <v>4</v>
      </c>
      <c r="O27" s="1">
        <f t="shared" si="26"/>
        <v>1</v>
      </c>
      <c r="P27" s="1">
        <f t="shared" si="27"/>
        <v>1</v>
      </c>
      <c r="R27" s="1">
        <v>0.5</v>
      </c>
      <c r="S27" s="1">
        <v>1</v>
      </c>
      <c r="T27" s="1">
        <v>0.5</v>
      </c>
      <c r="X27" s="1">
        <v>0.5</v>
      </c>
      <c r="Y27" s="1">
        <v>1</v>
      </c>
      <c r="Z27" s="1">
        <v>1</v>
      </c>
      <c r="AC27" s="1">
        <v>1</v>
      </c>
      <c r="AD27" s="1">
        <v>1</v>
      </c>
      <c r="AE27" s="9">
        <v>1</v>
      </c>
      <c r="AF27" s="1">
        <v>1</v>
      </c>
      <c r="AJ27" s="10">
        <v>1</v>
      </c>
      <c r="AN27" s="19" t="s">
        <v>45</v>
      </c>
    </row>
    <row r="28" spans="1:40" x14ac:dyDescent="0.3">
      <c r="A28" s="53">
        <v>41</v>
      </c>
      <c r="B28">
        <v>1993</v>
      </c>
      <c r="C28" s="184">
        <v>15</v>
      </c>
      <c r="D28" s="184">
        <v>7</v>
      </c>
      <c r="E28" t="s">
        <v>263</v>
      </c>
      <c r="F28" s="18">
        <v>9</v>
      </c>
      <c r="G28" s="18">
        <v>0</v>
      </c>
      <c r="H28" s="18">
        <v>0</v>
      </c>
      <c r="I28" s="18">
        <f t="shared" si="28"/>
        <v>0</v>
      </c>
      <c r="J28" s="1">
        <v>1</v>
      </c>
      <c r="K28" s="1">
        <f t="shared" si="29"/>
        <v>1</v>
      </c>
      <c r="L28" s="1" t="str">
        <f t="shared" si="23"/>
        <v/>
      </c>
      <c r="M28" s="1" t="str">
        <f t="shared" si="24"/>
        <v/>
      </c>
      <c r="N28" s="1" t="str">
        <f t="shared" si="25"/>
        <v/>
      </c>
      <c r="O28" s="1" t="str">
        <f t="shared" si="26"/>
        <v/>
      </c>
      <c r="P28" s="1" t="str">
        <f t="shared" si="27"/>
        <v/>
      </c>
      <c r="AJ28" s="10"/>
    </row>
    <row r="29" spans="1:40" x14ac:dyDescent="0.3">
      <c r="A29">
        <v>41</v>
      </c>
      <c r="B29">
        <v>1993</v>
      </c>
      <c r="C29">
        <v>11</v>
      </c>
      <c r="D29">
        <v>11</v>
      </c>
      <c r="E29" t="s">
        <v>201</v>
      </c>
      <c r="F29" s="18">
        <v>1</v>
      </c>
      <c r="G29" s="18">
        <v>0</v>
      </c>
      <c r="H29" s="18">
        <v>0</v>
      </c>
      <c r="I29" s="18">
        <f t="shared" si="28"/>
        <v>0</v>
      </c>
      <c r="J29" s="1">
        <v>1</v>
      </c>
      <c r="K29" s="1">
        <f t="shared" si="29"/>
        <v>1</v>
      </c>
      <c r="L29" s="1">
        <f t="shared" si="23"/>
        <v>2.5</v>
      </c>
      <c r="M29" s="1" t="str">
        <f t="shared" si="24"/>
        <v/>
      </c>
      <c r="N29" s="1">
        <f t="shared" si="25"/>
        <v>4</v>
      </c>
      <c r="O29" s="1">
        <f t="shared" si="26"/>
        <v>1</v>
      </c>
      <c r="P29" s="1" t="str">
        <f t="shared" si="27"/>
        <v/>
      </c>
      <c r="R29" s="1">
        <v>1</v>
      </c>
      <c r="S29" s="1">
        <v>1</v>
      </c>
      <c r="AC29" s="1">
        <v>1</v>
      </c>
      <c r="AD29" s="1">
        <v>1</v>
      </c>
      <c r="AE29" s="9">
        <v>1</v>
      </c>
      <c r="AF29" s="1">
        <v>1</v>
      </c>
      <c r="AJ29" s="10"/>
    </row>
    <row r="30" spans="1:40" x14ac:dyDescent="0.3">
      <c r="A30" s="53">
        <v>41</v>
      </c>
      <c r="B30">
        <v>1993</v>
      </c>
      <c r="C30" s="184">
        <v>11</v>
      </c>
      <c r="D30" s="184">
        <v>11</v>
      </c>
      <c r="E30" t="s">
        <v>264</v>
      </c>
      <c r="F30" s="18">
        <v>9</v>
      </c>
      <c r="G30" s="18">
        <v>0</v>
      </c>
      <c r="H30" s="18">
        <v>0</v>
      </c>
      <c r="I30" s="18">
        <f t="shared" si="28"/>
        <v>0</v>
      </c>
      <c r="J30" s="1">
        <v>1</v>
      </c>
      <c r="K30" s="1">
        <f t="shared" si="29"/>
        <v>1</v>
      </c>
      <c r="L30" s="1" t="str">
        <f t="shared" si="23"/>
        <v/>
      </c>
      <c r="M30" s="1" t="str">
        <f t="shared" si="24"/>
        <v/>
      </c>
      <c r="N30" s="1" t="str">
        <f t="shared" si="25"/>
        <v/>
      </c>
      <c r="O30" s="1" t="str">
        <f t="shared" si="26"/>
        <v/>
      </c>
      <c r="P30" s="1" t="str">
        <f t="shared" si="27"/>
        <v/>
      </c>
      <c r="AJ30" s="10"/>
    </row>
    <row r="31" spans="1:40" x14ac:dyDescent="0.3">
      <c r="A31">
        <v>41</v>
      </c>
      <c r="B31">
        <v>1993</v>
      </c>
      <c r="C31">
        <v>18</v>
      </c>
      <c r="D31">
        <v>11</v>
      </c>
      <c r="E31" t="s">
        <v>198</v>
      </c>
      <c r="F31" s="18">
        <v>1</v>
      </c>
      <c r="G31" s="18">
        <v>0</v>
      </c>
      <c r="H31" s="18">
        <v>0</v>
      </c>
      <c r="I31" s="18">
        <f t="shared" si="28"/>
        <v>0</v>
      </c>
      <c r="J31" s="1">
        <v>-1</v>
      </c>
      <c r="K31" s="1">
        <f t="shared" si="29"/>
        <v>1</v>
      </c>
      <c r="L31" s="1" t="str">
        <f t="shared" si="23"/>
        <v/>
      </c>
      <c r="M31" s="1">
        <f t="shared" si="24"/>
        <v>3</v>
      </c>
      <c r="N31" s="1">
        <f t="shared" si="25"/>
        <v>2</v>
      </c>
      <c r="O31" s="1">
        <f t="shared" si="26"/>
        <v>1</v>
      </c>
      <c r="P31" s="1">
        <f t="shared" si="27"/>
        <v>4</v>
      </c>
      <c r="W31" s="1">
        <v>0.5</v>
      </c>
      <c r="X31" s="1">
        <v>1</v>
      </c>
      <c r="Y31" s="1">
        <v>0.5</v>
      </c>
      <c r="AA31" s="10">
        <v>0.5</v>
      </c>
      <c r="AB31" s="1">
        <v>1</v>
      </c>
      <c r="AC31" s="1">
        <v>0.5</v>
      </c>
      <c r="AF31" s="1">
        <v>1</v>
      </c>
      <c r="AJ31" s="10"/>
      <c r="AM31" s="9">
        <v>1</v>
      </c>
      <c r="AN31" s="19" t="s">
        <v>45</v>
      </c>
    </row>
    <row r="32" spans="1:40" x14ac:dyDescent="0.3">
      <c r="A32">
        <v>41</v>
      </c>
      <c r="B32">
        <v>1993</v>
      </c>
      <c r="C32">
        <v>18</v>
      </c>
      <c r="D32">
        <v>11</v>
      </c>
      <c r="E32" t="s">
        <v>196</v>
      </c>
      <c r="F32" s="18">
        <v>1</v>
      </c>
      <c r="G32" s="18">
        <v>0</v>
      </c>
      <c r="H32" s="18">
        <v>0</v>
      </c>
      <c r="I32" s="18">
        <f t="shared" si="28"/>
        <v>0</v>
      </c>
      <c r="J32" s="1">
        <v>1</v>
      </c>
      <c r="K32" s="1">
        <f t="shared" si="29"/>
        <v>1</v>
      </c>
      <c r="L32" s="1">
        <f t="shared" si="23"/>
        <v>3.2</v>
      </c>
      <c r="M32" s="1" t="str">
        <f t="shared" si="24"/>
        <v/>
      </c>
      <c r="N32" s="1">
        <f t="shared" si="25"/>
        <v>4</v>
      </c>
      <c r="O32" s="1">
        <f t="shared" si="26"/>
        <v>1</v>
      </c>
      <c r="P32" s="1">
        <f t="shared" si="27"/>
        <v>4</v>
      </c>
      <c r="R32" s="1">
        <v>0.5</v>
      </c>
      <c r="S32" s="1">
        <v>1</v>
      </c>
      <c r="T32" s="1">
        <v>1</v>
      </c>
      <c r="AC32" s="1">
        <v>1</v>
      </c>
      <c r="AD32" s="1">
        <v>1</v>
      </c>
      <c r="AE32" s="9">
        <v>1</v>
      </c>
      <c r="AF32" s="1">
        <v>1</v>
      </c>
      <c r="AJ32" s="10"/>
      <c r="AM32" s="9">
        <v>1</v>
      </c>
      <c r="AN32" s="19" t="s">
        <v>45</v>
      </c>
    </row>
    <row r="33" spans="1:89" x14ac:dyDescent="0.3">
      <c r="A33">
        <v>41</v>
      </c>
      <c r="B33">
        <v>1993</v>
      </c>
      <c r="C33">
        <v>2</v>
      </c>
      <c r="D33">
        <v>12</v>
      </c>
      <c r="E33" t="s">
        <v>193</v>
      </c>
      <c r="F33" s="18">
        <v>1</v>
      </c>
      <c r="G33" s="18">
        <v>0</v>
      </c>
      <c r="H33" s="18">
        <v>0</v>
      </c>
      <c r="I33" s="18">
        <f t="shared" si="28"/>
        <v>0</v>
      </c>
      <c r="J33" s="1">
        <v>1</v>
      </c>
      <c r="K33" s="1">
        <f t="shared" si="29"/>
        <v>1</v>
      </c>
      <c r="L33" s="1" t="str">
        <f t="shared" si="23"/>
        <v/>
      </c>
      <c r="M33" s="1">
        <f t="shared" si="24"/>
        <v>2</v>
      </c>
      <c r="N33" s="1">
        <f t="shared" si="25"/>
        <v>2.8</v>
      </c>
      <c r="O33" s="1">
        <f t="shared" si="26"/>
        <v>1</v>
      </c>
      <c r="P33" s="1">
        <f t="shared" si="27"/>
        <v>1</v>
      </c>
      <c r="V33" s="1">
        <v>1</v>
      </c>
      <c r="W33" s="1">
        <v>1</v>
      </c>
      <c r="X33" s="1">
        <v>1</v>
      </c>
      <c r="AB33" s="1">
        <v>1</v>
      </c>
      <c r="AC33" s="1">
        <v>1</v>
      </c>
      <c r="AD33" s="1">
        <v>0.5</v>
      </c>
      <c r="AF33" s="1">
        <v>1</v>
      </c>
      <c r="AJ33" s="10">
        <v>1</v>
      </c>
      <c r="AN33" s="19" t="s">
        <v>45</v>
      </c>
    </row>
    <row r="34" spans="1:89" x14ac:dyDescent="0.3">
      <c r="A34" s="53">
        <v>41</v>
      </c>
      <c r="B34">
        <v>1993</v>
      </c>
      <c r="C34" s="184">
        <v>9</v>
      </c>
      <c r="D34" s="184">
        <v>12</v>
      </c>
      <c r="E34" t="s">
        <v>256</v>
      </c>
      <c r="F34" s="18">
        <v>2</v>
      </c>
      <c r="G34" s="18">
        <v>0</v>
      </c>
      <c r="H34" s="18">
        <v>1</v>
      </c>
      <c r="I34" s="18">
        <f t="shared" si="28"/>
        <v>1</v>
      </c>
      <c r="J34" s="1">
        <v>-1</v>
      </c>
      <c r="K34" s="1">
        <f t="shared" si="29"/>
        <v>-1</v>
      </c>
      <c r="L34" s="1">
        <f t="shared" si="23"/>
        <v>4</v>
      </c>
      <c r="M34" s="1">
        <f t="shared" si="24"/>
        <v>1</v>
      </c>
      <c r="N34" s="1">
        <f t="shared" si="25"/>
        <v>1</v>
      </c>
      <c r="O34" s="1">
        <f t="shared" si="26"/>
        <v>1</v>
      </c>
      <c r="P34" s="1">
        <f t="shared" si="27"/>
        <v>1</v>
      </c>
      <c r="T34" s="1">
        <v>2</v>
      </c>
      <c r="V34" s="1">
        <v>2</v>
      </c>
      <c r="AA34" s="10">
        <v>2</v>
      </c>
      <c r="AF34" s="1">
        <v>1</v>
      </c>
      <c r="AJ34" s="10">
        <v>1</v>
      </c>
      <c r="AN34" s="19" t="s">
        <v>45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>
        <v>41</v>
      </c>
      <c r="B35">
        <v>1993</v>
      </c>
      <c r="C35">
        <v>9</v>
      </c>
      <c r="D35">
        <v>12</v>
      </c>
      <c r="E35" t="s">
        <v>192</v>
      </c>
      <c r="F35" s="18">
        <v>1</v>
      </c>
      <c r="G35" s="18">
        <v>0</v>
      </c>
      <c r="H35" s="18">
        <v>0</v>
      </c>
      <c r="I35" s="18">
        <f t="shared" si="28"/>
        <v>0</v>
      </c>
      <c r="J35" s="1">
        <v>1</v>
      </c>
      <c r="K35" s="1">
        <f t="shared" si="29"/>
        <v>1</v>
      </c>
      <c r="L35" s="1" t="str">
        <f t="shared" si="23"/>
        <v/>
      </c>
      <c r="M35" s="1" t="str">
        <f t="shared" si="24"/>
        <v/>
      </c>
      <c r="N35" s="1">
        <f t="shared" si="25"/>
        <v>3</v>
      </c>
      <c r="O35" s="1">
        <f t="shared" si="26"/>
        <v>1</v>
      </c>
      <c r="P35" s="1" t="str">
        <f t="shared" si="27"/>
        <v/>
      </c>
      <c r="AB35" s="1">
        <v>0.5</v>
      </c>
      <c r="AC35" s="1">
        <v>1</v>
      </c>
      <c r="AD35" s="1">
        <v>0.5</v>
      </c>
      <c r="AF35" s="1">
        <v>1</v>
      </c>
      <c r="AJ35" s="10"/>
      <c r="AK35" s="49"/>
      <c r="AL35" s="49"/>
    </row>
    <row r="36" spans="1:89" x14ac:dyDescent="0.3">
      <c r="A36" s="53">
        <v>41</v>
      </c>
      <c r="B36">
        <v>1993</v>
      </c>
      <c r="C36" s="184">
        <v>9</v>
      </c>
      <c r="D36" s="184">
        <v>12</v>
      </c>
      <c r="E36" t="s">
        <v>258</v>
      </c>
      <c r="F36" s="18">
        <v>9</v>
      </c>
      <c r="G36" s="18">
        <v>0</v>
      </c>
      <c r="H36" s="18">
        <v>0</v>
      </c>
      <c r="I36" s="18">
        <f t="shared" si="28"/>
        <v>0</v>
      </c>
      <c r="J36" s="1">
        <v>-1</v>
      </c>
      <c r="K36" s="1">
        <f t="shared" si="29"/>
        <v>1</v>
      </c>
      <c r="L36" s="1" t="str">
        <f t="shared" si="23"/>
        <v/>
      </c>
      <c r="M36" s="1" t="str">
        <f t="shared" si="24"/>
        <v/>
      </c>
      <c r="N36" s="1" t="str">
        <f t="shared" si="25"/>
        <v/>
      </c>
      <c r="O36" s="1" t="str">
        <f t="shared" si="26"/>
        <v/>
      </c>
      <c r="P36" s="1" t="str">
        <f t="shared" si="27"/>
        <v/>
      </c>
      <c r="AJ36" s="10"/>
    </row>
    <row r="37" spans="1:89" x14ac:dyDescent="0.3">
      <c r="A37" s="183">
        <v>41</v>
      </c>
      <c r="B37" s="183">
        <v>1993</v>
      </c>
      <c r="C37" s="183">
        <v>16</v>
      </c>
      <c r="D37" s="183">
        <v>12</v>
      </c>
      <c r="E37" s="183" t="s">
        <v>199</v>
      </c>
      <c r="F37" s="193">
        <v>9</v>
      </c>
      <c r="G37" s="193">
        <v>0</v>
      </c>
      <c r="H37" s="193">
        <v>0</v>
      </c>
      <c r="I37" s="18">
        <f t="shared" si="28"/>
        <v>0</v>
      </c>
      <c r="J37" s="1">
        <v>1</v>
      </c>
      <c r="K37" s="1">
        <f t="shared" si="29"/>
        <v>1</v>
      </c>
      <c r="L37" s="1" t="str">
        <f t="shared" si="23"/>
        <v/>
      </c>
      <c r="M37" s="1" t="str">
        <f t="shared" si="24"/>
        <v/>
      </c>
      <c r="N37" s="1" t="str">
        <f t="shared" si="25"/>
        <v/>
      </c>
      <c r="O37" s="1" t="str">
        <f t="shared" si="26"/>
        <v/>
      </c>
      <c r="P37" s="1" t="str">
        <f t="shared" si="27"/>
        <v/>
      </c>
      <c r="Q37" s="194"/>
      <c r="R37" s="182"/>
      <c r="S37" s="182"/>
      <c r="T37" s="182"/>
      <c r="U37" s="195"/>
      <c r="V37" s="182"/>
      <c r="W37" s="182"/>
      <c r="X37" s="182"/>
      <c r="Y37" s="182"/>
      <c r="Z37" s="182"/>
      <c r="AA37" s="194"/>
      <c r="AB37" s="182"/>
      <c r="AC37" s="182"/>
      <c r="AD37" s="182"/>
      <c r="AE37" s="195"/>
      <c r="AF37" s="182"/>
      <c r="AG37" s="182"/>
      <c r="AH37" s="182"/>
      <c r="AI37" s="182"/>
      <c r="AJ37" s="194"/>
      <c r="AK37" s="182"/>
      <c r="AL37" s="182"/>
      <c r="AM37" s="195"/>
    </row>
    <row r="38" spans="1:89" x14ac:dyDescent="0.3">
      <c r="A38">
        <v>41</v>
      </c>
      <c r="B38">
        <v>1994</v>
      </c>
      <c r="C38">
        <v>21</v>
      </c>
      <c r="D38">
        <v>1</v>
      </c>
      <c r="E38" t="s">
        <v>206</v>
      </c>
      <c r="F38" s="18">
        <v>1</v>
      </c>
      <c r="G38" s="18">
        <v>0</v>
      </c>
      <c r="H38" s="18">
        <v>0</v>
      </c>
      <c r="I38" s="18">
        <f t="shared" si="28"/>
        <v>0</v>
      </c>
      <c r="J38" s="1">
        <v>-1</v>
      </c>
      <c r="K38" s="1">
        <f t="shared" si="29"/>
        <v>1</v>
      </c>
      <c r="L38" s="1" t="str">
        <f t="shared" si="23"/>
        <v/>
      </c>
      <c r="M38" s="1">
        <f t="shared" si="24"/>
        <v>1.5</v>
      </c>
      <c r="N38" s="1">
        <f t="shared" si="25"/>
        <v>1.3333333333333333</v>
      </c>
      <c r="O38" s="1">
        <f t="shared" si="26"/>
        <v>2</v>
      </c>
      <c r="P38" s="1" t="str">
        <f t="shared" si="27"/>
        <v/>
      </c>
      <c r="V38" s="1">
        <v>1</v>
      </c>
      <c r="W38" s="1">
        <v>1</v>
      </c>
      <c r="AA38" s="10">
        <v>1</v>
      </c>
      <c r="AB38" s="1">
        <v>0.5</v>
      </c>
      <c r="AG38" s="1">
        <v>1</v>
      </c>
      <c r="AJ38" s="10"/>
    </row>
    <row r="39" spans="1:89" x14ac:dyDescent="0.3">
      <c r="A39">
        <v>41</v>
      </c>
      <c r="B39">
        <v>1994</v>
      </c>
      <c r="C39">
        <v>3</v>
      </c>
      <c r="D39">
        <v>2</v>
      </c>
      <c r="E39" t="s">
        <v>204</v>
      </c>
      <c r="F39" s="18">
        <v>1</v>
      </c>
      <c r="G39" s="18">
        <v>0</v>
      </c>
      <c r="H39" s="18">
        <v>0</v>
      </c>
      <c r="I39" s="18">
        <f t="shared" si="28"/>
        <v>0</v>
      </c>
      <c r="J39" s="1">
        <v>1</v>
      </c>
      <c r="K39" s="1">
        <f t="shared" si="29"/>
        <v>1</v>
      </c>
      <c r="L39" s="1">
        <f t="shared" si="23"/>
        <v>4</v>
      </c>
      <c r="M39" s="1" t="str">
        <f t="shared" si="24"/>
        <v/>
      </c>
      <c r="N39" s="1">
        <f t="shared" si="25"/>
        <v>1.5</v>
      </c>
      <c r="O39" s="1">
        <f t="shared" si="26"/>
        <v>1</v>
      </c>
      <c r="P39" s="1">
        <f t="shared" si="27"/>
        <v>1</v>
      </c>
      <c r="S39" s="1">
        <v>1</v>
      </c>
      <c r="T39" s="1">
        <v>1</v>
      </c>
      <c r="U39" s="9">
        <v>1</v>
      </c>
      <c r="AA39" s="10">
        <v>1</v>
      </c>
      <c r="AB39" s="1">
        <v>1</v>
      </c>
      <c r="AF39" s="1">
        <v>1</v>
      </c>
      <c r="AJ39" s="10">
        <v>1</v>
      </c>
      <c r="AN39" s="19" t="s">
        <v>45</v>
      </c>
    </row>
    <row r="40" spans="1:89" x14ac:dyDescent="0.3">
      <c r="A40" s="183">
        <v>41</v>
      </c>
      <c r="B40">
        <v>1994</v>
      </c>
      <c r="C40" s="184">
        <v>31</v>
      </c>
      <c r="D40" s="184">
        <v>3</v>
      </c>
      <c r="E40" t="s">
        <v>266</v>
      </c>
      <c r="F40" s="18">
        <v>1</v>
      </c>
      <c r="G40" s="18">
        <v>0</v>
      </c>
      <c r="H40" s="18">
        <v>0</v>
      </c>
      <c r="I40" s="18">
        <f t="shared" si="28"/>
        <v>0</v>
      </c>
      <c r="J40" s="1">
        <v>1</v>
      </c>
      <c r="K40" s="1">
        <f t="shared" si="29"/>
        <v>1</v>
      </c>
      <c r="L40" s="1">
        <f t="shared" si="23"/>
        <v>4.5</v>
      </c>
      <c r="M40" s="1">
        <f t="shared" si="24"/>
        <v>1.5</v>
      </c>
      <c r="N40" s="1">
        <f t="shared" si="25"/>
        <v>1.5</v>
      </c>
      <c r="O40" s="1">
        <f t="shared" si="26"/>
        <v>1</v>
      </c>
      <c r="P40" s="1">
        <f t="shared" si="27"/>
        <v>1</v>
      </c>
      <c r="T40" s="1">
        <v>1</v>
      </c>
      <c r="U40" s="9">
        <v>1</v>
      </c>
      <c r="V40" s="1">
        <v>1</v>
      </c>
      <c r="W40" s="1">
        <v>1</v>
      </c>
      <c r="AA40" s="10">
        <v>1</v>
      </c>
      <c r="AB40" s="1">
        <v>1</v>
      </c>
      <c r="AF40" s="1">
        <v>1</v>
      </c>
      <c r="AJ40" s="10">
        <v>1</v>
      </c>
      <c r="AN40" s="19" t="s">
        <v>45</v>
      </c>
    </row>
    <row r="41" spans="1:89" x14ac:dyDescent="0.3">
      <c r="A41" s="183">
        <v>41</v>
      </c>
      <c r="B41">
        <v>1994</v>
      </c>
      <c r="C41" s="184">
        <v>31</v>
      </c>
      <c r="D41" s="184">
        <v>3</v>
      </c>
      <c r="E41" t="s">
        <v>260</v>
      </c>
      <c r="F41" s="18">
        <v>9</v>
      </c>
      <c r="G41" s="18">
        <v>0</v>
      </c>
      <c r="H41" s="18">
        <v>0</v>
      </c>
      <c r="I41" s="18">
        <f t="shared" si="28"/>
        <v>0</v>
      </c>
      <c r="J41" s="1">
        <v>1</v>
      </c>
      <c r="K41" s="1">
        <f t="shared" si="29"/>
        <v>1</v>
      </c>
      <c r="L41" s="1" t="str">
        <f t="shared" si="23"/>
        <v/>
      </c>
      <c r="M41" s="1" t="str">
        <f t="shared" si="24"/>
        <v/>
      </c>
      <c r="N41" s="1" t="str">
        <f t="shared" si="25"/>
        <v/>
      </c>
      <c r="O41" s="1" t="str">
        <f t="shared" si="26"/>
        <v/>
      </c>
      <c r="P41" s="1" t="str">
        <f t="shared" si="27"/>
        <v/>
      </c>
      <c r="AJ41" s="10"/>
    </row>
    <row r="42" spans="1:89" x14ac:dyDescent="0.3">
      <c r="A42" s="183">
        <v>41</v>
      </c>
      <c r="B42">
        <v>1994</v>
      </c>
      <c r="C42" s="184">
        <v>31</v>
      </c>
      <c r="D42" s="184">
        <v>3</v>
      </c>
      <c r="E42" t="s">
        <v>261</v>
      </c>
      <c r="F42" s="18">
        <v>1</v>
      </c>
      <c r="G42" s="18">
        <v>0</v>
      </c>
      <c r="H42" s="18">
        <v>0</v>
      </c>
      <c r="I42" s="18">
        <f t="shared" si="28"/>
        <v>0</v>
      </c>
      <c r="J42" s="1">
        <v>-1</v>
      </c>
      <c r="K42" s="1">
        <f t="shared" si="29"/>
        <v>1</v>
      </c>
      <c r="L42" s="1">
        <f t="shared" si="23"/>
        <v>1.5</v>
      </c>
      <c r="M42" s="1" t="str">
        <f t="shared" si="24"/>
        <v/>
      </c>
      <c r="N42" s="1">
        <f t="shared" si="25"/>
        <v>4.5</v>
      </c>
      <c r="O42" s="1">
        <f t="shared" si="26"/>
        <v>1</v>
      </c>
      <c r="P42" s="1" t="str">
        <f t="shared" si="27"/>
        <v/>
      </c>
      <c r="Q42" s="10">
        <v>1</v>
      </c>
      <c r="R42" s="1">
        <v>1</v>
      </c>
      <c r="AD42" s="1">
        <v>1</v>
      </c>
      <c r="AE42" s="9">
        <v>1</v>
      </c>
      <c r="AF42" s="1">
        <v>1</v>
      </c>
      <c r="AJ42" s="10"/>
    </row>
    <row r="43" spans="1:89" x14ac:dyDescent="0.3">
      <c r="A43" s="183">
        <v>41</v>
      </c>
      <c r="B43">
        <v>1994</v>
      </c>
      <c r="C43" s="184">
        <v>31</v>
      </c>
      <c r="D43" s="184">
        <v>3</v>
      </c>
      <c r="E43" t="s">
        <v>262</v>
      </c>
      <c r="F43" s="18">
        <v>1</v>
      </c>
      <c r="G43" s="18">
        <v>0</v>
      </c>
      <c r="H43" s="18">
        <v>0</v>
      </c>
      <c r="I43" s="18">
        <f t="shared" si="28"/>
        <v>0</v>
      </c>
      <c r="J43" s="1">
        <v>-1</v>
      </c>
      <c r="K43" s="1">
        <f t="shared" si="29"/>
        <v>1</v>
      </c>
      <c r="L43" s="1" t="str">
        <f t="shared" si="23"/>
        <v/>
      </c>
      <c r="M43" s="1" t="str">
        <f t="shared" si="24"/>
        <v/>
      </c>
      <c r="N43" s="1">
        <f t="shared" si="25"/>
        <v>1.3333333333333333</v>
      </c>
      <c r="O43" s="1">
        <f t="shared" si="26"/>
        <v>1</v>
      </c>
      <c r="P43" s="1">
        <f t="shared" si="27"/>
        <v>4</v>
      </c>
      <c r="AA43" s="10">
        <v>1</v>
      </c>
      <c r="AB43" s="1">
        <v>0.5</v>
      </c>
      <c r="AF43" s="1">
        <v>1</v>
      </c>
      <c r="AJ43" s="10"/>
      <c r="AM43" s="9">
        <v>1</v>
      </c>
      <c r="AN43" s="19" t="s">
        <v>44</v>
      </c>
    </row>
    <row r="44" spans="1:89" x14ac:dyDescent="0.3">
      <c r="A44">
        <v>41</v>
      </c>
      <c r="B44">
        <v>1994</v>
      </c>
      <c r="C44">
        <v>31</v>
      </c>
      <c r="D44">
        <v>3</v>
      </c>
      <c r="E44" t="s">
        <v>207</v>
      </c>
      <c r="F44" s="18">
        <v>1</v>
      </c>
      <c r="G44" s="18">
        <v>0</v>
      </c>
      <c r="H44" s="18">
        <v>0</v>
      </c>
      <c r="I44" s="18">
        <f t="shared" si="28"/>
        <v>0</v>
      </c>
      <c r="J44" s="1">
        <v>1</v>
      </c>
      <c r="K44" s="1">
        <f t="shared" si="29"/>
        <v>1</v>
      </c>
      <c r="L44" s="1" t="str">
        <f t="shared" si="23"/>
        <v/>
      </c>
      <c r="M44" s="1">
        <f t="shared" si="24"/>
        <v>1.5</v>
      </c>
      <c r="N44" s="1">
        <f t="shared" si="25"/>
        <v>1.5</v>
      </c>
      <c r="O44" s="1">
        <f t="shared" si="26"/>
        <v>1</v>
      </c>
      <c r="P44" s="1">
        <f t="shared" si="27"/>
        <v>4</v>
      </c>
      <c r="V44" s="1">
        <v>1</v>
      </c>
      <c r="W44" s="1">
        <v>1</v>
      </c>
      <c r="AA44" s="10">
        <v>1</v>
      </c>
      <c r="AB44" s="1">
        <v>1</v>
      </c>
      <c r="AF44" s="1">
        <v>1</v>
      </c>
      <c r="AJ44" s="10"/>
      <c r="AM44" s="9">
        <v>1</v>
      </c>
      <c r="AN44" s="19" t="s">
        <v>45</v>
      </c>
    </row>
    <row r="45" spans="1:89" x14ac:dyDescent="0.3">
      <c r="A45">
        <v>41</v>
      </c>
      <c r="B45">
        <v>1994</v>
      </c>
      <c r="C45">
        <v>1</v>
      </c>
      <c r="D45">
        <v>4</v>
      </c>
      <c r="E45" t="s">
        <v>205</v>
      </c>
      <c r="F45" s="18">
        <v>1</v>
      </c>
      <c r="G45" s="18">
        <v>1</v>
      </c>
      <c r="H45" s="18">
        <v>0</v>
      </c>
      <c r="I45" s="18">
        <f t="shared" si="28"/>
        <v>1</v>
      </c>
      <c r="J45" s="1">
        <v>-1</v>
      </c>
      <c r="K45" s="1">
        <f t="shared" si="29"/>
        <v>-1</v>
      </c>
      <c r="L45" s="1" t="str">
        <f t="shared" si="23"/>
        <v/>
      </c>
      <c r="M45" s="1" t="str">
        <f t="shared" si="24"/>
        <v/>
      </c>
      <c r="N45" s="1">
        <f t="shared" si="25"/>
        <v>3</v>
      </c>
      <c r="O45" s="1">
        <f t="shared" si="26"/>
        <v>2</v>
      </c>
      <c r="P45" s="1" t="str">
        <f t="shared" si="27"/>
        <v/>
      </c>
      <c r="AC45" s="1">
        <v>2</v>
      </c>
      <c r="AG45" s="1">
        <v>1</v>
      </c>
      <c r="AJ45" s="10"/>
    </row>
    <row r="46" spans="1:89" x14ac:dyDescent="0.3">
      <c r="A46">
        <v>41</v>
      </c>
      <c r="B46">
        <v>1994</v>
      </c>
      <c r="C46">
        <v>7</v>
      </c>
      <c r="D46">
        <v>4</v>
      </c>
      <c r="E46" t="s">
        <v>208</v>
      </c>
      <c r="F46" s="18">
        <v>1</v>
      </c>
      <c r="G46" s="18">
        <v>0</v>
      </c>
      <c r="H46" s="18">
        <v>0</v>
      </c>
      <c r="I46" s="18">
        <f t="shared" si="28"/>
        <v>0</v>
      </c>
      <c r="J46" s="1">
        <v>-1</v>
      </c>
      <c r="K46" s="1">
        <f t="shared" si="29"/>
        <v>1</v>
      </c>
      <c r="L46" s="1" t="str">
        <f t="shared" si="23"/>
        <v/>
      </c>
      <c r="M46" s="1">
        <f t="shared" si="24"/>
        <v>3.5</v>
      </c>
      <c r="N46" s="1">
        <f t="shared" si="25"/>
        <v>4.2</v>
      </c>
      <c r="O46" s="1">
        <f t="shared" si="26"/>
        <v>4</v>
      </c>
      <c r="P46" s="1">
        <f t="shared" si="27"/>
        <v>4</v>
      </c>
      <c r="X46" s="1">
        <v>1</v>
      </c>
      <c r="Y46" s="1">
        <v>1</v>
      </c>
      <c r="AC46" s="1">
        <v>0.5</v>
      </c>
      <c r="AD46" s="1">
        <v>1</v>
      </c>
      <c r="AE46" s="9">
        <v>1</v>
      </c>
      <c r="AI46" s="1">
        <v>1</v>
      </c>
      <c r="AJ46" s="10"/>
      <c r="AM46" s="9">
        <v>1</v>
      </c>
    </row>
    <row r="47" spans="1:89" x14ac:dyDescent="0.3">
      <c r="A47">
        <v>41</v>
      </c>
      <c r="B47">
        <v>1994</v>
      </c>
      <c r="C47">
        <v>15</v>
      </c>
      <c r="D47">
        <v>4</v>
      </c>
      <c r="E47" t="s">
        <v>209</v>
      </c>
      <c r="F47" s="18">
        <v>1</v>
      </c>
      <c r="G47" s="18">
        <v>0</v>
      </c>
      <c r="H47" s="18">
        <v>0</v>
      </c>
      <c r="I47" s="18">
        <f t="shared" si="28"/>
        <v>0</v>
      </c>
      <c r="J47" s="1">
        <v>-1</v>
      </c>
      <c r="K47" s="1">
        <f t="shared" si="29"/>
        <v>1</v>
      </c>
      <c r="L47" s="1">
        <f t="shared" si="23"/>
        <v>1.8</v>
      </c>
      <c r="M47" s="1">
        <f t="shared" si="24"/>
        <v>1.8</v>
      </c>
      <c r="N47" s="1">
        <f t="shared" si="25"/>
        <v>4.2</v>
      </c>
      <c r="O47" s="1">
        <f t="shared" si="26"/>
        <v>1</v>
      </c>
      <c r="P47" s="1">
        <f t="shared" si="27"/>
        <v>4</v>
      </c>
      <c r="Q47" s="10">
        <v>1</v>
      </c>
      <c r="R47" s="1">
        <v>1</v>
      </c>
      <c r="S47" s="1">
        <v>0.5</v>
      </c>
      <c r="V47" s="1">
        <v>1</v>
      </c>
      <c r="W47" s="1">
        <v>1</v>
      </c>
      <c r="X47" s="1">
        <v>0.5</v>
      </c>
      <c r="AC47" s="1">
        <v>0.5</v>
      </c>
      <c r="AD47" s="1">
        <v>1</v>
      </c>
      <c r="AE47" s="9">
        <v>1</v>
      </c>
      <c r="AF47" s="1">
        <v>1</v>
      </c>
      <c r="AJ47" s="10"/>
      <c r="AM47" s="9">
        <v>1</v>
      </c>
      <c r="AN47" s="19" t="s">
        <v>44</v>
      </c>
    </row>
    <row r="48" spans="1:89" x14ac:dyDescent="0.3">
      <c r="A48">
        <v>42</v>
      </c>
      <c r="B48">
        <v>1994</v>
      </c>
      <c r="C48">
        <v>19</v>
      </c>
      <c r="D48">
        <v>5</v>
      </c>
      <c r="E48" t="s">
        <v>212</v>
      </c>
      <c r="F48" s="18">
        <v>1</v>
      </c>
      <c r="G48" s="18">
        <v>0</v>
      </c>
      <c r="H48" s="18">
        <v>0</v>
      </c>
      <c r="I48" s="18">
        <f t="shared" si="28"/>
        <v>0</v>
      </c>
      <c r="J48" s="1">
        <v>-1</v>
      </c>
      <c r="K48" s="1">
        <f t="shared" si="29"/>
        <v>1</v>
      </c>
      <c r="L48" s="1">
        <f t="shared" si="23"/>
        <v>1.8</v>
      </c>
      <c r="M48" s="1">
        <f t="shared" si="24"/>
        <v>3</v>
      </c>
      <c r="N48" s="1">
        <f t="shared" si="25"/>
        <v>4.2</v>
      </c>
      <c r="O48" s="1">
        <f t="shared" si="26"/>
        <v>1</v>
      </c>
      <c r="P48" s="1">
        <f t="shared" si="27"/>
        <v>4</v>
      </c>
      <c r="Q48" s="10">
        <v>1</v>
      </c>
      <c r="R48" s="1">
        <v>1</v>
      </c>
      <c r="S48" s="1">
        <v>0.5</v>
      </c>
      <c r="W48" s="1">
        <v>0.5</v>
      </c>
      <c r="X48" s="1">
        <v>1</v>
      </c>
      <c r="Y48" s="1">
        <v>0.5</v>
      </c>
      <c r="AC48" s="1">
        <v>0.5</v>
      </c>
      <c r="AD48" s="1">
        <v>1</v>
      </c>
      <c r="AE48" s="9">
        <v>1</v>
      </c>
      <c r="AF48" s="1">
        <v>1</v>
      </c>
      <c r="AJ48" s="10"/>
      <c r="AM48" s="9">
        <v>1</v>
      </c>
      <c r="AN48" s="19" t="s">
        <v>44</v>
      </c>
    </row>
    <row r="49" spans="1:40" x14ac:dyDescent="0.3">
      <c r="A49">
        <v>42</v>
      </c>
      <c r="B49">
        <v>1994</v>
      </c>
      <c r="C49">
        <v>2</v>
      </c>
      <c r="D49">
        <v>6</v>
      </c>
      <c r="E49" t="s">
        <v>214</v>
      </c>
      <c r="F49" s="18">
        <v>1</v>
      </c>
      <c r="G49" s="18">
        <v>0</v>
      </c>
      <c r="H49" s="18">
        <v>0</v>
      </c>
      <c r="I49" s="18">
        <f t="shared" si="28"/>
        <v>0</v>
      </c>
      <c r="J49" s="1">
        <v>-1</v>
      </c>
      <c r="K49" s="1">
        <f t="shared" si="29"/>
        <v>1</v>
      </c>
      <c r="L49" s="1" t="str">
        <f t="shared" si="23"/>
        <v/>
      </c>
      <c r="M49" s="1">
        <f t="shared" si="24"/>
        <v>2</v>
      </c>
      <c r="N49" s="1">
        <f t="shared" si="25"/>
        <v>1.5</v>
      </c>
      <c r="O49" s="1">
        <f t="shared" si="26"/>
        <v>1</v>
      </c>
      <c r="P49" s="1">
        <f t="shared" si="27"/>
        <v>1</v>
      </c>
      <c r="V49" s="1">
        <v>1</v>
      </c>
      <c r="W49" s="1">
        <v>1</v>
      </c>
      <c r="X49" s="1">
        <v>1</v>
      </c>
      <c r="AA49" s="10">
        <v>1</v>
      </c>
      <c r="AB49" s="1">
        <v>1</v>
      </c>
      <c r="AF49" s="1">
        <v>1</v>
      </c>
      <c r="AJ49" s="10">
        <v>1</v>
      </c>
      <c r="AN49" s="19" t="s">
        <v>45</v>
      </c>
    </row>
    <row r="50" spans="1:40" x14ac:dyDescent="0.3">
      <c r="A50">
        <v>42</v>
      </c>
      <c r="B50">
        <v>1994</v>
      </c>
      <c r="C50">
        <v>9</v>
      </c>
      <c r="D50">
        <v>6</v>
      </c>
      <c r="E50" t="s">
        <v>211</v>
      </c>
      <c r="F50" s="18">
        <v>1</v>
      </c>
      <c r="G50" s="18">
        <v>0</v>
      </c>
      <c r="H50" s="18">
        <v>0</v>
      </c>
      <c r="I50" s="18">
        <f t="shared" si="28"/>
        <v>0</v>
      </c>
      <c r="J50" s="1">
        <v>-1</v>
      </c>
      <c r="K50" s="1">
        <f t="shared" si="29"/>
        <v>1</v>
      </c>
      <c r="L50" s="1">
        <f t="shared" si="23"/>
        <v>4</v>
      </c>
      <c r="M50" s="1">
        <f t="shared" si="24"/>
        <v>2.8</v>
      </c>
      <c r="N50" s="1">
        <f t="shared" si="25"/>
        <v>2</v>
      </c>
      <c r="O50" s="1">
        <f t="shared" si="26"/>
        <v>1</v>
      </c>
      <c r="P50" s="1">
        <f t="shared" si="27"/>
        <v>1</v>
      </c>
      <c r="S50" s="1">
        <v>1</v>
      </c>
      <c r="T50" s="1">
        <v>1</v>
      </c>
      <c r="U50" s="9">
        <v>1</v>
      </c>
      <c r="W50" s="1">
        <v>1</v>
      </c>
      <c r="X50" s="1">
        <v>1</v>
      </c>
      <c r="Y50" s="1">
        <v>0.5</v>
      </c>
      <c r="AA50" s="10">
        <v>1</v>
      </c>
      <c r="AB50" s="1">
        <v>1</v>
      </c>
      <c r="AC50" s="1">
        <v>1</v>
      </c>
      <c r="AF50" s="1">
        <v>1</v>
      </c>
      <c r="AJ50" s="10">
        <v>1</v>
      </c>
    </row>
    <row r="51" spans="1:40" x14ac:dyDescent="0.3">
      <c r="A51" s="53">
        <v>42</v>
      </c>
      <c r="B51">
        <v>1994</v>
      </c>
      <c r="C51">
        <v>30</v>
      </c>
      <c r="D51">
        <v>6</v>
      </c>
      <c r="E51" t="s">
        <v>218</v>
      </c>
      <c r="F51" s="18">
        <v>1</v>
      </c>
      <c r="G51" s="18">
        <v>0</v>
      </c>
      <c r="H51" s="18">
        <v>0</v>
      </c>
      <c r="I51" s="18">
        <f t="shared" si="28"/>
        <v>0</v>
      </c>
      <c r="J51" s="1">
        <v>1</v>
      </c>
      <c r="K51" s="1">
        <f t="shared" si="29"/>
        <v>1</v>
      </c>
      <c r="L51" s="1" t="str">
        <f t="shared" si="23"/>
        <v/>
      </c>
      <c r="M51" s="1">
        <f t="shared" si="24"/>
        <v>1.5</v>
      </c>
      <c r="N51" s="1">
        <f t="shared" si="25"/>
        <v>1.5</v>
      </c>
      <c r="O51" s="1">
        <f t="shared" si="26"/>
        <v>1</v>
      </c>
      <c r="P51" s="1">
        <f t="shared" si="27"/>
        <v>1</v>
      </c>
      <c r="V51" s="1">
        <v>1</v>
      </c>
      <c r="W51" s="1">
        <v>1</v>
      </c>
      <c r="AA51" s="10">
        <v>1</v>
      </c>
      <c r="AB51" s="1">
        <v>1</v>
      </c>
      <c r="AF51" s="1">
        <v>1</v>
      </c>
      <c r="AJ51" s="10">
        <v>1</v>
      </c>
      <c r="AN51" s="58" t="s">
        <v>45</v>
      </c>
    </row>
    <row r="52" spans="1:40" x14ac:dyDescent="0.3">
      <c r="A52">
        <v>42</v>
      </c>
      <c r="B52">
        <v>1994</v>
      </c>
      <c r="C52">
        <v>30</v>
      </c>
      <c r="D52">
        <v>6</v>
      </c>
      <c r="E52" t="s">
        <v>213</v>
      </c>
      <c r="F52" s="18">
        <v>1</v>
      </c>
      <c r="G52" s="18">
        <v>0</v>
      </c>
      <c r="H52" s="18">
        <v>0</v>
      </c>
      <c r="I52" s="18">
        <f t="shared" si="28"/>
        <v>0</v>
      </c>
      <c r="J52" s="1">
        <v>-1</v>
      </c>
      <c r="K52" s="1">
        <f t="shared" si="29"/>
        <v>1</v>
      </c>
      <c r="L52" s="1" t="str">
        <f t="shared" si="23"/>
        <v/>
      </c>
      <c r="M52" s="1" t="str">
        <f t="shared" si="24"/>
        <v/>
      </c>
      <c r="N52" s="1">
        <f t="shared" si="25"/>
        <v>3.2</v>
      </c>
      <c r="O52" s="1">
        <f t="shared" si="26"/>
        <v>1</v>
      </c>
      <c r="P52" s="1" t="str">
        <f t="shared" si="27"/>
        <v/>
      </c>
      <c r="AB52" s="1">
        <v>0.5</v>
      </c>
      <c r="AC52" s="1">
        <v>1</v>
      </c>
      <c r="AD52" s="1">
        <v>1</v>
      </c>
      <c r="AF52" s="1">
        <v>1</v>
      </c>
      <c r="AJ52" s="10"/>
    </row>
    <row r="53" spans="1:40" x14ac:dyDescent="0.3">
      <c r="A53">
        <v>42</v>
      </c>
      <c r="B53">
        <v>1994</v>
      </c>
      <c r="C53">
        <v>7</v>
      </c>
      <c r="D53">
        <v>7</v>
      </c>
      <c r="E53" t="s">
        <v>216</v>
      </c>
      <c r="F53" s="1">
        <v>1</v>
      </c>
      <c r="G53" s="18">
        <v>0</v>
      </c>
      <c r="H53" s="18">
        <v>0</v>
      </c>
      <c r="I53" s="18">
        <f t="shared" si="28"/>
        <v>0</v>
      </c>
      <c r="J53" s="1">
        <v>-1</v>
      </c>
      <c r="K53" s="1">
        <f t="shared" si="29"/>
        <v>1</v>
      </c>
      <c r="L53" s="1" t="str">
        <f t="shared" si="23"/>
        <v/>
      </c>
      <c r="M53" s="1" t="str">
        <f t="shared" si="24"/>
        <v/>
      </c>
      <c r="N53" s="1">
        <f t="shared" si="25"/>
        <v>4</v>
      </c>
      <c r="O53" s="1">
        <f t="shared" si="26"/>
        <v>1</v>
      </c>
      <c r="P53" s="1">
        <f t="shared" si="27"/>
        <v>4</v>
      </c>
      <c r="AC53" s="1">
        <v>1</v>
      </c>
      <c r="AD53" s="1">
        <v>1</v>
      </c>
      <c r="AE53" s="9">
        <v>1</v>
      </c>
      <c r="AF53" s="1">
        <v>1</v>
      </c>
      <c r="AJ53" s="10"/>
      <c r="AM53" s="9">
        <v>1</v>
      </c>
    </row>
    <row r="54" spans="1:40" x14ac:dyDescent="0.3">
      <c r="A54" s="183">
        <v>42</v>
      </c>
      <c r="B54">
        <v>1994</v>
      </c>
      <c r="C54" s="184">
        <v>14</v>
      </c>
      <c r="D54" s="184">
        <v>7</v>
      </c>
      <c r="E54" t="s">
        <v>267</v>
      </c>
      <c r="F54" s="18">
        <v>0</v>
      </c>
      <c r="G54" s="18">
        <v>0</v>
      </c>
      <c r="H54" s="18">
        <v>0</v>
      </c>
      <c r="I54" s="18">
        <f t="shared" si="28"/>
        <v>0</v>
      </c>
      <c r="J54" s="1">
        <v>-1</v>
      </c>
      <c r="K54" s="1">
        <f t="shared" si="29"/>
        <v>1</v>
      </c>
      <c r="L54" s="1" t="str">
        <f t="shared" si="23"/>
        <v/>
      </c>
      <c r="M54" s="1" t="str">
        <f t="shared" si="24"/>
        <v/>
      </c>
      <c r="N54" s="1" t="str">
        <f t="shared" si="25"/>
        <v/>
      </c>
      <c r="O54" s="1" t="str">
        <f t="shared" si="26"/>
        <v/>
      </c>
      <c r="P54" s="1" t="str">
        <f t="shared" si="27"/>
        <v/>
      </c>
      <c r="AJ54" s="10"/>
    </row>
    <row r="55" spans="1:40" x14ac:dyDescent="0.3">
      <c r="A55" s="53">
        <v>42</v>
      </c>
      <c r="B55">
        <v>1994</v>
      </c>
      <c r="C55">
        <v>13</v>
      </c>
      <c r="D55">
        <v>10</v>
      </c>
      <c r="E55" t="s">
        <v>220</v>
      </c>
      <c r="F55" s="18">
        <v>1</v>
      </c>
      <c r="G55" s="18">
        <v>0</v>
      </c>
      <c r="H55" s="18">
        <v>0</v>
      </c>
      <c r="I55" s="18">
        <f t="shared" si="28"/>
        <v>0</v>
      </c>
      <c r="J55" s="1">
        <v>-1</v>
      </c>
      <c r="K55" s="1">
        <f t="shared" si="29"/>
        <v>1</v>
      </c>
      <c r="L55" s="1">
        <f t="shared" si="23"/>
        <v>4.5</v>
      </c>
      <c r="M55" s="1" t="str">
        <f t="shared" si="24"/>
        <v/>
      </c>
      <c r="N55" s="1">
        <f t="shared" si="25"/>
        <v>2</v>
      </c>
      <c r="O55" s="1">
        <f t="shared" si="26"/>
        <v>2</v>
      </c>
      <c r="P55" s="1">
        <f t="shared" si="27"/>
        <v>1</v>
      </c>
      <c r="T55" s="1">
        <v>1</v>
      </c>
      <c r="U55" s="9">
        <v>1</v>
      </c>
      <c r="AA55" s="10">
        <v>1</v>
      </c>
      <c r="AB55" s="1">
        <v>1</v>
      </c>
      <c r="AC55" s="1">
        <v>1</v>
      </c>
      <c r="AG55" s="1">
        <v>1</v>
      </c>
      <c r="AJ55" s="10">
        <v>1</v>
      </c>
      <c r="AN55" s="19" t="s">
        <v>44</v>
      </c>
    </row>
    <row r="56" spans="1:40" x14ac:dyDescent="0.3">
      <c r="A56" s="53">
        <v>42</v>
      </c>
      <c r="B56">
        <v>1994</v>
      </c>
      <c r="C56">
        <v>9</v>
      </c>
      <c r="D56">
        <v>11</v>
      </c>
      <c r="E56" t="s">
        <v>219</v>
      </c>
      <c r="F56" s="18">
        <v>2</v>
      </c>
      <c r="G56" s="18">
        <v>0</v>
      </c>
      <c r="H56" s="18">
        <v>1</v>
      </c>
      <c r="I56" s="18">
        <f t="shared" si="28"/>
        <v>1</v>
      </c>
      <c r="J56" s="1">
        <v>-1</v>
      </c>
      <c r="K56" s="1">
        <f t="shared" si="29"/>
        <v>-1</v>
      </c>
      <c r="L56" s="1" t="str">
        <f t="shared" si="23"/>
        <v/>
      </c>
      <c r="M56" s="1">
        <f t="shared" si="24"/>
        <v>4.5</v>
      </c>
      <c r="N56" s="1">
        <f t="shared" si="25"/>
        <v>4</v>
      </c>
      <c r="O56" s="1">
        <f t="shared" si="26"/>
        <v>2</v>
      </c>
      <c r="P56" s="1">
        <f t="shared" si="27"/>
        <v>3</v>
      </c>
      <c r="Y56" s="1">
        <v>1</v>
      </c>
      <c r="Z56" s="1">
        <v>1</v>
      </c>
      <c r="AD56" s="1">
        <v>2</v>
      </c>
      <c r="AG56" s="1">
        <v>1</v>
      </c>
      <c r="AJ56" s="10"/>
      <c r="AL56" s="1">
        <v>1</v>
      </c>
      <c r="AN56" s="19" t="s">
        <v>45</v>
      </c>
    </row>
    <row r="57" spans="1:40" x14ac:dyDescent="0.3">
      <c r="A57" s="53">
        <v>42</v>
      </c>
      <c r="B57">
        <v>1994</v>
      </c>
      <c r="C57">
        <v>9</v>
      </c>
      <c r="D57">
        <v>11</v>
      </c>
      <c r="E57" t="s">
        <v>217</v>
      </c>
      <c r="F57" s="1">
        <v>1</v>
      </c>
      <c r="G57" s="1">
        <v>0</v>
      </c>
      <c r="H57" s="1">
        <v>0</v>
      </c>
      <c r="I57" s="18">
        <f t="shared" si="28"/>
        <v>0</v>
      </c>
      <c r="J57" s="1">
        <v>-1</v>
      </c>
      <c r="K57" s="1">
        <f t="shared" si="29"/>
        <v>1</v>
      </c>
      <c r="L57" s="1" t="str">
        <f t="shared" si="23"/>
        <v/>
      </c>
      <c r="M57" s="1" t="str">
        <f t="shared" si="24"/>
        <v/>
      </c>
      <c r="N57" s="1">
        <f t="shared" si="25"/>
        <v>3</v>
      </c>
      <c r="O57" s="1">
        <f t="shared" si="26"/>
        <v>1</v>
      </c>
      <c r="P57" s="1">
        <f t="shared" si="27"/>
        <v>1</v>
      </c>
      <c r="AB57" s="1">
        <v>0.5</v>
      </c>
      <c r="AC57" s="1">
        <v>1</v>
      </c>
      <c r="AD57" s="1">
        <v>0.5</v>
      </c>
      <c r="AF57" s="1">
        <v>1</v>
      </c>
      <c r="AJ57" s="10">
        <v>1</v>
      </c>
      <c r="AN57" s="19" t="s">
        <v>45</v>
      </c>
    </row>
    <row r="58" spans="1:40" x14ac:dyDescent="0.3">
      <c r="A58">
        <v>42</v>
      </c>
      <c r="B58">
        <v>1994</v>
      </c>
      <c r="C58">
        <v>1</v>
      </c>
      <c r="D58">
        <v>12</v>
      </c>
      <c r="E58" t="s">
        <v>210</v>
      </c>
      <c r="F58" s="18">
        <v>1</v>
      </c>
      <c r="G58" s="18">
        <v>0</v>
      </c>
      <c r="H58" s="18">
        <v>0</v>
      </c>
      <c r="I58" s="18">
        <f t="shared" si="28"/>
        <v>0</v>
      </c>
      <c r="J58" s="1">
        <v>-1</v>
      </c>
      <c r="K58" s="1">
        <f t="shared" si="29"/>
        <v>1</v>
      </c>
      <c r="L58" s="1">
        <f t="shared" si="23"/>
        <v>4.5</v>
      </c>
      <c r="M58" s="1">
        <f t="shared" si="24"/>
        <v>2.8</v>
      </c>
      <c r="N58" s="1">
        <f t="shared" si="25"/>
        <v>2</v>
      </c>
      <c r="O58" s="1">
        <f t="shared" si="26"/>
        <v>1</v>
      </c>
      <c r="P58" s="1">
        <f t="shared" si="27"/>
        <v>2</v>
      </c>
      <c r="T58" s="1">
        <v>1</v>
      </c>
      <c r="U58" s="9">
        <v>1</v>
      </c>
      <c r="W58" s="1">
        <v>1</v>
      </c>
      <c r="X58" s="1">
        <v>1</v>
      </c>
      <c r="Y58" s="1">
        <v>0.5</v>
      </c>
      <c r="AA58" s="10">
        <v>1</v>
      </c>
      <c r="AB58" s="1">
        <v>1</v>
      </c>
      <c r="AC58" s="1">
        <v>1</v>
      </c>
      <c r="AF58" s="1">
        <v>1</v>
      </c>
      <c r="AJ58" s="10"/>
      <c r="AK58" s="1">
        <v>1</v>
      </c>
      <c r="AN58" s="19" t="s">
        <v>45</v>
      </c>
    </row>
    <row r="59" spans="1:40" x14ac:dyDescent="0.3">
      <c r="A59">
        <v>42</v>
      </c>
      <c r="B59">
        <v>1994</v>
      </c>
      <c r="C59">
        <v>22</v>
      </c>
      <c r="D59">
        <v>12</v>
      </c>
      <c r="E59" t="s">
        <v>215</v>
      </c>
      <c r="F59" s="18">
        <v>1</v>
      </c>
      <c r="G59" s="18">
        <v>0</v>
      </c>
      <c r="H59" s="18">
        <v>0</v>
      </c>
      <c r="I59" s="18">
        <f t="shared" si="28"/>
        <v>0</v>
      </c>
      <c r="J59" s="1">
        <v>-1</v>
      </c>
      <c r="K59" s="1">
        <f t="shared" si="29"/>
        <v>1</v>
      </c>
      <c r="L59" s="1" t="str">
        <f t="shared" si="23"/>
        <v/>
      </c>
      <c r="M59" s="1" t="str">
        <f t="shared" si="24"/>
        <v/>
      </c>
      <c r="N59" s="1">
        <f t="shared" si="25"/>
        <v>2.2000000000000002</v>
      </c>
      <c r="O59" s="1">
        <f t="shared" si="26"/>
        <v>1</v>
      </c>
      <c r="P59" s="1" t="str">
        <f t="shared" si="27"/>
        <v/>
      </c>
      <c r="AA59" s="10">
        <v>0.5</v>
      </c>
      <c r="AB59" s="1">
        <v>1</v>
      </c>
      <c r="AC59" s="1">
        <v>1</v>
      </c>
      <c r="AF59" s="1">
        <v>1</v>
      </c>
      <c r="AJ59" s="10"/>
      <c r="AN59" s="38"/>
    </row>
    <row r="60" spans="1:40" x14ac:dyDescent="0.3">
      <c r="A60" s="53">
        <v>42</v>
      </c>
      <c r="B60">
        <v>1995</v>
      </c>
      <c r="C60">
        <v>19</v>
      </c>
      <c r="D60">
        <v>1</v>
      </c>
      <c r="E60" t="s">
        <v>226</v>
      </c>
      <c r="F60" s="18">
        <v>1</v>
      </c>
      <c r="G60" s="18">
        <v>0</v>
      </c>
      <c r="H60" s="18">
        <v>0</v>
      </c>
      <c r="I60" s="18">
        <f t="shared" si="28"/>
        <v>0</v>
      </c>
      <c r="J60" s="1">
        <v>1</v>
      </c>
      <c r="K60" s="1">
        <f t="shared" si="29"/>
        <v>1</v>
      </c>
      <c r="L60" s="1" t="str">
        <f t="shared" si="23"/>
        <v/>
      </c>
      <c r="M60" s="1" t="str">
        <f t="shared" si="24"/>
        <v/>
      </c>
      <c r="N60" s="1">
        <f t="shared" si="25"/>
        <v>1.5</v>
      </c>
      <c r="O60" s="1">
        <f t="shared" si="26"/>
        <v>1</v>
      </c>
      <c r="P60" s="1">
        <f t="shared" si="27"/>
        <v>3</v>
      </c>
      <c r="AA60" s="10">
        <v>1</v>
      </c>
      <c r="AB60" s="1">
        <v>1</v>
      </c>
      <c r="AF60" s="1">
        <v>1</v>
      </c>
      <c r="AJ60" s="10"/>
      <c r="AL60" s="1">
        <v>1</v>
      </c>
      <c r="AN60" s="19" t="s">
        <v>45</v>
      </c>
    </row>
    <row r="61" spans="1:40" x14ac:dyDescent="0.3">
      <c r="A61" s="183">
        <v>42</v>
      </c>
      <c r="B61">
        <v>1995</v>
      </c>
      <c r="C61" s="184">
        <v>9</v>
      </c>
      <c r="D61" s="184">
        <v>3</v>
      </c>
      <c r="E61" t="s">
        <v>268</v>
      </c>
      <c r="F61" s="1">
        <v>3</v>
      </c>
      <c r="G61" s="1">
        <v>0</v>
      </c>
      <c r="H61" s="1">
        <v>1</v>
      </c>
      <c r="I61" s="18">
        <f t="shared" si="28"/>
        <v>1</v>
      </c>
      <c r="J61" s="1">
        <v>-1</v>
      </c>
      <c r="K61" s="1">
        <f t="shared" si="29"/>
        <v>-1</v>
      </c>
      <c r="L61" s="1" t="str">
        <f t="shared" si="23"/>
        <v/>
      </c>
      <c r="M61" s="1" t="str">
        <f t="shared" si="24"/>
        <v/>
      </c>
      <c r="N61" s="1">
        <f t="shared" si="25"/>
        <v>4</v>
      </c>
      <c r="O61" s="1">
        <f t="shared" si="26"/>
        <v>2</v>
      </c>
      <c r="P61" s="1">
        <f t="shared" si="27"/>
        <v>2</v>
      </c>
      <c r="AD61" s="1">
        <v>2</v>
      </c>
      <c r="AG61" s="1">
        <v>1</v>
      </c>
      <c r="AJ61" s="10"/>
      <c r="AK61" s="1">
        <v>1</v>
      </c>
      <c r="AN61" s="19" t="s">
        <v>45</v>
      </c>
    </row>
    <row r="62" spans="1:40" x14ac:dyDescent="0.3">
      <c r="A62" s="183">
        <v>42</v>
      </c>
      <c r="B62">
        <v>1995</v>
      </c>
      <c r="C62" s="184">
        <v>16</v>
      </c>
      <c r="D62" s="184">
        <v>3</v>
      </c>
      <c r="E62" t="s">
        <v>271</v>
      </c>
      <c r="F62" s="18">
        <v>1</v>
      </c>
      <c r="G62" s="18">
        <v>0</v>
      </c>
      <c r="H62" s="18">
        <v>0</v>
      </c>
      <c r="I62" s="18">
        <f t="shared" si="28"/>
        <v>0</v>
      </c>
      <c r="J62" s="1">
        <v>1</v>
      </c>
      <c r="K62" s="1">
        <f t="shared" si="29"/>
        <v>1</v>
      </c>
      <c r="L62" s="1" t="str">
        <f t="shared" si="23"/>
        <v/>
      </c>
      <c r="M62" s="1">
        <f t="shared" si="24"/>
        <v>1.5</v>
      </c>
      <c r="N62" s="1">
        <f t="shared" si="25"/>
        <v>1.5</v>
      </c>
      <c r="O62" s="1">
        <f t="shared" si="26"/>
        <v>1</v>
      </c>
      <c r="P62" s="1">
        <f t="shared" si="27"/>
        <v>1</v>
      </c>
      <c r="V62" s="1">
        <v>1</v>
      </c>
      <c r="W62" s="1">
        <v>1</v>
      </c>
      <c r="AA62" s="10">
        <v>1</v>
      </c>
      <c r="AB62" s="1">
        <v>1</v>
      </c>
      <c r="AF62" s="1">
        <v>1</v>
      </c>
      <c r="AJ62" s="10">
        <v>1</v>
      </c>
      <c r="AN62" s="19" t="s">
        <v>45</v>
      </c>
    </row>
    <row r="63" spans="1:40" x14ac:dyDescent="0.3">
      <c r="A63" s="183">
        <v>42</v>
      </c>
      <c r="B63">
        <v>1995</v>
      </c>
      <c r="C63" s="184">
        <v>30</v>
      </c>
      <c r="D63" s="184">
        <v>3</v>
      </c>
      <c r="E63" t="s">
        <v>269</v>
      </c>
      <c r="F63" s="18">
        <v>1</v>
      </c>
      <c r="G63" s="18">
        <v>0</v>
      </c>
      <c r="H63" s="18">
        <v>0</v>
      </c>
      <c r="I63" s="18">
        <f t="shared" si="28"/>
        <v>0</v>
      </c>
      <c r="J63" s="1">
        <v>-1</v>
      </c>
      <c r="K63" s="1">
        <f t="shared" si="29"/>
        <v>1</v>
      </c>
      <c r="L63" s="1" t="str">
        <f t="shared" si="23"/>
        <v/>
      </c>
      <c r="M63" s="1" t="str">
        <f t="shared" si="24"/>
        <v/>
      </c>
      <c r="N63" s="1">
        <f t="shared" si="25"/>
        <v>2.2000000000000002</v>
      </c>
      <c r="O63" s="1">
        <f t="shared" si="26"/>
        <v>2</v>
      </c>
      <c r="P63" s="1">
        <f t="shared" si="27"/>
        <v>1</v>
      </c>
      <c r="AA63" s="10">
        <v>0.5</v>
      </c>
      <c r="AB63" s="1">
        <v>1</v>
      </c>
      <c r="AC63" s="1">
        <v>1</v>
      </c>
      <c r="AG63" s="1">
        <v>1</v>
      </c>
      <c r="AJ63" s="10">
        <v>1</v>
      </c>
      <c r="AN63" s="19" t="s">
        <v>45</v>
      </c>
    </row>
    <row r="64" spans="1:40" x14ac:dyDescent="0.3">
      <c r="A64" s="53">
        <v>42</v>
      </c>
      <c r="B64">
        <v>1995</v>
      </c>
      <c r="C64">
        <v>13</v>
      </c>
      <c r="D64">
        <v>4</v>
      </c>
      <c r="E64" t="s">
        <v>233</v>
      </c>
      <c r="F64" s="18">
        <v>1</v>
      </c>
      <c r="G64" s="18">
        <v>0</v>
      </c>
      <c r="H64" s="18">
        <v>0</v>
      </c>
      <c r="I64" s="18">
        <f t="shared" si="28"/>
        <v>0</v>
      </c>
      <c r="J64" s="1">
        <v>-1</v>
      </c>
      <c r="K64" s="1">
        <f t="shared" si="29"/>
        <v>1</v>
      </c>
      <c r="L64" s="1" t="str">
        <f t="shared" si="23"/>
        <v/>
      </c>
      <c r="M64" s="1">
        <f t="shared" si="24"/>
        <v>2</v>
      </c>
      <c r="N64" s="1">
        <f t="shared" si="25"/>
        <v>2.2000000000000002</v>
      </c>
      <c r="O64" s="1">
        <f t="shared" si="26"/>
        <v>2</v>
      </c>
      <c r="P64" s="1" t="str">
        <f t="shared" si="27"/>
        <v/>
      </c>
      <c r="V64" s="1">
        <v>1</v>
      </c>
      <c r="W64" s="1">
        <v>1</v>
      </c>
      <c r="X64" s="1">
        <v>1</v>
      </c>
      <c r="AA64" s="10">
        <v>0.5</v>
      </c>
      <c r="AB64" s="1">
        <v>1</v>
      </c>
      <c r="AC64" s="1">
        <v>1</v>
      </c>
      <c r="AG64" s="1">
        <v>1</v>
      </c>
      <c r="AJ64" s="10"/>
      <c r="AN64" s="58"/>
    </row>
    <row r="65" spans="1:40" x14ac:dyDescent="0.3">
      <c r="A65" s="53">
        <v>42</v>
      </c>
      <c r="B65">
        <v>1995</v>
      </c>
      <c r="C65">
        <v>25</v>
      </c>
      <c r="D65">
        <v>5</v>
      </c>
      <c r="E65" t="s">
        <v>229</v>
      </c>
      <c r="F65" s="18">
        <v>1</v>
      </c>
      <c r="G65" s="18">
        <v>1</v>
      </c>
      <c r="H65" s="18">
        <v>0</v>
      </c>
      <c r="I65" s="18">
        <f t="shared" si="28"/>
        <v>1</v>
      </c>
      <c r="J65" s="1">
        <v>-1</v>
      </c>
      <c r="K65" s="1">
        <f t="shared" si="29"/>
        <v>-1</v>
      </c>
      <c r="L65" s="1" t="str">
        <f t="shared" si="23"/>
        <v/>
      </c>
      <c r="M65" s="1">
        <f t="shared" si="24"/>
        <v>2</v>
      </c>
      <c r="N65" s="1">
        <f t="shared" si="25"/>
        <v>1</v>
      </c>
      <c r="O65" s="1">
        <f t="shared" si="26"/>
        <v>2</v>
      </c>
      <c r="P65" s="1">
        <f t="shared" si="27"/>
        <v>3</v>
      </c>
      <c r="W65" s="1">
        <v>2</v>
      </c>
      <c r="AA65" s="10">
        <v>2</v>
      </c>
      <c r="AG65" s="1">
        <v>1</v>
      </c>
      <c r="AJ65" s="10"/>
      <c r="AK65" s="49"/>
      <c r="AL65" s="49">
        <v>1</v>
      </c>
      <c r="AN65" s="19" t="s">
        <v>46</v>
      </c>
    </row>
    <row r="66" spans="1:40" x14ac:dyDescent="0.3">
      <c r="A66" s="53">
        <v>42</v>
      </c>
      <c r="B66">
        <v>1995</v>
      </c>
      <c r="C66">
        <v>25</v>
      </c>
      <c r="D66">
        <v>5</v>
      </c>
      <c r="E66" t="s">
        <v>223</v>
      </c>
      <c r="F66" s="18">
        <v>1</v>
      </c>
      <c r="G66" s="18">
        <v>0</v>
      </c>
      <c r="H66" s="18">
        <v>0</v>
      </c>
      <c r="I66" s="18">
        <f t="shared" si="28"/>
        <v>0</v>
      </c>
      <c r="J66" s="1">
        <v>1</v>
      </c>
      <c r="K66" s="1">
        <f t="shared" si="29"/>
        <v>1</v>
      </c>
      <c r="L66" s="1" t="str">
        <f t="shared" si="23"/>
        <v/>
      </c>
      <c r="M66" s="1">
        <f t="shared" si="24"/>
        <v>1.5</v>
      </c>
      <c r="N66" s="1">
        <f t="shared" si="25"/>
        <v>1.5</v>
      </c>
      <c r="O66" s="1">
        <f t="shared" si="26"/>
        <v>1</v>
      </c>
      <c r="P66" s="1">
        <f t="shared" si="27"/>
        <v>3</v>
      </c>
      <c r="V66" s="1">
        <v>1</v>
      </c>
      <c r="W66" s="1">
        <v>1</v>
      </c>
      <c r="AA66" s="10">
        <v>1</v>
      </c>
      <c r="AB66" s="1">
        <v>1</v>
      </c>
      <c r="AF66" s="1">
        <v>1</v>
      </c>
      <c r="AJ66" s="10"/>
      <c r="AL66" s="1">
        <v>1</v>
      </c>
      <c r="AN66" s="19" t="s">
        <v>45</v>
      </c>
    </row>
    <row r="67" spans="1:40" x14ac:dyDescent="0.3">
      <c r="A67" s="53">
        <v>42</v>
      </c>
      <c r="B67">
        <v>1995</v>
      </c>
      <c r="C67">
        <v>25</v>
      </c>
      <c r="D67">
        <v>5</v>
      </c>
      <c r="E67" t="s">
        <v>222</v>
      </c>
      <c r="F67" s="18">
        <v>1</v>
      </c>
      <c r="G67" s="18">
        <v>0</v>
      </c>
      <c r="H67" s="18">
        <v>0</v>
      </c>
      <c r="I67" s="18">
        <f t="shared" si="28"/>
        <v>0</v>
      </c>
      <c r="J67" s="1">
        <v>1</v>
      </c>
      <c r="K67" s="1">
        <f t="shared" si="29"/>
        <v>1</v>
      </c>
      <c r="L67" s="1" t="str">
        <f t="shared" si="23"/>
        <v/>
      </c>
      <c r="M67" s="1" t="str">
        <f t="shared" si="24"/>
        <v/>
      </c>
      <c r="N67" s="1">
        <f t="shared" si="25"/>
        <v>1.5</v>
      </c>
      <c r="O67" s="1">
        <f t="shared" si="26"/>
        <v>1</v>
      </c>
      <c r="P67" s="1">
        <f t="shared" si="27"/>
        <v>1</v>
      </c>
      <c r="AA67" s="10">
        <v>1</v>
      </c>
      <c r="AB67" s="1">
        <v>1</v>
      </c>
      <c r="AF67" s="1">
        <v>1</v>
      </c>
      <c r="AJ67" s="10">
        <v>1</v>
      </c>
    </row>
    <row r="68" spans="1:40" x14ac:dyDescent="0.3">
      <c r="A68" s="53">
        <v>42</v>
      </c>
      <c r="B68">
        <v>1995</v>
      </c>
      <c r="C68">
        <v>1</v>
      </c>
      <c r="D68">
        <v>6</v>
      </c>
      <c r="E68" t="s">
        <v>235</v>
      </c>
      <c r="F68" s="18">
        <v>1</v>
      </c>
      <c r="G68" s="18">
        <v>1</v>
      </c>
      <c r="H68" s="18">
        <v>0</v>
      </c>
      <c r="I68" s="18">
        <f t="shared" si="28"/>
        <v>1</v>
      </c>
      <c r="J68" s="1">
        <v>-1</v>
      </c>
      <c r="K68" s="1">
        <f t="shared" si="29"/>
        <v>-1</v>
      </c>
      <c r="L68" s="1" t="str">
        <f t="shared" si="23"/>
        <v/>
      </c>
      <c r="M68" s="1" t="str">
        <f t="shared" si="24"/>
        <v/>
      </c>
      <c r="N68" s="1">
        <f t="shared" si="25"/>
        <v>3</v>
      </c>
      <c r="O68" s="1">
        <f t="shared" si="26"/>
        <v>1</v>
      </c>
      <c r="P68" s="1">
        <f t="shared" si="27"/>
        <v>2</v>
      </c>
      <c r="AC68" s="1">
        <v>2</v>
      </c>
      <c r="AF68" s="1">
        <v>1</v>
      </c>
      <c r="AJ68" s="10"/>
      <c r="AK68" s="1">
        <v>1</v>
      </c>
      <c r="AN68" s="19" t="s">
        <v>45</v>
      </c>
    </row>
    <row r="69" spans="1:40" x14ac:dyDescent="0.3">
      <c r="A69" s="53">
        <v>42</v>
      </c>
      <c r="B69">
        <v>1995</v>
      </c>
      <c r="C69">
        <v>8</v>
      </c>
      <c r="D69">
        <v>6</v>
      </c>
      <c r="E69" t="s">
        <v>232</v>
      </c>
      <c r="F69" s="18">
        <v>0</v>
      </c>
      <c r="G69" s="18">
        <v>0</v>
      </c>
      <c r="H69" s="18">
        <v>0</v>
      </c>
      <c r="I69" s="18">
        <f t="shared" si="28"/>
        <v>0</v>
      </c>
      <c r="J69" s="1">
        <v>1</v>
      </c>
      <c r="K69" s="1">
        <f t="shared" si="29"/>
        <v>1</v>
      </c>
      <c r="L69" s="1" t="str">
        <f t="shared" si="23"/>
        <v/>
      </c>
      <c r="M69" s="1" t="str">
        <f t="shared" si="24"/>
        <v/>
      </c>
      <c r="N69" s="1" t="str">
        <f t="shared" si="25"/>
        <v/>
      </c>
      <c r="O69" s="1" t="str">
        <f t="shared" si="26"/>
        <v/>
      </c>
      <c r="P69" s="1" t="str">
        <f t="shared" si="27"/>
        <v/>
      </c>
      <c r="AJ69" s="10"/>
    </row>
    <row r="70" spans="1:40" x14ac:dyDescent="0.3">
      <c r="A70" s="53">
        <v>42</v>
      </c>
      <c r="B70">
        <v>1995</v>
      </c>
      <c r="C70">
        <v>8</v>
      </c>
      <c r="D70">
        <v>6</v>
      </c>
      <c r="E70" t="s">
        <v>231</v>
      </c>
      <c r="F70" s="18">
        <v>0</v>
      </c>
      <c r="G70" s="18">
        <v>0</v>
      </c>
      <c r="H70" s="18">
        <v>0</v>
      </c>
      <c r="I70" s="18">
        <f t="shared" si="28"/>
        <v>0</v>
      </c>
      <c r="J70" s="1">
        <v>1</v>
      </c>
      <c r="K70" s="1">
        <f t="shared" si="29"/>
        <v>1</v>
      </c>
      <c r="L70" s="1" t="str">
        <f t="shared" si="23"/>
        <v/>
      </c>
      <c r="M70" s="1" t="str">
        <f t="shared" si="24"/>
        <v/>
      </c>
      <c r="N70" s="1" t="str">
        <f t="shared" si="25"/>
        <v/>
      </c>
      <c r="O70" s="1" t="str">
        <f t="shared" si="26"/>
        <v/>
      </c>
      <c r="P70" s="1" t="str">
        <f t="shared" si="27"/>
        <v/>
      </c>
      <c r="AJ70" s="10"/>
    </row>
    <row r="71" spans="1:40" x14ac:dyDescent="0.3">
      <c r="A71" s="183">
        <v>42</v>
      </c>
      <c r="B71">
        <v>1995</v>
      </c>
      <c r="C71" s="184">
        <v>6</v>
      </c>
      <c r="D71" s="184">
        <v>7</v>
      </c>
      <c r="E71" t="s">
        <v>293</v>
      </c>
      <c r="F71" s="18">
        <v>0</v>
      </c>
      <c r="G71" s="18">
        <v>0</v>
      </c>
      <c r="H71" s="18">
        <v>0</v>
      </c>
      <c r="I71" s="18">
        <f t="shared" si="28"/>
        <v>0</v>
      </c>
      <c r="J71" s="1">
        <v>-1</v>
      </c>
      <c r="K71" s="1">
        <f t="shared" si="29"/>
        <v>1</v>
      </c>
      <c r="L71" s="1" t="str">
        <f t="shared" si="23"/>
        <v/>
      </c>
      <c r="M71" s="1" t="str">
        <f t="shared" si="24"/>
        <v/>
      </c>
      <c r="N71" s="1" t="str">
        <f t="shared" si="25"/>
        <v/>
      </c>
      <c r="O71" s="1" t="str">
        <f t="shared" si="26"/>
        <v/>
      </c>
      <c r="P71" s="1" t="str">
        <f t="shared" si="27"/>
        <v/>
      </c>
      <c r="AJ71" s="10"/>
    </row>
    <row r="72" spans="1:40" x14ac:dyDescent="0.3">
      <c r="A72" s="183">
        <v>42</v>
      </c>
      <c r="B72">
        <v>1995</v>
      </c>
      <c r="C72" s="184">
        <v>6</v>
      </c>
      <c r="D72" s="184">
        <v>7</v>
      </c>
      <c r="E72" t="s">
        <v>270</v>
      </c>
      <c r="F72" s="18">
        <v>1</v>
      </c>
      <c r="G72" s="1">
        <v>0</v>
      </c>
      <c r="H72" s="1">
        <v>0</v>
      </c>
      <c r="I72" s="18">
        <f t="shared" si="28"/>
        <v>0</v>
      </c>
      <c r="J72" s="1">
        <v>-1</v>
      </c>
      <c r="K72" s="1">
        <f t="shared" si="29"/>
        <v>1</v>
      </c>
      <c r="L72" s="1">
        <f t="shared" si="23"/>
        <v>1.5</v>
      </c>
      <c r="M72" s="1" t="str">
        <f t="shared" si="24"/>
        <v/>
      </c>
      <c r="N72" s="1">
        <f t="shared" si="25"/>
        <v>3.8</v>
      </c>
      <c r="O72" s="1">
        <f t="shared" si="26"/>
        <v>4</v>
      </c>
      <c r="P72" s="1">
        <f t="shared" si="27"/>
        <v>4</v>
      </c>
      <c r="Q72" s="10">
        <v>1</v>
      </c>
      <c r="R72" s="1">
        <v>1</v>
      </c>
      <c r="AC72" s="1">
        <v>1</v>
      </c>
      <c r="AD72" s="1">
        <v>1</v>
      </c>
      <c r="AE72" s="9">
        <v>0.5</v>
      </c>
      <c r="AI72" s="1">
        <v>1</v>
      </c>
      <c r="AJ72" s="10"/>
      <c r="AM72" s="9">
        <v>1</v>
      </c>
      <c r="AN72" s="19" t="s">
        <v>45</v>
      </c>
    </row>
    <row r="73" spans="1:40" x14ac:dyDescent="0.3">
      <c r="A73" s="53">
        <v>42</v>
      </c>
      <c r="B73">
        <v>1995</v>
      </c>
      <c r="C73">
        <v>6</v>
      </c>
      <c r="D73">
        <v>7</v>
      </c>
      <c r="E73" t="s">
        <v>227</v>
      </c>
      <c r="F73" s="18">
        <v>0</v>
      </c>
      <c r="G73" s="18">
        <v>0</v>
      </c>
      <c r="H73" s="18">
        <v>0</v>
      </c>
      <c r="I73" s="18">
        <f t="shared" si="28"/>
        <v>0</v>
      </c>
      <c r="J73" s="1">
        <v>-1</v>
      </c>
      <c r="K73" s="1">
        <f t="shared" si="29"/>
        <v>1</v>
      </c>
      <c r="L73" s="1" t="str">
        <f t="shared" si="23"/>
        <v/>
      </c>
      <c r="M73" s="1" t="str">
        <f t="shared" si="24"/>
        <v/>
      </c>
      <c r="N73" s="1" t="str">
        <f t="shared" si="25"/>
        <v/>
      </c>
      <c r="O73" s="1" t="str">
        <f t="shared" si="26"/>
        <v/>
      </c>
      <c r="P73" s="1" t="str">
        <f t="shared" si="27"/>
        <v/>
      </c>
      <c r="AJ73" s="10"/>
    </row>
    <row r="74" spans="1:40" x14ac:dyDescent="0.3">
      <c r="A74" s="53">
        <v>42</v>
      </c>
      <c r="B74">
        <v>1995</v>
      </c>
      <c r="C74">
        <v>7</v>
      </c>
      <c r="D74">
        <v>7</v>
      </c>
      <c r="E74" t="s">
        <v>230</v>
      </c>
      <c r="F74" s="18">
        <v>0</v>
      </c>
      <c r="G74" s="18">
        <v>0</v>
      </c>
      <c r="H74" s="18">
        <v>0</v>
      </c>
      <c r="I74" s="18">
        <f t="shared" si="28"/>
        <v>0</v>
      </c>
      <c r="J74" s="1">
        <v>1</v>
      </c>
      <c r="K74" s="1">
        <f t="shared" si="29"/>
        <v>1</v>
      </c>
      <c r="L74" s="1" t="str">
        <f t="shared" si="23"/>
        <v/>
      </c>
      <c r="M74" s="1" t="str">
        <f t="shared" si="24"/>
        <v/>
      </c>
      <c r="N74" s="1" t="str">
        <f t="shared" si="25"/>
        <v/>
      </c>
      <c r="O74" s="1" t="str">
        <f t="shared" si="26"/>
        <v/>
      </c>
      <c r="P74" s="1" t="str">
        <f t="shared" si="27"/>
        <v/>
      </c>
      <c r="AJ74" s="10"/>
    </row>
    <row r="75" spans="1:40" x14ac:dyDescent="0.3">
      <c r="A75" s="53">
        <v>42</v>
      </c>
      <c r="B75">
        <v>1995</v>
      </c>
      <c r="C75">
        <v>6</v>
      </c>
      <c r="D75">
        <v>10</v>
      </c>
      <c r="E75" t="s">
        <v>228</v>
      </c>
      <c r="F75" s="18">
        <v>1</v>
      </c>
      <c r="G75" s="18">
        <v>0</v>
      </c>
      <c r="H75" s="18">
        <v>0</v>
      </c>
      <c r="I75" s="18">
        <f t="shared" si="28"/>
        <v>0</v>
      </c>
      <c r="J75" s="1">
        <v>-1</v>
      </c>
      <c r="K75" s="1">
        <f t="shared" si="29"/>
        <v>1</v>
      </c>
      <c r="L75" s="1" t="str">
        <f t="shared" si="23"/>
        <v/>
      </c>
      <c r="M75" s="1" t="str">
        <f t="shared" si="24"/>
        <v/>
      </c>
      <c r="N75" s="1">
        <f t="shared" si="25"/>
        <v>1.5</v>
      </c>
      <c r="O75" s="1">
        <f t="shared" si="26"/>
        <v>4</v>
      </c>
      <c r="P75" s="1" t="str">
        <f t="shared" si="27"/>
        <v/>
      </c>
      <c r="AA75" s="10">
        <v>1</v>
      </c>
      <c r="AB75" s="1">
        <v>1</v>
      </c>
      <c r="AI75" s="1">
        <v>1</v>
      </c>
      <c r="AJ75" s="10"/>
    </row>
    <row r="76" spans="1:40" x14ac:dyDescent="0.3">
      <c r="A76" s="53">
        <v>42</v>
      </c>
      <c r="B76">
        <v>1995</v>
      </c>
      <c r="C76">
        <v>18</v>
      </c>
      <c r="D76">
        <v>10</v>
      </c>
      <c r="E76" t="s">
        <v>234</v>
      </c>
      <c r="F76" s="18">
        <v>3</v>
      </c>
      <c r="G76" s="18">
        <v>0</v>
      </c>
      <c r="H76" s="18">
        <v>1</v>
      </c>
      <c r="I76" s="18">
        <f t="shared" si="28"/>
        <v>1</v>
      </c>
      <c r="J76" s="1">
        <v>-1</v>
      </c>
      <c r="K76" s="1">
        <f t="shared" si="29"/>
        <v>-1</v>
      </c>
      <c r="L76" s="1">
        <f t="shared" si="23"/>
        <v>3</v>
      </c>
      <c r="M76" s="1" t="str">
        <f t="shared" si="24"/>
        <v/>
      </c>
      <c r="N76" s="1">
        <f t="shared" si="25"/>
        <v>3</v>
      </c>
      <c r="O76" s="1">
        <f t="shared" si="26"/>
        <v>1</v>
      </c>
      <c r="P76" s="1">
        <f t="shared" si="27"/>
        <v>1</v>
      </c>
      <c r="S76" s="1">
        <v>2</v>
      </c>
      <c r="AC76" s="1">
        <v>2</v>
      </c>
      <c r="AF76" s="1">
        <v>1</v>
      </c>
      <c r="AJ76" s="10">
        <v>1</v>
      </c>
      <c r="AN76" s="58" t="s">
        <v>44</v>
      </c>
    </row>
    <row r="77" spans="1:40" x14ac:dyDescent="0.3">
      <c r="A77" s="53">
        <v>42</v>
      </c>
      <c r="B77">
        <v>1995</v>
      </c>
      <c r="C77">
        <v>3</v>
      </c>
      <c r="D77">
        <v>11</v>
      </c>
      <c r="E77" t="s">
        <v>225</v>
      </c>
      <c r="F77" s="18">
        <v>2</v>
      </c>
      <c r="G77" s="18">
        <v>0</v>
      </c>
      <c r="H77" s="18">
        <v>1</v>
      </c>
      <c r="I77" s="18">
        <f t="shared" si="28"/>
        <v>1</v>
      </c>
      <c r="J77" s="1">
        <v>-1</v>
      </c>
      <c r="K77" s="1">
        <f t="shared" si="29"/>
        <v>-1</v>
      </c>
      <c r="L77" s="1" t="str">
        <f t="shared" si="23"/>
        <v/>
      </c>
      <c r="M77" s="1" t="str">
        <f t="shared" si="24"/>
        <v/>
      </c>
      <c r="N77" s="1">
        <f t="shared" si="25"/>
        <v>1</v>
      </c>
      <c r="O77" s="1">
        <f t="shared" si="26"/>
        <v>1</v>
      </c>
      <c r="P77" s="1" t="str">
        <f t="shared" si="27"/>
        <v/>
      </c>
      <c r="AA77" s="10">
        <v>2</v>
      </c>
      <c r="AF77" s="1">
        <v>1</v>
      </c>
      <c r="AJ77" s="10"/>
    </row>
    <row r="78" spans="1:40" x14ac:dyDescent="0.3">
      <c r="A78" s="53">
        <v>42</v>
      </c>
      <c r="B78">
        <v>1995</v>
      </c>
      <c r="C78">
        <v>9</v>
      </c>
      <c r="D78">
        <v>11</v>
      </c>
      <c r="E78" t="s">
        <v>221</v>
      </c>
      <c r="F78" s="18">
        <v>1</v>
      </c>
      <c r="G78" s="18">
        <v>0</v>
      </c>
      <c r="H78" s="18">
        <v>0</v>
      </c>
      <c r="I78" s="18">
        <f t="shared" si="28"/>
        <v>0</v>
      </c>
      <c r="J78" s="1">
        <v>-1</v>
      </c>
      <c r="K78" s="1">
        <f t="shared" si="29"/>
        <v>1</v>
      </c>
      <c r="L78" s="1" t="str">
        <f t="shared" si="23"/>
        <v/>
      </c>
      <c r="M78" s="1" t="str">
        <f t="shared" si="24"/>
        <v/>
      </c>
      <c r="N78" s="1">
        <f t="shared" si="25"/>
        <v>1.5</v>
      </c>
      <c r="O78" s="1">
        <f t="shared" si="26"/>
        <v>2</v>
      </c>
      <c r="P78" s="1">
        <f t="shared" si="27"/>
        <v>1</v>
      </c>
      <c r="AA78" s="10">
        <v>1</v>
      </c>
      <c r="AB78" s="1">
        <v>1</v>
      </c>
      <c r="AG78" s="1">
        <v>1</v>
      </c>
      <c r="AJ78" s="10">
        <v>1</v>
      </c>
      <c r="AN78" s="19" t="s">
        <v>45</v>
      </c>
    </row>
    <row r="79" spans="1:40" x14ac:dyDescent="0.3">
      <c r="A79" s="53">
        <v>42</v>
      </c>
      <c r="B79">
        <v>1995</v>
      </c>
      <c r="C79">
        <v>20</v>
      </c>
      <c r="D79">
        <v>11</v>
      </c>
      <c r="E79" t="s">
        <v>224</v>
      </c>
      <c r="F79" s="18">
        <v>1</v>
      </c>
      <c r="G79" s="18">
        <v>0</v>
      </c>
      <c r="H79" s="18">
        <v>0</v>
      </c>
      <c r="I79" s="18">
        <f t="shared" si="28"/>
        <v>0</v>
      </c>
      <c r="J79" s="1">
        <v>-1</v>
      </c>
      <c r="K79" s="1">
        <f t="shared" si="29"/>
        <v>1</v>
      </c>
      <c r="L79" s="1" t="str">
        <f t="shared" si="23"/>
        <v/>
      </c>
      <c r="M79" s="1">
        <f t="shared" si="24"/>
        <v>1.5</v>
      </c>
      <c r="N79" s="1">
        <f t="shared" si="25"/>
        <v>3</v>
      </c>
      <c r="O79" s="1">
        <f t="shared" si="26"/>
        <v>1</v>
      </c>
      <c r="P79" s="1">
        <f t="shared" si="27"/>
        <v>4</v>
      </c>
      <c r="V79" s="1">
        <v>1</v>
      </c>
      <c r="W79" s="1">
        <v>1</v>
      </c>
      <c r="AB79" s="1">
        <v>0.5</v>
      </c>
      <c r="AC79" s="1">
        <v>1</v>
      </c>
      <c r="AD79" s="1">
        <v>0.5</v>
      </c>
      <c r="AF79" s="1">
        <v>1</v>
      </c>
      <c r="AJ79" s="10"/>
      <c r="AM79" s="9">
        <v>1</v>
      </c>
      <c r="AN79" s="19" t="s">
        <v>45</v>
      </c>
    </row>
    <row r="80" spans="1:40" x14ac:dyDescent="0.3">
      <c r="A80" s="53">
        <v>42</v>
      </c>
      <c r="B80">
        <v>1996</v>
      </c>
      <c r="C80">
        <v>25</v>
      </c>
      <c r="D80">
        <v>1</v>
      </c>
      <c r="E80" t="s">
        <v>244</v>
      </c>
      <c r="F80" s="18">
        <v>1</v>
      </c>
      <c r="G80" s="18">
        <v>0</v>
      </c>
      <c r="H80" s="18">
        <v>0</v>
      </c>
      <c r="I80" s="18">
        <f t="shared" si="28"/>
        <v>0</v>
      </c>
      <c r="J80" s="1">
        <v>-1</v>
      </c>
      <c r="K80" s="1">
        <f t="shared" si="29"/>
        <v>1</v>
      </c>
      <c r="L80" s="1" t="str">
        <f t="shared" si="23"/>
        <v/>
      </c>
      <c r="M80" s="1" t="str">
        <f t="shared" si="24"/>
        <v/>
      </c>
      <c r="N80" s="1">
        <f t="shared" si="25"/>
        <v>4.2</v>
      </c>
      <c r="O80" s="1">
        <f t="shared" si="26"/>
        <v>1</v>
      </c>
      <c r="P80" s="1">
        <f t="shared" si="27"/>
        <v>3</v>
      </c>
      <c r="AC80" s="1">
        <v>0.5</v>
      </c>
      <c r="AD80" s="1">
        <v>1</v>
      </c>
      <c r="AE80" s="9">
        <v>1</v>
      </c>
      <c r="AF80" s="1">
        <v>1</v>
      </c>
      <c r="AJ80" s="10"/>
      <c r="AL80" s="1">
        <v>1</v>
      </c>
      <c r="AN80" s="19" t="s">
        <v>45</v>
      </c>
    </row>
    <row r="81" spans="1:40" x14ac:dyDescent="0.3">
      <c r="A81" s="53">
        <v>42</v>
      </c>
      <c r="B81">
        <v>1996</v>
      </c>
      <c r="C81" s="184">
        <v>14</v>
      </c>
      <c r="D81" s="184">
        <v>3</v>
      </c>
      <c r="E81" t="s">
        <v>251</v>
      </c>
      <c r="F81" s="18">
        <v>2</v>
      </c>
      <c r="G81" s="18">
        <v>0</v>
      </c>
      <c r="H81" s="18">
        <v>0</v>
      </c>
      <c r="I81" s="18">
        <f t="shared" si="28"/>
        <v>0</v>
      </c>
      <c r="J81" s="1">
        <v>-1</v>
      </c>
      <c r="K81" s="1">
        <f t="shared" si="29"/>
        <v>-1</v>
      </c>
      <c r="L81" s="1" t="str">
        <f t="shared" si="23"/>
        <v/>
      </c>
      <c r="M81" s="1" t="str">
        <f t="shared" si="24"/>
        <v/>
      </c>
      <c r="N81" s="1">
        <f t="shared" si="25"/>
        <v>4.5</v>
      </c>
      <c r="O81" s="1" t="str">
        <f t="shared" si="26"/>
        <v/>
      </c>
      <c r="P81" s="1" t="str">
        <f t="shared" si="27"/>
        <v/>
      </c>
      <c r="AD81" s="1">
        <v>1</v>
      </c>
      <c r="AE81" s="9">
        <v>1</v>
      </c>
      <c r="AJ81" s="10"/>
    </row>
    <row r="82" spans="1:40" x14ac:dyDescent="0.3">
      <c r="A82" s="53">
        <v>42</v>
      </c>
      <c r="B82">
        <v>1996</v>
      </c>
      <c r="C82">
        <v>21</v>
      </c>
      <c r="D82">
        <v>3</v>
      </c>
      <c r="E82" t="s">
        <v>239</v>
      </c>
      <c r="F82" s="18">
        <v>3</v>
      </c>
      <c r="G82" s="18">
        <v>0</v>
      </c>
      <c r="H82" s="18">
        <v>0</v>
      </c>
      <c r="I82" s="18">
        <f t="shared" si="28"/>
        <v>0</v>
      </c>
      <c r="J82" s="1">
        <v>-1</v>
      </c>
      <c r="K82" s="1">
        <f t="shared" si="29"/>
        <v>-1</v>
      </c>
      <c r="L82" s="1">
        <f t="shared" ref="L82:L119" si="30">IF(SUM(Q82:U82)=0,"",(Q82*1+R82*2+S82*3+T82*4+U82*5)/SUM(Q82:U82))</f>
        <v>1.3333333333333333</v>
      </c>
      <c r="M82" s="1">
        <f t="shared" ref="M82:M119" si="31">IF(SUM(V82:Z82)=0,"",(V82*1+W82*2+X82*3+Y82*4+Z82*5)/SUM(V82:Z82))</f>
        <v>4.666666666666667</v>
      </c>
      <c r="N82" s="1">
        <f t="shared" ref="N82:N119" si="32">IF(SUM(AA82:AE82)=0,"",(AA82*1+AB82*2+AC82*3+AD82*4+AE82*5)/SUM(AA82:AE82))</f>
        <v>1.6666666666666667</v>
      </c>
      <c r="O82" s="1">
        <f t="shared" ref="O82:O119" si="33">IF(AF82=1,1,(IF(AG82=1,2,(IF(AH82=1,3,(IF(AI82=1,4,"")))))))</f>
        <v>1</v>
      </c>
      <c r="P82" s="1">
        <f t="shared" ref="P82:P119" si="34">IF(AJ82=1,1,(IF(AK82=1,2,(IF(AL82=1,3,(IF(AM82=1,4,"")))))))</f>
        <v>2</v>
      </c>
      <c r="Q82" s="10">
        <v>1</v>
      </c>
      <c r="R82" s="1">
        <v>0.5</v>
      </c>
      <c r="Y82" s="1">
        <v>0.5</v>
      </c>
      <c r="Z82" s="1">
        <v>1</v>
      </c>
      <c r="AA82" s="10">
        <v>0.5</v>
      </c>
      <c r="AB82" s="1">
        <v>1</v>
      </c>
      <c r="AF82" s="1">
        <v>1</v>
      </c>
      <c r="AJ82" s="10"/>
      <c r="AK82" s="1">
        <v>1</v>
      </c>
    </row>
    <row r="83" spans="1:40" ht="14.4" customHeight="1" x14ac:dyDescent="0.3">
      <c r="A83" s="53">
        <v>42</v>
      </c>
      <c r="B83">
        <v>1996</v>
      </c>
      <c r="C83">
        <v>21</v>
      </c>
      <c r="D83">
        <v>3</v>
      </c>
      <c r="E83" t="s">
        <v>236</v>
      </c>
      <c r="F83" s="18">
        <v>1</v>
      </c>
      <c r="G83" s="18">
        <v>0</v>
      </c>
      <c r="H83" s="18">
        <v>0</v>
      </c>
      <c r="I83" s="18">
        <f t="shared" ref="I83:I119" si="35">IF(G83=1,1,IF(H83=1,1,0))</f>
        <v>0</v>
      </c>
      <c r="J83" s="1">
        <v>-1</v>
      </c>
      <c r="K83" s="1">
        <f t="shared" ref="K83:K119" si="36">IF(F83=2,-1,IF(F83=3,-1,IF((F83+G83)=2,-1,IF((F83+H83)=2,-1,1))))</f>
        <v>1</v>
      </c>
      <c r="L83" s="1" t="str">
        <f t="shared" si="30"/>
        <v/>
      </c>
      <c r="M83" s="1" t="str">
        <f t="shared" si="31"/>
        <v/>
      </c>
      <c r="N83" s="1">
        <f t="shared" si="32"/>
        <v>2.2000000000000002</v>
      </c>
      <c r="O83" s="1">
        <f t="shared" si="33"/>
        <v>3</v>
      </c>
      <c r="P83" s="1" t="str">
        <f t="shared" si="34"/>
        <v/>
      </c>
      <c r="AA83" s="10">
        <v>0.5</v>
      </c>
      <c r="AB83" s="1">
        <v>1</v>
      </c>
      <c r="AC83" s="1">
        <v>1</v>
      </c>
      <c r="AH83" s="1">
        <v>1</v>
      </c>
      <c r="AJ83" s="10"/>
    </row>
    <row r="84" spans="1:40" x14ac:dyDescent="0.3">
      <c r="A84" s="53">
        <v>42</v>
      </c>
      <c r="B84">
        <v>1996</v>
      </c>
      <c r="C84">
        <v>11</v>
      </c>
      <c r="D84">
        <v>4</v>
      </c>
      <c r="E84" t="s">
        <v>241</v>
      </c>
      <c r="F84" s="18">
        <v>1</v>
      </c>
      <c r="G84" s="18">
        <v>0</v>
      </c>
      <c r="H84" s="18">
        <v>0</v>
      </c>
      <c r="I84" s="18">
        <f t="shared" si="35"/>
        <v>0</v>
      </c>
      <c r="J84" s="1">
        <v>-1</v>
      </c>
      <c r="K84" s="1">
        <f t="shared" si="36"/>
        <v>1</v>
      </c>
      <c r="L84" s="1" t="str">
        <f t="shared" si="30"/>
        <v/>
      </c>
      <c r="M84" s="1" t="str">
        <f t="shared" si="31"/>
        <v/>
      </c>
      <c r="N84" s="1">
        <f t="shared" si="32"/>
        <v>1.3333333333333333</v>
      </c>
      <c r="O84" s="1">
        <f t="shared" si="33"/>
        <v>2</v>
      </c>
      <c r="P84" s="1">
        <f t="shared" si="34"/>
        <v>1</v>
      </c>
      <c r="AA84" s="10">
        <v>1</v>
      </c>
      <c r="AB84" s="1">
        <v>0.5</v>
      </c>
      <c r="AG84" s="1">
        <v>1</v>
      </c>
      <c r="AJ84" s="10">
        <v>1</v>
      </c>
      <c r="AN84" s="19" t="s">
        <v>45</v>
      </c>
    </row>
    <row r="85" spans="1:40" x14ac:dyDescent="0.3">
      <c r="A85" s="53">
        <v>42</v>
      </c>
      <c r="B85">
        <v>1996</v>
      </c>
      <c r="C85" s="184">
        <v>11</v>
      </c>
      <c r="D85" s="184">
        <v>4</v>
      </c>
      <c r="E85" t="s">
        <v>252</v>
      </c>
      <c r="F85" s="18">
        <v>1</v>
      </c>
      <c r="G85" s="18">
        <v>0</v>
      </c>
      <c r="H85" s="18">
        <v>0</v>
      </c>
      <c r="I85" s="18">
        <f t="shared" si="35"/>
        <v>0</v>
      </c>
      <c r="J85" s="1">
        <v>-1</v>
      </c>
      <c r="K85" s="1">
        <f t="shared" si="36"/>
        <v>1</v>
      </c>
      <c r="L85" s="1" t="str">
        <f t="shared" si="30"/>
        <v/>
      </c>
      <c r="M85" s="1" t="str">
        <f t="shared" si="31"/>
        <v/>
      </c>
      <c r="N85" s="1">
        <f t="shared" si="32"/>
        <v>4.666666666666667</v>
      </c>
      <c r="O85" s="1">
        <f t="shared" si="33"/>
        <v>1</v>
      </c>
      <c r="P85" s="1">
        <f t="shared" si="34"/>
        <v>4</v>
      </c>
      <c r="AD85" s="1">
        <v>0.5</v>
      </c>
      <c r="AE85" s="9">
        <v>1</v>
      </c>
      <c r="AF85" s="1">
        <v>1</v>
      </c>
      <c r="AJ85" s="10"/>
      <c r="AM85" s="9">
        <v>1</v>
      </c>
      <c r="AN85" s="19" t="s">
        <v>45</v>
      </c>
    </row>
    <row r="86" spans="1:40" x14ac:dyDescent="0.3">
      <c r="A86" s="53">
        <v>42</v>
      </c>
      <c r="B86">
        <v>1996</v>
      </c>
      <c r="C86">
        <v>15</v>
      </c>
      <c r="D86">
        <v>5</v>
      </c>
      <c r="E86" t="s">
        <v>240</v>
      </c>
      <c r="F86" s="18">
        <v>1</v>
      </c>
      <c r="G86" s="18">
        <v>1</v>
      </c>
      <c r="H86" s="18">
        <v>0</v>
      </c>
      <c r="I86" s="18">
        <f t="shared" si="35"/>
        <v>1</v>
      </c>
      <c r="J86" s="1">
        <v>-1</v>
      </c>
      <c r="K86" s="1">
        <f t="shared" si="36"/>
        <v>-1</v>
      </c>
      <c r="L86" s="1" t="str">
        <f t="shared" si="30"/>
        <v/>
      </c>
      <c r="M86" s="1">
        <f t="shared" si="31"/>
        <v>3</v>
      </c>
      <c r="N86" s="1">
        <f t="shared" si="32"/>
        <v>4</v>
      </c>
      <c r="O86" s="1">
        <f t="shared" si="33"/>
        <v>1</v>
      </c>
      <c r="P86" s="1">
        <f t="shared" si="34"/>
        <v>4</v>
      </c>
      <c r="X86" s="1">
        <v>2</v>
      </c>
      <c r="AD86" s="1">
        <v>2</v>
      </c>
      <c r="AF86" s="1">
        <v>1</v>
      </c>
      <c r="AJ86" s="10"/>
      <c r="AM86" s="9">
        <v>1</v>
      </c>
      <c r="AN86" s="19" t="s">
        <v>44</v>
      </c>
    </row>
    <row r="87" spans="1:40" x14ac:dyDescent="0.3">
      <c r="A87" s="53">
        <v>42</v>
      </c>
      <c r="B87">
        <v>1996</v>
      </c>
      <c r="C87">
        <v>14</v>
      </c>
      <c r="D87">
        <v>6</v>
      </c>
      <c r="E87" t="s">
        <v>238</v>
      </c>
      <c r="F87" s="18">
        <v>2</v>
      </c>
      <c r="G87" s="18">
        <v>0</v>
      </c>
      <c r="H87" s="18">
        <v>1</v>
      </c>
      <c r="I87" s="18">
        <f t="shared" si="35"/>
        <v>1</v>
      </c>
      <c r="J87" s="1">
        <v>-1</v>
      </c>
      <c r="K87" s="1">
        <f t="shared" si="36"/>
        <v>-1</v>
      </c>
      <c r="L87" s="1" t="str">
        <f t="shared" si="30"/>
        <v/>
      </c>
      <c r="M87" s="1">
        <f t="shared" si="31"/>
        <v>4.666666666666667</v>
      </c>
      <c r="N87" s="1">
        <f t="shared" si="32"/>
        <v>1</v>
      </c>
      <c r="O87" s="1">
        <f t="shared" si="33"/>
        <v>1</v>
      </c>
      <c r="P87" s="1">
        <f t="shared" si="34"/>
        <v>1</v>
      </c>
      <c r="Y87" s="1">
        <v>0.5</v>
      </c>
      <c r="Z87" s="1">
        <v>1</v>
      </c>
      <c r="AA87" s="10">
        <v>2</v>
      </c>
      <c r="AF87" s="1">
        <v>1</v>
      </c>
      <c r="AJ87" s="10">
        <v>1</v>
      </c>
      <c r="AN87" s="19" t="s">
        <v>45</v>
      </c>
    </row>
    <row r="88" spans="1:40" x14ac:dyDescent="0.3">
      <c r="A88" s="53">
        <v>42</v>
      </c>
      <c r="B88">
        <v>1996</v>
      </c>
      <c r="C88" s="184">
        <v>11</v>
      </c>
      <c r="D88" s="184">
        <v>7</v>
      </c>
      <c r="E88" t="s">
        <v>253</v>
      </c>
      <c r="F88" s="18">
        <v>1</v>
      </c>
      <c r="G88" s="18">
        <v>0</v>
      </c>
      <c r="H88" s="18">
        <v>0</v>
      </c>
      <c r="I88" s="18">
        <f t="shared" si="35"/>
        <v>0</v>
      </c>
      <c r="J88" s="1">
        <v>1</v>
      </c>
      <c r="K88" s="1">
        <f t="shared" si="36"/>
        <v>1</v>
      </c>
      <c r="L88" s="1" t="str">
        <f t="shared" si="30"/>
        <v/>
      </c>
      <c r="M88" s="1" t="str">
        <f t="shared" si="31"/>
        <v/>
      </c>
      <c r="N88" s="1">
        <f t="shared" si="32"/>
        <v>1.5</v>
      </c>
      <c r="O88" s="1">
        <f t="shared" si="33"/>
        <v>1</v>
      </c>
      <c r="P88" s="1" t="str">
        <f t="shared" si="34"/>
        <v/>
      </c>
      <c r="AA88" s="10">
        <v>1</v>
      </c>
      <c r="AB88" s="1">
        <v>1</v>
      </c>
      <c r="AF88" s="1">
        <v>1</v>
      </c>
      <c r="AJ88" s="10"/>
    </row>
    <row r="89" spans="1:40" x14ac:dyDescent="0.3">
      <c r="A89" s="183">
        <v>42</v>
      </c>
      <c r="B89">
        <v>1996</v>
      </c>
      <c r="C89" s="184">
        <v>11</v>
      </c>
      <c r="D89" s="184">
        <v>7</v>
      </c>
      <c r="E89" t="s">
        <v>272</v>
      </c>
      <c r="F89" s="18">
        <v>1</v>
      </c>
      <c r="G89" s="18">
        <v>0</v>
      </c>
      <c r="H89" s="18">
        <v>0</v>
      </c>
      <c r="I89" s="18">
        <f t="shared" si="35"/>
        <v>0</v>
      </c>
      <c r="J89" s="1">
        <v>-1</v>
      </c>
      <c r="K89" s="1">
        <f t="shared" si="36"/>
        <v>1</v>
      </c>
      <c r="L89" s="1" t="str">
        <f t="shared" si="30"/>
        <v/>
      </c>
      <c r="M89" s="1" t="str">
        <f t="shared" si="31"/>
        <v/>
      </c>
      <c r="N89" s="1">
        <f t="shared" si="32"/>
        <v>3</v>
      </c>
      <c r="O89" s="1">
        <f t="shared" si="33"/>
        <v>1</v>
      </c>
      <c r="P89" s="1" t="str">
        <f t="shared" si="34"/>
        <v/>
      </c>
      <c r="AB89" s="1">
        <v>0.5</v>
      </c>
      <c r="AC89" s="1">
        <v>1</v>
      </c>
      <c r="AD89" s="1">
        <v>0.5</v>
      </c>
      <c r="AF89" s="1">
        <v>1</v>
      </c>
      <c r="AJ89" s="10"/>
    </row>
    <row r="90" spans="1:40" x14ac:dyDescent="0.3">
      <c r="A90" s="53">
        <v>42</v>
      </c>
      <c r="B90">
        <v>1996</v>
      </c>
      <c r="C90">
        <v>11</v>
      </c>
      <c r="D90">
        <v>7</v>
      </c>
      <c r="E90" t="s">
        <v>237</v>
      </c>
      <c r="F90" s="18">
        <v>1</v>
      </c>
      <c r="G90" s="18">
        <v>1</v>
      </c>
      <c r="H90" s="18">
        <v>0</v>
      </c>
      <c r="I90" s="18">
        <f t="shared" si="35"/>
        <v>1</v>
      </c>
      <c r="J90" s="1">
        <v>-1</v>
      </c>
      <c r="K90" s="1">
        <f t="shared" si="36"/>
        <v>-1</v>
      </c>
      <c r="L90" s="1" t="str">
        <f t="shared" si="30"/>
        <v/>
      </c>
      <c r="M90" s="1" t="str">
        <f t="shared" si="31"/>
        <v/>
      </c>
      <c r="N90" s="1">
        <f t="shared" si="32"/>
        <v>1</v>
      </c>
      <c r="O90" s="1">
        <f t="shared" si="33"/>
        <v>1</v>
      </c>
      <c r="P90" s="1" t="str">
        <f t="shared" si="34"/>
        <v/>
      </c>
      <c r="AA90" s="10">
        <v>2</v>
      </c>
      <c r="AF90" s="1">
        <v>1</v>
      </c>
      <c r="AJ90" s="10"/>
    </row>
    <row r="91" spans="1:40" x14ac:dyDescent="0.3">
      <c r="A91" s="53">
        <v>42</v>
      </c>
      <c r="B91">
        <v>1996</v>
      </c>
      <c r="C91">
        <v>31</v>
      </c>
      <c r="D91">
        <v>7</v>
      </c>
      <c r="E91" t="s">
        <v>249</v>
      </c>
      <c r="F91" s="18">
        <v>3</v>
      </c>
      <c r="G91" s="18">
        <v>0</v>
      </c>
      <c r="H91" s="18">
        <v>0</v>
      </c>
      <c r="I91" s="18">
        <f t="shared" si="35"/>
        <v>0</v>
      </c>
      <c r="J91" s="1">
        <v>-1</v>
      </c>
      <c r="K91" s="1">
        <f t="shared" si="36"/>
        <v>-1</v>
      </c>
      <c r="L91" s="1" t="str">
        <f t="shared" si="30"/>
        <v/>
      </c>
      <c r="M91" s="1">
        <f t="shared" si="31"/>
        <v>3.8</v>
      </c>
      <c r="N91" s="1">
        <f t="shared" si="32"/>
        <v>2</v>
      </c>
      <c r="O91" s="1">
        <f t="shared" si="33"/>
        <v>2</v>
      </c>
      <c r="P91" s="1" t="str">
        <f t="shared" si="34"/>
        <v/>
      </c>
      <c r="X91" s="1">
        <v>1</v>
      </c>
      <c r="Y91" s="1">
        <v>1</v>
      </c>
      <c r="Z91" s="1">
        <v>0.5</v>
      </c>
      <c r="AA91" s="10">
        <v>1</v>
      </c>
      <c r="AB91" s="1">
        <v>1</v>
      </c>
      <c r="AC91" s="1">
        <v>1</v>
      </c>
      <c r="AG91" s="1">
        <v>1</v>
      </c>
      <c r="AJ91" s="10"/>
    </row>
    <row r="92" spans="1:40" x14ac:dyDescent="0.3">
      <c r="A92" s="53">
        <v>42</v>
      </c>
      <c r="B92">
        <v>1996</v>
      </c>
      <c r="C92">
        <v>31</v>
      </c>
      <c r="D92">
        <v>7</v>
      </c>
      <c r="E92" t="s">
        <v>247</v>
      </c>
      <c r="F92" s="18">
        <v>3</v>
      </c>
      <c r="G92" s="18">
        <v>0</v>
      </c>
      <c r="H92" s="18">
        <v>0</v>
      </c>
      <c r="I92" s="18">
        <f t="shared" si="35"/>
        <v>0</v>
      </c>
      <c r="J92" s="1">
        <v>-1</v>
      </c>
      <c r="K92" s="1">
        <f t="shared" si="36"/>
        <v>-1</v>
      </c>
      <c r="L92" s="1" t="str">
        <f t="shared" si="30"/>
        <v/>
      </c>
      <c r="M92" s="1" t="str">
        <f t="shared" si="31"/>
        <v/>
      </c>
      <c r="N92" s="1">
        <f t="shared" si="32"/>
        <v>3</v>
      </c>
      <c r="O92" s="1" t="str">
        <f t="shared" si="33"/>
        <v/>
      </c>
      <c r="P92" s="1" t="str">
        <f t="shared" si="34"/>
        <v/>
      </c>
      <c r="AC92" s="1">
        <v>1</v>
      </c>
      <c r="AJ92" s="10"/>
    </row>
    <row r="93" spans="1:40" x14ac:dyDescent="0.3">
      <c r="A93" s="53">
        <v>42</v>
      </c>
      <c r="B93">
        <v>1996</v>
      </c>
      <c r="C93">
        <v>10</v>
      </c>
      <c r="D93">
        <v>9</v>
      </c>
      <c r="E93" t="s">
        <v>246</v>
      </c>
      <c r="F93" s="18">
        <v>1</v>
      </c>
      <c r="G93" s="18">
        <v>0</v>
      </c>
      <c r="H93" s="18">
        <v>0</v>
      </c>
      <c r="I93" s="18">
        <f t="shared" si="35"/>
        <v>0</v>
      </c>
      <c r="J93" s="1">
        <v>-1</v>
      </c>
      <c r="K93" s="1">
        <f t="shared" si="36"/>
        <v>1</v>
      </c>
      <c r="L93" s="1" t="str">
        <f t="shared" si="30"/>
        <v/>
      </c>
      <c r="M93" s="1" t="str">
        <f t="shared" si="31"/>
        <v/>
      </c>
      <c r="N93" s="1">
        <f t="shared" si="32"/>
        <v>2</v>
      </c>
      <c r="O93" s="1">
        <f t="shared" si="33"/>
        <v>1</v>
      </c>
      <c r="P93" s="1">
        <f t="shared" si="34"/>
        <v>1</v>
      </c>
      <c r="AA93" s="10">
        <v>0.5</v>
      </c>
      <c r="AB93" s="1">
        <v>1</v>
      </c>
      <c r="AC93" s="1">
        <v>0.5</v>
      </c>
      <c r="AF93" s="1">
        <v>1</v>
      </c>
      <c r="AJ93" s="10">
        <v>1</v>
      </c>
      <c r="AN93" s="19" t="s">
        <v>45</v>
      </c>
    </row>
    <row r="94" spans="1:40" x14ac:dyDescent="0.3">
      <c r="A94" s="53">
        <v>42</v>
      </c>
      <c r="B94">
        <v>1996</v>
      </c>
      <c r="C94">
        <v>24</v>
      </c>
      <c r="D94">
        <v>10</v>
      </c>
      <c r="E94" t="s">
        <v>242</v>
      </c>
      <c r="F94" s="18">
        <v>1</v>
      </c>
      <c r="G94" s="18">
        <v>0</v>
      </c>
      <c r="H94" s="18">
        <v>0</v>
      </c>
      <c r="I94" s="18">
        <f t="shared" si="35"/>
        <v>0</v>
      </c>
      <c r="J94" s="1">
        <v>1</v>
      </c>
      <c r="K94" s="1">
        <f t="shared" si="36"/>
        <v>1</v>
      </c>
      <c r="L94" s="1" t="str">
        <f t="shared" si="30"/>
        <v/>
      </c>
      <c r="M94" s="1" t="str">
        <f t="shared" si="31"/>
        <v/>
      </c>
      <c r="N94" s="1">
        <f t="shared" si="32"/>
        <v>4.5</v>
      </c>
      <c r="O94" s="1">
        <f t="shared" si="33"/>
        <v>4</v>
      </c>
      <c r="P94" s="1" t="str">
        <f t="shared" si="34"/>
        <v/>
      </c>
      <c r="AD94" s="1">
        <v>1</v>
      </c>
      <c r="AE94" s="9">
        <v>1</v>
      </c>
      <c r="AI94" s="1">
        <v>1</v>
      </c>
      <c r="AJ94" s="10"/>
    </row>
    <row r="95" spans="1:40" x14ac:dyDescent="0.3">
      <c r="A95" s="53">
        <v>42</v>
      </c>
      <c r="B95">
        <v>1996</v>
      </c>
      <c r="C95" s="184">
        <v>7</v>
      </c>
      <c r="D95" s="184">
        <v>11</v>
      </c>
      <c r="E95" t="s">
        <v>250</v>
      </c>
      <c r="F95" s="18">
        <v>2</v>
      </c>
      <c r="G95" s="18">
        <v>0</v>
      </c>
      <c r="H95" s="18">
        <v>1</v>
      </c>
      <c r="I95" s="18">
        <f t="shared" si="35"/>
        <v>1</v>
      </c>
      <c r="J95" s="1">
        <v>-1</v>
      </c>
      <c r="K95" s="1">
        <f t="shared" si="36"/>
        <v>-1</v>
      </c>
      <c r="L95" s="1" t="str">
        <f t="shared" si="30"/>
        <v/>
      </c>
      <c r="M95" s="1" t="str">
        <f t="shared" si="31"/>
        <v/>
      </c>
      <c r="N95" s="1">
        <f t="shared" si="32"/>
        <v>5</v>
      </c>
      <c r="O95" s="1">
        <f t="shared" si="33"/>
        <v>1</v>
      </c>
      <c r="P95" s="1">
        <f t="shared" si="34"/>
        <v>4</v>
      </c>
      <c r="AE95" s="9">
        <v>2</v>
      </c>
      <c r="AF95" s="1">
        <v>1</v>
      </c>
      <c r="AJ95" s="10"/>
      <c r="AM95" s="9">
        <v>1</v>
      </c>
      <c r="AN95" s="19" t="s">
        <v>45</v>
      </c>
    </row>
    <row r="96" spans="1:40" x14ac:dyDescent="0.3">
      <c r="A96" s="53">
        <v>42</v>
      </c>
      <c r="B96">
        <v>1996</v>
      </c>
      <c r="C96">
        <v>14</v>
      </c>
      <c r="D96">
        <v>11</v>
      </c>
      <c r="E96" t="s">
        <v>245</v>
      </c>
      <c r="F96" s="18">
        <v>1</v>
      </c>
      <c r="G96" s="18">
        <v>0</v>
      </c>
      <c r="H96" s="18">
        <v>0</v>
      </c>
      <c r="I96" s="18">
        <f t="shared" si="35"/>
        <v>0</v>
      </c>
      <c r="J96" s="1">
        <v>-1</v>
      </c>
      <c r="K96" s="1">
        <f t="shared" si="36"/>
        <v>1</v>
      </c>
      <c r="L96" s="1">
        <f t="shared" si="30"/>
        <v>4</v>
      </c>
      <c r="M96" s="1">
        <f t="shared" si="31"/>
        <v>2</v>
      </c>
      <c r="N96" s="1">
        <f t="shared" si="32"/>
        <v>2</v>
      </c>
      <c r="O96" s="1">
        <f t="shared" si="33"/>
        <v>3</v>
      </c>
      <c r="P96" s="1">
        <f t="shared" si="34"/>
        <v>1</v>
      </c>
      <c r="S96" s="1">
        <v>1</v>
      </c>
      <c r="T96" s="1">
        <v>1</v>
      </c>
      <c r="U96" s="9">
        <v>1</v>
      </c>
      <c r="V96" s="1">
        <v>1</v>
      </c>
      <c r="W96" s="1">
        <v>1</v>
      </c>
      <c r="X96" s="1">
        <v>1</v>
      </c>
      <c r="AA96" s="10">
        <v>1</v>
      </c>
      <c r="AB96" s="1">
        <v>1</v>
      </c>
      <c r="AC96" s="1">
        <v>1</v>
      </c>
      <c r="AH96" s="1">
        <v>1</v>
      </c>
      <c r="AJ96" s="10">
        <v>1</v>
      </c>
      <c r="AN96" s="19" t="s">
        <v>44</v>
      </c>
    </row>
    <row r="97" spans="1:40" x14ac:dyDescent="0.3">
      <c r="A97" s="53">
        <v>42</v>
      </c>
      <c r="B97">
        <v>1996</v>
      </c>
      <c r="C97" s="184">
        <v>5</v>
      </c>
      <c r="D97" s="184">
        <v>12</v>
      </c>
      <c r="E97" t="s">
        <v>254</v>
      </c>
      <c r="F97" s="18">
        <v>1</v>
      </c>
      <c r="G97" s="18">
        <v>1</v>
      </c>
      <c r="H97" s="18">
        <v>0</v>
      </c>
      <c r="I97" s="18">
        <f t="shared" si="35"/>
        <v>1</v>
      </c>
      <c r="J97" s="1">
        <v>-1</v>
      </c>
      <c r="K97" s="1">
        <f t="shared" si="36"/>
        <v>-1</v>
      </c>
      <c r="L97" s="1">
        <f t="shared" si="30"/>
        <v>1</v>
      </c>
      <c r="M97" s="1">
        <f t="shared" si="31"/>
        <v>3</v>
      </c>
      <c r="N97" s="1">
        <f t="shared" si="32"/>
        <v>5</v>
      </c>
      <c r="O97" s="1">
        <f t="shared" si="33"/>
        <v>4</v>
      </c>
      <c r="P97" s="1">
        <f t="shared" si="34"/>
        <v>2</v>
      </c>
      <c r="Q97" s="10">
        <v>2</v>
      </c>
      <c r="X97" s="1">
        <v>2</v>
      </c>
      <c r="AE97" s="9">
        <v>2</v>
      </c>
      <c r="AI97" s="1">
        <v>1</v>
      </c>
      <c r="AJ97" s="10"/>
      <c r="AK97" s="1">
        <v>1</v>
      </c>
      <c r="AN97" s="19" t="s">
        <v>45</v>
      </c>
    </row>
    <row r="98" spans="1:40" x14ac:dyDescent="0.3">
      <c r="A98" s="53">
        <v>42</v>
      </c>
      <c r="B98">
        <v>1996</v>
      </c>
      <c r="C98">
        <v>12</v>
      </c>
      <c r="D98">
        <v>12</v>
      </c>
      <c r="E98" t="s">
        <v>243</v>
      </c>
      <c r="F98" s="18">
        <v>0</v>
      </c>
      <c r="G98" s="18">
        <v>0</v>
      </c>
      <c r="H98" s="18">
        <v>0</v>
      </c>
      <c r="I98" s="18">
        <f t="shared" si="35"/>
        <v>0</v>
      </c>
      <c r="J98" s="1">
        <v>-1</v>
      </c>
      <c r="K98" s="1">
        <f t="shared" si="36"/>
        <v>1</v>
      </c>
      <c r="L98" s="1" t="str">
        <f t="shared" si="30"/>
        <v/>
      </c>
      <c r="M98" s="1" t="str">
        <f t="shared" si="31"/>
        <v/>
      </c>
      <c r="N98" s="1" t="str">
        <f t="shared" si="32"/>
        <v/>
      </c>
      <c r="O98" s="1" t="str">
        <f t="shared" si="33"/>
        <v/>
      </c>
      <c r="P98" s="1" t="str">
        <f t="shared" si="34"/>
        <v/>
      </c>
      <c r="AJ98" s="10"/>
    </row>
    <row r="99" spans="1:40" x14ac:dyDescent="0.3">
      <c r="A99" s="183">
        <v>42</v>
      </c>
      <c r="B99">
        <v>1997</v>
      </c>
      <c r="C99" s="184">
        <v>27</v>
      </c>
      <c r="D99" s="184">
        <v>2</v>
      </c>
      <c r="E99" t="s">
        <v>278</v>
      </c>
      <c r="F99" s="18">
        <v>1</v>
      </c>
      <c r="G99" s="18">
        <v>0</v>
      </c>
      <c r="H99" s="18">
        <v>0</v>
      </c>
      <c r="I99" s="18">
        <f t="shared" si="35"/>
        <v>0</v>
      </c>
      <c r="J99" s="1">
        <v>1</v>
      </c>
      <c r="K99" s="1">
        <f t="shared" si="36"/>
        <v>1</v>
      </c>
      <c r="L99" s="1">
        <f t="shared" si="30"/>
        <v>1.8</v>
      </c>
      <c r="M99" s="1">
        <f t="shared" si="31"/>
        <v>4</v>
      </c>
      <c r="N99" s="1">
        <f t="shared" si="32"/>
        <v>4.5</v>
      </c>
      <c r="O99" s="1">
        <f t="shared" si="33"/>
        <v>3</v>
      </c>
      <c r="P99" s="1" t="str">
        <f t="shared" si="34"/>
        <v/>
      </c>
      <c r="Q99" s="10">
        <v>1</v>
      </c>
      <c r="R99" s="1">
        <v>1</v>
      </c>
      <c r="S99" s="1">
        <v>0.5</v>
      </c>
      <c r="X99" s="1">
        <v>1</v>
      </c>
      <c r="Y99" s="1">
        <v>1</v>
      </c>
      <c r="Z99" s="1">
        <v>1</v>
      </c>
      <c r="AD99" s="1">
        <v>1</v>
      </c>
      <c r="AE99" s="9">
        <v>1</v>
      </c>
      <c r="AH99" s="1">
        <v>1</v>
      </c>
      <c r="AJ99" s="10"/>
    </row>
    <row r="100" spans="1:40" ht="15.75" customHeight="1" x14ac:dyDescent="0.3">
      <c r="A100" s="183">
        <v>42</v>
      </c>
      <c r="B100">
        <v>1997</v>
      </c>
      <c r="C100" s="184">
        <v>20</v>
      </c>
      <c r="D100" s="184">
        <v>3</v>
      </c>
      <c r="E100" t="s">
        <v>274</v>
      </c>
      <c r="F100" s="18">
        <v>1</v>
      </c>
      <c r="G100" s="18">
        <v>0</v>
      </c>
      <c r="H100" s="18">
        <v>0</v>
      </c>
      <c r="I100" s="18">
        <f t="shared" si="35"/>
        <v>0</v>
      </c>
      <c r="J100" s="1">
        <v>1</v>
      </c>
      <c r="K100" s="1">
        <f t="shared" si="36"/>
        <v>1</v>
      </c>
      <c r="L100" s="1">
        <f t="shared" si="30"/>
        <v>1.8</v>
      </c>
      <c r="M100" s="1">
        <f t="shared" si="31"/>
        <v>4</v>
      </c>
      <c r="N100" s="1">
        <f t="shared" si="32"/>
        <v>4</v>
      </c>
      <c r="O100" s="1">
        <f t="shared" si="33"/>
        <v>3</v>
      </c>
      <c r="P100" s="1">
        <f t="shared" si="34"/>
        <v>2</v>
      </c>
      <c r="Q100" s="10">
        <v>1</v>
      </c>
      <c r="R100" s="1">
        <v>1</v>
      </c>
      <c r="S100" s="1">
        <v>0.5</v>
      </c>
      <c r="X100" s="1">
        <v>1</v>
      </c>
      <c r="Y100" s="1">
        <v>1</v>
      </c>
      <c r="Z100" s="1">
        <v>1</v>
      </c>
      <c r="AC100" s="1">
        <v>1</v>
      </c>
      <c r="AD100" s="1">
        <v>1</v>
      </c>
      <c r="AE100" s="9">
        <v>1</v>
      </c>
      <c r="AH100" s="1">
        <v>1</v>
      </c>
      <c r="AJ100" s="10"/>
      <c r="AK100" s="1">
        <v>1</v>
      </c>
      <c r="AN100" s="19" t="s">
        <v>296</v>
      </c>
    </row>
    <row r="101" spans="1:40" x14ac:dyDescent="0.3">
      <c r="A101" s="183">
        <v>42</v>
      </c>
      <c r="B101">
        <v>1997</v>
      </c>
      <c r="C101" s="184">
        <v>20</v>
      </c>
      <c r="D101" s="184">
        <v>3</v>
      </c>
      <c r="E101" t="s">
        <v>273</v>
      </c>
      <c r="F101" s="18">
        <v>1</v>
      </c>
      <c r="G101" s="18">
        <v>0</v>
      </c>
      <c r="H101" s="18">
        <v>0</v>
      </c>
      <c r="I101" s="18">
        <f t="shared" si="35"/>
        <v>0</v>
      </c>
      <c r="J101" s="1">
        <v>1</v>
      </c>
      <c r="K101" s="1">
        <f t="shared" si="36"/>
        <v>1</v>
      </c>
      <c r="L101" s="1">
        <f t="shared" si="30"/>
        <v>4.5</v>
      </c>
      <c r="M101" s="1">
        <f t="shared" si="31"/>
        <v>1.5</v>
      </c>
      <c r="N101" s="1">
        <f t="shared" si="32"/>
        <v>1.5</v>
      </c>
      <c r="O101" s="1">
        <f t="shared" si="33"/>
        <v>1</v>
      </c>
      <c r="P101" s="1">
        <f t="shared" si="34"/>
        <v>1</v>
      </c>
      <c r="T101" s="1">
        <v>1</v>
      </c>
      <c r="U101" s="9">
        <v>1</v>
      </c>
      <c r="V101" s="1">
        <v>1</v>
      </c>
      <c r="W101" s="1">
        <v>1</v>
      </c>
      <c r="AA101" s="10">
        <v>1</v>
      </c>
      <c r="AB101" s="1">
        <v>1</v>
      </c>
      <c r="AF101" s="1">
        <v>1</v>
      </c>
      <c r="AJ101" s="10">
        <v>1</v>
      </c>
      <c r="AN101" s="19" t="s">
        <v>45</v>
      </c>
    </row>
    <row r="102" spans="1:40" x14ac:dyDescent="0.3">
      <c r="A102" s="183">
        <v>42</v>
      </c>
      <c r="B102">
        <v>1997</v>
      </c>
      <c r="C102" s="184">
        <v>3</v>
      </c>
      <c r="D102" s="184">
        <v>4</v>
      </c>
      <c r="E102" t="s">
        <v>275</v>
      </c>
      <c r="F102" s="18">
        <v>1</v>
      </c>
      <c r="G102" s="18">
        <v>0</v>
      </c>
      <c r="H102" s="18">
        <v>0</v>
      </c>
      <c r="I102" s="18">
        <f t="shared" si="35"/>
        <v>0</v>
      </c>
      <c r="J102" s="1">
        <v>1</v>
      </c>
      <c r="K102" s="1">
        <f t="shared" si="36"/>
        <v>1</v>
      </c>
      <c r="L102" s="1" t="str">
        <f t="shared" si="30"/>
        <v/>
      </c>
      <c r="M102" s="1" t="str">
        <f t="shared" si="31"/>
        <v/>
      </c>
      <c r="N102" s="1">
        <f t="shared" si="32"/>
        <v>2.8</v>
      </c>
      <c r="O102" s="1">
        <f t="shared" si="33"/>
        <v>1</v>
      </c>
      <c r="P102" s="1">
        <f t="shared" si="34"/>
        <v>1</v>
      </c>
      <c r="AB102" s="1">
        <v>1</v>
      </c>
      <c r="AC102" s="1">
        <v>1</v>
      </c>
      <c r="AD102" s="1">
        <v>0.5</v>
      </c>
      <c r="AF102" s="1">
        <v>1</v>
      </c>
      <c r="AJ102" s="10">
        <v>1</v>
      </c>
      <c r="AN102" s="19" t="s">
        <v>47</v>
      </c>
    </row>
    <row r="103" spans="1:40" x14ac:dyDescent="0.3">
      <c r="A103" s="183">
        <v>42</v>
      </c>
      <c r="B103">
        <v>1997</v>
      </c>
      <c r="C103" s="184">
        <v>3</v>
      </c>
      <c r="D103" s="184">
        <v>4</v>
      </c>
      <c r="E103" t="s">
        <v>279</v>
      </c>
      <c r="F103" s="18">
        <v>2</v>
      </c>
      <c r="G103" s="18">
        <v>0</v>
      </c>
      <c r="H103" s="18">
        <v>1</v>
      </c>
      <c r="I103" s="18">
        <f t="shared" si="35"/>
        <v>1</v>
      </c>
      <c r="J103" s="1">
        <v>-1</v>
      </c>
      <c r="K103" s="1">
        <f t="shared" si="36"/>
        <v>-1</v>
      </c>
      <c r="L103" s="1" t="str">
        <f t="shared" si="30"/>
        <v/>
      </c>
      <c r="M103" s="1" t="str">
        <f t="shared" si="31"/>
        <v/>
      </c>
      <c r="N103" s="1">
        <f t="shared" si="32"/>
        <v>2</v>
      </c>
      <c r="O103" s="1">
        <f t="shared" si="33"/>
        <v>2</v>
      </c>
      <c r="P103" s="1">
        <f t="shared" si="34"/>
        <v>1</v>
      </c>
      <c r="AB103" s="1">
        <v>2</v>
      </c>
      <c r="AG103" s="1">
        <v>1</v>
      </c>
      <c r="AJ103" s="10">
        <v>1</v>
      </c>
      <c r="AN103" s="19" t="s">
        <v>45</v>
      </c>
    </row>
    <row r="104" spans="1:40" x14ac:dyDescent="0.3">
      <c r="A104" s="183">
        <v>42</v>
      </c>
      <c r="B104">
        <v>1997</v>
      </c>
      <c r="C104" s="184">
        <v>17</v>
      </c>
      <c r="D104" s="184">
        <v>4</v>
      </c>
      <c r="E104" t="s">
        <v>280</v>
      </c>
      <c r="F104" s="18">
        <v>1</v>
      </c>
      <c r="G104" s="18">
        <v>0</v>
      </c>
      <c r="H104" s="18">
        <v>0</v>
      </c>
      <c r="I104" s="18">
        <f t="shared" si="35"/>
        <v>0</v>
      </c>
      <c r="J104" s="1">
        <v>1</v>
      </c>
      <c r="K104" s="1">
        <f t="shared" si="36"/>
        <v>1</v>
      </c>
      <c r="L104" s="1" t="str">
        <f t="shared" si="30"/>
        <v/>
      </c>
      <c r="M104" s="1" t="str">
        <f t="shared" si="31"/>
        <v/>
      </c>
      <c r="N104" s="1">
        <f t="shared" si="32"/>
        <v>2</v>
      </c>
      <c r="O104" s="1">
        <f t="shared" si="33"/>
        <v>4</v>
      </c>
      <c r="P104" s="1" t="str">
        <f t="shared" si="34"/>
        <v/>
      </c>
      <c r="AA104" s="10">
        <v>1</v>
      </c>
      <c r="AB104" s="1">
        <v>1</v>
      </c>
      <c r="AC104" s="1">
        <v>1</v>
      </c>
      <c r="AI104" s="1">
        <v>1</v>
      </c>
      <c r="AJ104" s="10"/>
    </row>
    <row r="105" spans="1:40" x14ac:dyDescent="0.3">
      <c r="A105" s="183">
        <v>42</v>
      </c>
      <c r="B105">
        <v>1997</v>
      </c>
      <c r="C105" s="184">
        <v>17</v>
      </c>
      <c r="D105" s="184">
        <v>4</v>
      </c>
      <c r="E105" t="s">
        <v>281</v>
      </c>
      <c r="F105" s="18">
        <v>1</v>
      </c>
      <c r="G105" s="18">
        <v>0</v>
      </c>
      <c r="H105" s="18">
        <v>0</v>
      </c>
      <c r="I105" s="18">
        <f t="shared" si="35"/>
        <v>0</v>
      </c>
      <c r="J105" s="1">
        <v>-1</v>
      </c>
      <c r="K105" s="1">
        <f t="shared" si="36"/>
        <v>1</v>
      </c>
      <c r="L105" s="1">
        <f t="shared" si="30"/>
        <v>1.8</v>
      </c>
      <c r="M105" s="1" t="str">
        <f t="shared" si="31"/>
        <v/>
      </c>
      <c r="N105" s="1">
        <f t="shared" si="32"/>
        <v>4.2</v>
      </c>
      <c r="O105" s="1">
        <f t="shared" si="33"/>
        <v>1</v>
      </c>
      <c r="P105" s="1">
        <f t="shared" si="34"/>
        <v>4</v>
      </c>
      <c r="Q105" s="10">
        <v>1</v>
      </c>
      <c r="R105" s="1">
        <v>1</v>
      </c>
      <c r="S105" s="1">
        <v>0.5</v>
      </c>
      <c r="AC105" s="1">
        <v>0.5</v>
      </c>
      <c r="AD105" s="1">
        <v>1</v>
      </c>
      <c r="AE105" s="9">
        <v>1</v>
      </c>
      <c r="AF105" s="1">
        <v>1</v>
      </c>
      <c r="AJ105" s="10"/>
      <c r="AM105" s="9">
        <v>1</v>
      </c>
      <c r="AN105" s="19" t="s">
        <v>45</v>
      </c>
    </row>
    <row r="106" spans="1:40" x14ac:dyDescent="0.3">
      <c r="A106" s="183">
        <v>43</v>
      </c>
      <c r="B106">
        <v>1997</v>
      </c>
      <c r="C106" s="184">
        <v>8</v>
      </c>
      <c r="D106" s="184">
        <v>5</v>
      </c>
      <c r="E106" t="s">
        <v>282</v>
      </c>
      <c r="F106" s="18">
        <v>1</v>
      </c>
      <c r="G106" s="18">
        <v>0</v>
      </c>
      <c r="H106" s="18">
        <v>0</v>
      </c>
      <c r="I106" s="18">
        <f t="shared" si="35"/>
        <v>0</v>
      </c>
      <c r="J106" s="1">
        <v>-1</v>
      </c>
      <c r="K106" s="1">
        <f t="shared" si="36"/>
        <v>1</v>
      </c>
      <c r="L106" s="1" t="str">
        <f t="shared" si="30"/>
        <v/>
      </c>
      <c r="M106" s="1" t="str">
        <f t="shared" si="31"/>
        <v/>
      </c>
      <c r="N106" s="1">
        <f t="shared" si="32"/>
        <v>4.5</v>
      </c>
      <c r="O106" s="1">
        <f t="shared" si="33"/>
        <v>1</v>
      </c>
      <c r="P106" s="1">
        <f t="shared" si="34"/>
        <v>4</v>
      </c>
      <c r="AD106" s="1">
        <v>1</v>
      </c>
      <c r="AE106" s="9">
        <v>1</v>
      </c>
      <c r="AF106" s="1">
        <v>1</v>
      </c>
      <c r="AJ106" s="10"/>
      <c r="AM106" s="9">
        <v>1</v>
      </c>
      <c r="AN106" s="19" t="s">
        <v>45</v>
      </c>
    </row>
    <row r="107" spans="1:40" ht="15.75" customHeight="1" x14ac:dyDescent="0.3">
      <c r="A107" s="183">
        <v>43</v>
      </c>
      <c r="B107">
        <v>1997</v>
      </c>
      <c r="C107" s="184">
        <v>8</v>
      </c>
      <c r="D107" s="184">
        <v>5</v>
      </c>
      <c r="E107" t="s">
        <v>276</v>
      </c>
      <c r="F107" s="1">
        <v>1</v>
      </c>
      <c r="G107" s="18">
        <v>0</v>
      </c>
      <c r="H107" s="18">
        <v>0</v>
      </c>
      <c r="I107" s="18">
        <f t="shared" si="35"/>
        <v>0</v>
      </c>
      <c r="J107" s="1">
        <v>-1</v>
      </c>
      <c r="K107" s="1">
        <f t="shared" si="36"/>
        <v>1</v>
      </c>
      <c r="L107" s="1" t="str">
        <f t="shared" si="30"/>
        <v/>
      </c>
      <c r="M107" s="1">
        <f t="shared" si="31"/>
        <v>1.5</v>
      </c>
      <c r="N107" s="1">
        <f t="shared" si="32"/>
        <v>1.5</v>
      </c>
      <c r="O107" s="1">
        <f t="shared" si="33"/>
        <v>1</v>
      </c>
      <c r="P107" s="1">
        <f t="shared" si="34"/>
        <v>1</v>
      </c>
      <c r="V107" s="1">
        <v>1</v>
      </c>
      <c r="W107" s="1">
        <v>1</v>
      </c>
      <c r="AA107" s="10">
        <v>1</v>
      </c>
      <c r="AB107" s="1">
        <v>1</v>
      </c>
      <c r="AF107" s="1">
        <v>1</v>
      </c>
      <c r="AJ107" s="10">
        <v>1</v>
      </c>
      <c r="AN107" s="19" t="s">
        <v>44</v>
      </c>
    </row>
    <row r="108" spans="1:40" x14ac:dyDescent="0.3">
      <c r="A108" s="183">
        <v>43</v>
      </c>
      <c r="B108">
        <v>1997</v>
      </c>
      <c r="C108" s="184">
        <v>22</v>
      </c>
      <c r="D108" s="184">
        <v>5</v>
      </c>
      <c r="E108" t="s">
        <v>277</v>
      </c>
      <c r="F108" s="1">
        <v>1</v>
      </c>
      <c r="G108" s="1">
        <v>0</v>
      </c>
      <c r="H108" s="1">
        <v>0</v>
      </c>
      <c r="I108" s="18">
        <f t="shared" si="35"/>
        <v>0</v>
      </c>
      <c r="J108" s="1">
        <v>-1</v>
      </c>
      <c r="K108" s="1">
        <f t="shared" si="36"/>
        <v>1</v>
      </c>
      <c r="L108" s="1" t="str">
        <f t="shared" si="30"/>
        <v/>
      </c>
      <c r="M108" s="1" t="str">
        <f t="shared" si="31"/>
        <v/>
      </c>
      <c r="N108" s="1">
        <f t="shared" si="32"/>
        <v>2.8</v>
      </c>
      <c r="O108" s="1">
        <f t="shared" si="33"/>
        <v>1</v>
      </c>
      <c r="P108" s="1">
        <f t="shared" si="34"/>
        <v>4</v>
      </c>
      <c r="AB108" s="1">
        <v>1</v>
      </c>
      <c r="AC108" s="1">
        <v>1</v>
      </c>
      <c r="AD108" s="1">
        <v>0.5</v>
      </c>
      <c r="AF108" s="1">
        <v>1</v>
      </c>
      <c r="AJ108" s="10"/>
      <c r="AM108" s="9">
        <v>1</v>
      </c>
      <c r="AN108" s="19" t="s">
        <v>44</v>
      </c>
    </row>
    <row r="109" spans="1:40" x14ac:dyDescent="0.3">
      <c r="A109" s="183">
        <v>43</v>
      </c>
      <c r="B109">
        <v>1997</v>
      </c>
      <c r="C109" s="184">
        <v>23</v>
      </c>
      <c r="D109" s="184">
        <v>5</v>
      </c>
      <c r="E109" t="s">
        <v>292</v>
      </c>
      <c r="F109" s="18">
        <v>2</v>
      </c>
      <c r="G109" s="18">
        <v>0</v>
      </c>
      <c r="H109" s="18">
        <v>1</v>
      </c>
      <c r="I109" s="18">
        <f t="shared" si="35"/>
        <v>1</v>
      </c>
      <c r="J109" s="1">
        <v>-1</v>
      </c>
      <c r="K109" s="1">
        <f t="shared" si="36"/>
        <v>-1</v>
      </c>
      <c r="L109" s="1">
        <f t="shared" si="30"/>
        <v>1</v>
      </c>
      <c r="M109" s="1">
        <f t="shared" si="31"/>
        <v>5</v>
      </c>
      <c r="N109" s="1">
        <f t="shared" si="32"/>
        <v>5</v>
      </c>
      <c r="O109" s="1">
        <f t="shared" si="33"/>
        <v>4</v>
      </c>
      <c r="P109" s="1" t="str">
        <f t="shared" si="34"/>
        <v/>
      </c>
      <c r="Q109" s="10">
        <v>2</v>
      </c>
      <c r="Z109" s="1">
        <v>2</v>
      </c>
      <c r="AE109" s="9">
        <v>2</v>
      </c>
      <c r="AI109" s="1">
        <v>1</v>
      </c>
      <c r="AJ109" s="10"/>
    </row>
    <row r="110" spans="1:40" x14ac:dyDescent="0.3">
      <c r="A110" s="183">
        <v>43</v>
      </c>
      <c r="B110">
        <v>1997</v>
      </c>
      <c r="C110" s="184">
        <v>11</v>
      </c>
      <c r="D110" s="184">
        <v>6</v>
      </c>
      <c r="E110" t="s">
        <v>283</v>
      </c>
      <c r="F110" s="18">
        <v>3</v>
      </c>
      <c r="G110" s="18">
        <v>0</v>
      </c>
      <c r="H110" s="18">
        <v>0</v>
      </c>
      <c r="I110" s="18">
        <f t="shared" si="35"/>
        <v>0</v>
      </c>
      <c r="J110" s="1">
        <v>-1</v>
      </c>
      <c r="K110" s="1">
        <f t="shared" si="36"/>
        <v>-1</v>
      </c>
      <c r="L110" s="1">
        <f t="shared" si="30"/>
        <v>4.5</v>
      </c>
      <c r="M110" s="1" t="str">
        <f t="shared" si="31"/>
        <v/>
      </c>
      <c r="N110" s="1">
        <f t="shared" si="32"/>
        <v>1.5</v>
      </c>
      <c r="O110" s="1" t="str">
        <f t="shared" si="33"/>
        <v/>
      </c>
      <c r="P110" s="1">
        <f t="shared" si="34"/>
        <v>1</v>
      </c>
      <c r="T110" s="1">
        <v>1</v>
      </c>
      <c r="U110" s="9">
        <v>1</v>
      </c>
      <c r="AA110" s="10">
        <v>1</v>
      </c>
      <c r="AB110" s="1">
        <v>1</v>
      </c>
      <c r="AJ110" s="10">
        <v>1</v>
      </c>
      <c r="AN110" s="19" t="s">
        <v>45</v>
      </c>
    </row>
    <row r="111" spans="1:40" x14ac:dyDescent="0.3">
      <c r="A111" s="183">
        <v>43</v>
      </c>
      <c r="B111">
        <v>1997</v>
      </c>
      <c r="C111" s="184">
        <v>19</v>
      </c>
      <c r="D111" s="184">
        <v>6</v>
      </c>
      <c r="E111" t="s">
        <v>290</v>
      </c>
      <c r="F111" s="18">
        <v>1</v>
      </c>
      <c r="G111" s="18">
        <v>0</v>
      </c>
      <c r="H111" s="18">
        <v>0</v>
      </c>
      <c r="I111" s="18">
        <f t="shared" si="35"/>
        <v>0</v>
      </c>
      <c r="J111" s="1">
        <v>1</v>
      </c>
      <c r="K111" s="1">
        <f t="shared" si="36"/>
        <v>1</v>
      </c>
      <c r="L111" s="1" t="str">
        <f t="shared" si="30"/>
        <v/>
      </c>
      <c r="M111" s="1">
        <f t="shared" si="31"/>
        <v>3.2</v>
      </c>
      <c r="N111" s="1">
        <f t="shared" si="32"/>
        <v>4.5</v>
      </c>
      <c r="O111" s="1">
        <f t="shared" si="33"/>
        <v>1</v>
      </c>
      <c r="P111" s="1">
        <f t="shared" si="34"/>
        <v>4</v>
      </c>
      <c r="W111" s="1">
        <v>0.5</v>
      </c>
      <c r="X111" s="1">
        <v>1</v>
      </c>
      <c r="Y111" s="1">
        <v>1</v>
      </c>
      <c r="AD111" s="1">
        <v>1</v>
      </c>
      <c r="AE111" s="9">
        <v>1</v>
      </c>
      <c r="AF111" s="1">
        <v>1</v>
      </c>
      <c r="AJ111" s="10"/>
      <c r="AM111" s="9">
        <v>1</v>
      </c>
      <c r="AN111" s="19" t="s">
        <v>44</v>
      </c>
    </row>
    <row r="112" spans="1:40" x14ac:dyDescent="0.3">
      <c r="A112" s="183">
        <v>43</v>
      </c>
      <c r="B112">
        <v>1997</v>
      </c>
      <c r="C112" s="184">
        <v>19</v>
      </c>
      <c r="D112" s="184">
        <v>6</v>
      </c>
      <c r="E112" t="s">
        <v>291</v>
      </c>
      <c r="F112" s="18">
        <v>1</v>
      </c>
      <c r="G112" s="18">
        <v>0</v>
      </c>
      <c r="H112" s="18">
        <v>0</v>
      </c>
      <c r="I112" s="18">
        <f t="shared" si="35"/>
        <v>0</v>
      </c>
      <c r="J112" s="1">
        <v>-1</v>
      </c>
      <c r="K112" s="1">
        <f t="shared" si="36"/>
        <v>1</v>
      </c>
      <c r="L112" s="1" t="str">
        <f t="shared" si="30"/>
        <v/>
      </c>
      <c r="M112" s="1">
        <f t="shared" si="31"/>
        <v>4.5</v>
      </c>
      <c r="N112" s="1">
        <f t="shared" si="32"/>
        <v>4.5</v>
      </c>
      <c r="O112" s="1">
        <f t="shared" si="33"/>
        <v>2</v>
      </c>
      <c r="P112" s="1" t="str">
        <f t="shared" si="34"/>
        <v/>
      </c>
      <c r="Y112" s="1">
        <v>1</v>
      </c>
      <c r="Z112" s="1">
        <v>1</v>
      </c>
      <c r="AD112" s="1">
        <v>1</v>
      </c>
      <c r="AE112" s="9">
        <v>1</v>
      </c>
      <c r="AG112" s="1">
        <v>1</v>
      </c>
      <c r="AJ112" s="10"/>
    </row>
    <row r="113" spans="1:40" x14ac:dyDescent="0.3">
      <c r="A113" s="53">
        <v>43</v>
      </c>
      <c r="B113">
        <v>1997</v>
      </c>
      <c r="C113">
        <v>10</v>
      </c>
      <c r="D113">
        <v>7</v>
      </c>
      <c r="E113" t="s">
        <v>248</v>
      </c>
      <c r="F113" s="18">
        <v>2</v>
      </c>
      <c r="G113" s="18">
        <v>0</v>
      </c>
      <c r="H113" s="18">
        <v>0</v>
      </c>
      <c r="I113" s="18">
        <f t="shared" si="35"/>
        <v>0</v>
      </c>
      <c r="J113" s="1">
        <v>-1</v>
      </c>
      <c r="K113" s="1">
        <f t="shared" si="36"/>
        <v>-1</v>
      </c>
      <c r="L113" s="1" t="str">
        <f t="shared" si="30"/>
        <v/>
      </c>
      <c r="M113" s="1" t="str">
        <f t="shared" si="31"/>
        <v/>
      </c>
      <c r="N113" s="1">
        <f t="shared" si="32"/>
        <v>4.5</v>
      </c>
      <c r="O113" s="1" t="str">
        <f t="shared" si="33"/>
        <v/>
      </c>
      <c r="P113" s="1" t="str">
        <f t="shared" si="34"/>
        <v/>
      </c>
      <c r="AD113" s="1">
        <v>1</v>
      </c>
      <c r="AE113" s="9">
        <v>1</v>
      </c>
      <c r="AJ113" s="10"/>
    </row>
    <row r="114" spans="1:40" x14ac:dyDescent="0.3">
      <c r="A114" s="183">
        <v>43</v>
      </c>
      <c r="B114">
        <v>1997</v>
      </c>
      <c r="C114" s="184">
        <v>9</v>
      </c>
      <c r="D114" s="184">
        <v>10</v>
      </c>
      <c r="E114" t="s">
        <v>284</v>
      </c>
      <c r="F114" s="18">
        <v>0</v>
      </c>
      <c r="G114" s="18">
        <v>0</v>
      </c>
      <c r="H114" s="18">
        <v>0</v>
      </c>
      <c r="I114" s="18">
        <f t="shared" si="35"/>
        <v>0</v>
      </c>
      <c r="J114" s="1">
        <v>-1</v>
      </c>
      <c r="K114" s="1">
        <f t="shared" si="36"/>
        <v>1</v>
      </c>
      <c r="L114" s="1" t="str">
        <f t="shared" si="30"/>
        <v/>
      </c>
      <c r="M114" s="1" t="str">
        <f t="shared" si="31"/>
        <v/>
      </c>
      <c r="N114" s="1" t="str">
        <f t="shared" si="32"/>
        <v/>
      </c>
      <c r="O114" s="1" t="str">
        <f t="shared" si="33"/>
        <v/>
      </c>
      <c r="P114" s="1" t="str">
        <f t="shared" si="34"/>
        <v/>
      </c>
      <c r="AJ114" s="10"/>
    </row>
    <row r="115" spans="1:40" x14ac:dyDescent="0.3">
      <c r="A115" s="183">
        <v>43</v>
      </c>
      <c r="B115">
        <v>1997</v>
      </c>
      <c r="C115" s="184">
        <v>13</v>
      </c>
      <c r="D115" s="184">
        <v>11</v>
      </c>
      <c r="E115" t="s">
        <v>285</v>
      </c>
      <c r="F115" s="18">
        <v>1</v>
      </c>
      <c r="G115" s="18">
        <v>0</v>
      </c>
      <c r="H115" s="18">
        <v>0</v>
      </c>
      <c r="I115" s="18">
        <f t="shared" si="35"/>
        <v>0</v>
      </c>
      <c r="J115" s="1">
        <v>1</v>
      </c>
      <c r="K115" s="1">
        <f t="shared" si="36"/>
        <v>1</v>
      </c>
      <c r="L115" s="1" t="str">
        <f t="shared" si="30"/>
        <v/>
      </c>
      <c r="M115" s="1">
        <f t="shared" si="31"/>
        <v>1.5</v>
      </c>
      <c r="N115" s="1">
        <f t="shared" si="32"/>
        <v>1.5</v>
      </c>
      <c r="O115" s="1">
        <f t="shared" si="33"/>
        <v>1</v>
      </c>
      <c r="P115" s="1" t="str">
        <f t="shared" si="34"/>
        <v/>
      </c>
      <c r="V115" s="1">
        <v>1</v>
      </c>
      <c r="W115" s="1">
        <v>1</v>
      </c>
      <c r="AA115" s="10">
        <v>1</v>
      </c>
      <c r="AB115" s="1">
        <v>1</v>
      </c>
      <c r="AF115" s="1">
        <v>1</v>
      </c>
      <c r="AJ115" s="10"/>
    </row>
    <row r="116" spans="1:40" x14ac:dyDescent="0.3">
      <c r="A116" s="183">
        <v>43</v>
      </c>
      <c r="B116">
        <v>1997</v>
      </c>
      <c r="C116" s="184">
        <v>27</v>
      </c>
      <c r="D116" s="184">
        <v>11</v>
      </c>
      <c r="E116" t="s">
        <v>287</v>
      </c>
      <c r="F116" s="18">
        <v>1</v>
      </c>
      <c r="G116" s="18">
        <v>0</v>
      </c>
      <c r="H116" s="18">
        <v>0</v>
      </c>
      <c r="I116" s="18">
        <f t="shared" si="35"/>
        <v>0</v>
      </c>
      <c r="J116" s="1">
        <v>-1</v>
      </c>
      <c r="K116" s="1">
        <f t="shared" si="36"/>
        <v>1</v>
      </c>
      <c r="L116" s="1" t="str">
        <f t="shared" si="30"/>
        <v/>
      </c>
      <c r="M116" s="1" t="str">
        <f t="shared" si="31"/>
        <v/>
      </c>
      <c r="N116" s="1">
        <f t="shared" si="32"/>
        <v>3</v>
      </c>
      <c r="O116" s="1">
        <f t="shared" si="33"/>
        <v>3</v>
      </c>
      <c r="P116" s="1">
        <f t="shared" si="34"/>
        <v>2</v>
      </c>
      <c r="AB116" s="1">
        <v>0.5</v>
      </c>
      <c r="AC116" s="1">
        <v>1</v>
      </c>
      <c r="AD116" s="1">
        <v>0.5</v>
      </c>
      <c r="AH116" s="1">
        <v>1</v>
      </c>
      <c r="AJ116" s="10"/>
      <c r="AK116" s="1">
        <v>1</v>
      </c>
      <c r="AN116" s="19" t="s">
        <v>44</v>
      </c>
    </row>
    <row r="117" spans="1:40" x14ac:dyDescent="0.3">
      <c r="A117" s="183">
        <v>43</v>
      </c>
      <c r="B117">
        <v>1997</v>
      </c>
      <c r="C117" s="184">
        <v>27</v>
      </c>
      <c r="D117" s="184">
        <v>11</v>
      </c>
      <c r="E117" t="s">
        <v>286</v>
      </c>
      <c r="F117" s="18">
        <v>1</v>
      </c>
      <c r="G117" s="18">
        <v>0</v>
      </c>
      <c r="H117" s="18">
        <v>0</v>
      </c>
      <c r="I117" s="18">
        <f t="shared" si="35"/>
        <v>0</v>
      </c>
      <c r="J117" s="1">
        <v>1</v>
      </c>
      <c r="K117" s="1">
        <f t="shared" si="36"/>
        <v>1</v>
      </c>
      <c r="L117" s="1">
        <f t="shared" si="30"/>
        <v>3.2</v>
      </c>
      <c r="M117" s="1">
        <f t="shared" si="31"/>
        <v>1.5</v>
      </c>
      <c r="N117" s="1">
        <f t="shared" si="32"/>
        <v>1.5</v>
      </c>
      <c r="O117" s="1">
        <f t="shared" si="33"/>
        <v>1</v>
      </c>
      <c r="P117" s="1">
        <f t="shared" si="34"/>
        <v>2</v>
      </c>
      <c r="R117" s="1">
        <v>0.5</v>
      </c>
      <c r="S117" s="1">
        <v>1</v>
      </c>
      <c r="T117" s="1">
        <v>1</v>
      </c>
      <c r="V117" s="1">
        <v>1</v>
      </c>
      <c r="W117" s="1">
        <v>1</v>
      </c>
      <c r="AA117" s="10">
        <v>1</v>
      </c>
      <c r="AB117" s="1">
        <v>1</v>
      </c>
      <c r="AF117" s="1">
        <v>1</v>
      </c>
      <c r="AJ117" s="10"/>
      <c r="AK117" s="1">
        <v>1</v>
      </c>
    </row>
    <row r="118" spans="1:40" x14ac:dyDescent="0.3">
      <c r="A118" s="183">
        <v>43</v>
      </c>
      <c r="B118">
        <v>1997</v>
      </c>
      <c r="C118" s="184">
        <v>4</v>
      </c>
      <c r="D118" s="184">
        <v>12</v>
      </c>
      <c r="E118" t="s">
        <v>289</v>
      </c>
      <c r="F118" s="18">
        <v>1</v>
      </c>
      <c r="G118" s="18">
        <v>0</v>
      </c>
      <c r="H118" s="18">
        <v>0</v>
      </c>
      <c r="I118" s="18">
        <f t="shared" si="35"/>
        <v>0</v>
      </c>
      <c r="J118" s="1">
        <v>-1</v>
      </c>
      <c r="K118" s="1">
        <f t="shared" si="36"/>
        <v>1</v>
      </c>
      <c r="L118" s="1" t="str">
        <f t="shared" si="30"/>
        <v/>
      </c>
      <c r="M118" s="1" t="str">
        <f t="shared" si="31"/>
        <v/>
      </c>
      <c r="N118" s="1">
        <f t="shared" si="32"/>
        <v>4</v>
      </c>
      <c r="O118" s="1">
        <f t="shared" si="33"/>
        <v>2</v>
      </c>
      <c r="P118" s="1">
        <f t="shared" si="34"/>
        <v>4</v>
      </c>
      <c r="AC118" s="1">
        <v>1</v>
      </c>
      <c r="AD118" s="1">
        <v>1</v>
      </c>
      <c r="AE118" s="9">
        <v>1</v>
      </c>
      <c r="AG118" s="1">
        <v>1</v>
      </c>
      <c r="AJ118" s="10"/>
      <c r="AM118" s="9">
        <v>1</v>
      </c>
      <c r="AN118" s="19" t="s">
        <v>45</v>
      </c>
    </row>
    <row r="119" spans="1:40" x14ac:dyDescent="0.3">
      <c r="A119" s="183">
        <v>43</v>
      </c>
      <c r="B119">
        <v>1997</v>
      </c>
      <c r="C119" s="184">
        <v>4</v>
      </c>
      <c r="D119" s="184">
        <v>12</v>
      </c>
      <c r="E119" t="s">
        <v>288</v>
      </c>
      <c r="F119" s="18">
        <v>0</v>
      </c>
      <c r="G119" s="18">
        <v>0</v>
      </c>
      <c r="H119" s="18">
        <v>0</v>
      </c>
      <c r="I119" s="18">
        <f t="shared" si="35"/>
        <v>0</v>
      </c>
      <c r="J119" s="1">
        <v>-1</v>
      </c>
      <c r="K119" s="1">
        <f t="shared" si="36"/>
        <v>1</v>
      </c>
      <c r="L119" s="1" t="str">
        <f t="shared" si="30"/>
        <v/>
      </c>
      <c r="M119" s="1" t="str">
        <f t="shared" si="31"/>
        <v/>
      </c>
      <c r="N119" s="1" t="str">
        <f t="shared" si="32"/>
        <v/>
      </c>
      <c r="O119" s="1" t="str">
        <f t="shared" si="33"/>
        <v/>
      </c>
      <c r="P119" s="1" t="str">
        <f t="shared" si="34"/>
        <v/>
      </c>
      <c r="AJ119" s="10"/>
    </row>
    <row r="120" spans="1:40" x14ac:dyDescent="0.3">
      <c r="L120" s="1"/>
      <c r="M120" s="1"/>
      <c r="N120" s="1"/>
      <c r="O120" s="1"/>
      <c r="P120" s="1"/>
      <c r="AJ120" s="10"/>
    </row>
    <row r="121" spans="1:40" x14ac:dyDescent="0.3">
      <c r="L121" s="1"/>
      <c r="M121" s="1"/>
      <c r="N121" s="1"/>
      <c r="O121" s="1"/>
      <c r="P121" s="1"/>
      <c r="AJ121" s="10"/>
    </row>
    <row r="122" spans="1:40" x14ac:dyDescent="0.3">
      <c r="L122" s="1"/>
      <c r="M122" s="1"/>
      <c r="N122" s="1"/>
      <c r="O122" s="1"/>
      <c r="P122" s="1"/>
      <c r="AJ122" s="10"/>
    </row>
    <row r="123" spans="1:40" x14ac:dyDescent="0.3">
      <c r="L123" s="1"/>
      <c r="M123" s="1"/>
      <c r="N123" s="1"/>
      <c r="O123" s="1"/>
      <c r="P123" s="1"/>
      <c r="AJ123" s="10"/>
    </row>
    <row r="124" spans="1:40" x14ac:dyDescent="0.3">
      <c r="AJ124" s="10"/>
    </row>
    <row r="125" spans="1:40" x14ac:dyDescent="0.3">
      <c r="AJ125" s="10"/>
    </row>
    <row r="126" spans="1:40" x14ac:dyDescent="0.3">
      <c r="AJ126" s="10"/>
    </row>
    <row r="127" spans="1:40" x14ac:dyDescent="0.3">
      <c r="AJ127" s="10"/>
    </row>
    <row r="128" spans="1:40" x14ac:dyDescent="0.3">
      <c r="AJ128" s="10"/>
    </row>
    <row r="129" spans="1:40" x14ac:dyDescent="0.3">
      <c r="AJ129" s="10"/>
    </row>
    <row r="130" spans="1:40" ht="15" thickBot="1" x14ac:dyDescent="0.35">
      <c r="A130" s="25"/>
      <c r="B130" s="25"/>
      <c r="C130" s="25"/>
      <c r="D130" s="25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9"/>
      <c r="Q130" s="26"/>
      <c r="R130" s="26"/>
      <c r="S130" s="26"/>
      <c r="T130" s="26"/>
      <c r="U130" s="39"/>
      <c r="V130" s="26"/>
      <c r="W130" s="26"/>
      <c r="X130" s="26"/>
      <c r="Y130" s="26"/>
      <c r="Z130" s="39"/>
      <c r="AA130" s="26"/>
      <c r="AB130" s="26"/>
      <c r="AC130" s="26"/>
      <c r="AD130" s="26"/>
      <c r="AE130" s="39"/>
      <c r="AF130" s="26"/>
      <c r="AG130" s="26"/>
      <c r="AH130" s="26"/>
      <c r="AI130" s="39"/>
      <c r="AJ130" s="40"/>
      <c r="AK130" s="26"/>
      <c r="AL130" s="26"/>
      <c r="AM130" s="39"/>
      <c r="AN130" s="26"/>
    </row>
    <row r="131" spans="1:40" x14ac:dyDescent="0.3">
      <c r="B131" t="s">
        <v>60</v>
      </c>
      <c r="D131" s="5">
        <f>COUNT($F$18:$F$130)</f>
        <v>102</v>
      </c>
      <c r="E131" s="27" t="s">
        <v>117</v>
      </c>
      <c r="F131" s="85">
        <f>COUNTIF(F$18:F$130,1)+COUNTIF(F$18:F$130,2)+COUNTIF(F$18:F$130,3)</f>
        <v>88</v>
      </c>
      <c r="G131" s="1">
        <f>COUNTIF(G$18:G$130,1)</f>
        <v>6</v>
      </c>
      <c r="H131" s="1">
        <f>COUNTIF(H$18:H$130,1)</f>
        <v>12</v>
      </c>
      <c r="I131" s="1"/>
      <c r="J131" s="1"/>
      <c r="K131" s="84">
        <f>COUNTIF(K$18:K$130,-1)</f>
        <v>24</v>
      </c>
      <c r="L131" s="1">
        <f>COUNTIF(L$18:L$130,"&gt;0")</f>
        <v>28</v>
      </c>
      <c r="M131" s="1">
        <f>COUNTIF(M$18:M$130,"&gt;0")</f>
        <v>40</v>
      </c>
      <c r="N131" s="1">
        <f>COUNTIF(N$18:N$130,"&gt;0")</f>
        <v>88</v>
      </c>
      <c r="O131" s="1">
        <f>COUNTIF(O$18:O$130,"&gt;0")</f>
        <v>84</v>
      </c>
      <c r="P131" s="1">
        <f>COUNTIF(P$18:P$130,"&gt;0")</f>
        <v>62</v>
      </c>
      <c r="Q131" s="29">
        <f t="shared" ref="Q131:AM131" si="37">SUM(Q$18:Q$130)</f>
        <v>12</v>
      </c>
      <c r="R131" s="30">
        <f t="shared" si="37"/>
        <v>10</v>
      </c>
      <c r="S131" s="30">
        <f t="shared" si="37"/>
        <v>14.5</v>
      </c>
      <c r="T131" s="30">
        <f t="shared" si="37"/>
        <v>14.5</v>
      </c>
      <c r="U131" s="31">
        <f t="shared" si="37"/>
        <v>12</v>
      </c>
      <c r="V131" s="29">
        <f t="shared" si="37"/>
        <v>23</v>
      </c>
      <c r="W131" s="30">
        <f t="shared" si="37"/>
        <v>22.5</v>
      </c>
      <c r="X131" s="30">
        <f t="shared" si="37"/>
        <v>20.5</v>
      </c>
      <c r="Y131" s="30">
        <f t="shared" si="37"/>
        <v>13</v>
      </c>
      <c r="Z131" s="31">
        <f t="shared" si="37"/>
        <v>11.5</v>
      </c>
      <c r="AA131" s="29">
        <f t="shared" si="37"/>
        <v>45.5</v>
      </c>
      <c r="AB131" s="30">
        <f t="shared" si="37"/>
        <v>43.5</v>
      </c>
      <c r="AC131" s="30">
        <f t="shared" si="37"/>
        <v>41.5</v>
      </c>
      <c r="AD131" s="30">
        <f t="shared" si="37"/>
        <v>34.5</v>
      </c>
      <c r="AE131" s="31">
        <f t="shared" si="37"/>
        <v>30.5</v>
      </c>
      <c r="AF131" s="29">
        <f t="shared" si="37"/>
        <v>55</v>
      </c>
      <c r="AG131" s="30">
        <f t="shared" si="37"/>
        <v>14</v>
      </c>
      <c r="AH131" s="30">
        <f t="shared" si="37"/>
        <v>6</v>
      </c>
      <c r="AI131" s="30">
        <f t="shared" si="37"/>
        <v>9</v>
      </c>
      <c r="AJ131" s="29">
        <f t="shared" si="37"/>
        <v>28</v>
      </c>
      <c r="AK131" s="30">
        <f t="shared" si="37"/>
        <v>8</v>
      </c>
      <c r="AL131" s="30">
        <f t="shared" si="37"/>
        <v>6</v>
      </c>
      <c r="AM131" s="31">
        <f t="shared" si="37"/>
        <v>20</v>
      </c>
      <c r="AN131" s="19" t="s">
        <v>33</v>
      </c>
    </row>
    <row r="132" spans="1:40" x14ac:dyDescent="0.3">
      <c r="E132" s="27" t="s">
        <v>118</v>
      </c>
      <c r="F132" s="28"/>
      <c r="G132" s="28">
        <f>G131/$F$131*100</f>
        <v>6.8181818181818175</v>
      </c>
      <c r="H132" s="28">
        <f>H131/$F$131*100</f>
        <v>13.636363636363635</v>
      </c>
      <c r="I132" s="28"/>
      <c r="J132" s="28"/>
      <c r="K132" s="61">
        <f>K131/$F$131*100</f>
        <v>27.27272727272727</v>
      </c>
      <c r="L132" s="28">
        <f>+L131/$F131*100</f>
        <v>31.818181818181817</v>
      </c>
      <c r="M132" s="28">
        <f>+M131/$F131*100</f>
        <v>45.454545454545453</v>
      </c>
      <c r="N132" s="28">
        <f>+N131/$F131*100</f>
        <v>100</v>
      </c>
      <c r="O132" s="28">
        <f>+O131/$F131*100</f>
        <v>95.454545454545453</v>
      </c>
      <c r="P132" s="28">
        <f>+P131/$F131*100</f>
        <v>70.454545454545453</v>
      </c>
      <c r="Q132" s="11">
        <f>+Q131/SUM($Q131:$U131)*100</f>
        <v>19.047619047619047</v>
      </c>
      <c r="R132" s="12">
        <f t="shared" ref="R132:U132" si="38">+R131/SUM($Q131:$U131)*100</f>
        <v>15.873015873015872</v>
      </c>
      <c r="S132" s="12">
        <f t="shared" si="38"/>
        <v>23.015873015873016</v>
      </c>
      <c r="T132" s="12">
        <f t="shared" si="38"/>
        <v>23.015873015873016</v>
      </c>
      <c r="U132" s="13">
        <f t="shared" si="38"/>
        <v>19.047619047619047</v>
      </c>
      <c r="V132" s="11">
        <f>+V131/SUM($V131:$Z131)*100</f>
        <v>25.414364640883981</v>
      </c>
      <c r="W132" s="12">
        <f t="shared" ref="W132:Z132" si="39">+W131/SUM($V131:$Z131)*100</f>
        <v>24.861878453038674</v>
      </c>
      <c r="X132" s="12">
        <f t="shared" si="39"/>
        <v>22.651933701657459</v>
      </c>
      <c r="Y132" s="12">
        <f t="shared" si="39"/>
        <v>14.3646408839779</v>
      </c>
      <c r="Z132" s="13">
        <f t="shared" si="39"/>
        <v>12.707182320441991</v>
      </c>
      <c r="AA132" s="11">
        <f>+AA131/SUM($AA131:$AE131)*100</f>
        <v>23.273657289002557</v>
      </c>
      <c r="AB132" s="12">
        <f t="shared" ref="AB132:AE132" si="40">+AB131/SUM($AA131:$AE131)*100</f>
        <v>22.25063938618926</v>
      </c>
      <c r="AC132" s="12">
        <f t="shared" si="40"/>
        <v>21.227621483375959</v>
      </c>
      <c r="AD132" s="12">
        <f t="shared" si="40"/>
        <v>17.647058823529413</v>
      </c>
      <c r="AE132" s="13">
        <f t="shared" si="40"/>
        <v>15.601023017902813</v>
      </c>
      <c r="AF132" s="12">
        <f>+AF131/SUM($AF131:$AI131)*100</f>
        <v>65.476190476190482</v>
      </c>
      <c r="AG132" s="12">
        <f t="shared" ref="AG132:AI132" si="41">+AG131/SUM($AF131:$AI131)*100</f>
        <v>16.666666666666664</v>
      </c>
      <c r="AH132" s="12">
        <f t="shared" si="41"/>
        <v>7.1428571428571423</v>
      </c>
      <c r="AI132" s="13">
        <f t="shared" si="41"/>
        <v>10.714285714285714</v>
      </c>
      <c r="AJ132" s="11">
        <f>+AJ131/SUM($AJ131:$AM131)*100</f>
        <v>45.161290322580641</v>
      </c>
      <c r="AK132" s="12">
        <f t="shared" ref="AK132:AM132" si="42">+AK131/SUM($AJ131:$AM131)*100</f>
        <v>12.903225806451612</v>
      </c>
      <c r="AL132" s="12">
        <f t="shared" si="42"/>
        <v>9.67741935483871</v>
      </c>
      <c r="AM132" s="13">
        <f t="shared" si="42"/>
        <v>32.258064516129032</v>
      </c>
      <c r="AN132" s="19" t="s">
        <v>34</v>
      </c>
    </row>
    <row r="133" spans="1:40" ht="14.4" customHeight="1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1"/>
      <c r="L133" s="28"/>
      <c r="M133" s="28"/>
      <c r="N133" s="28"/>
      <c r="O133" s="28"/>
      <c r="P133" s="34"/>
      <c r="Q133" s="41"/>
      <c r="R133" s="28"/>
      <c r="S133" s="50">
        <f>(Q131*1+R131*2+S131*3+T131*4+U131*5)/(SUM(Q131:U131))</f>
        <v>3.0714285714285716</v>
      </c>
      <c r="T133" s="50"/>
      <c r="U133" s="51"/>
      <c r="V133" s="50"/>
      <c r="W133" s="50"/>
      <c r="X133" s="50">
        <f>(V131*1+W131*2+X131*3+Y131*4+Z131*5)/(SUM(V131:Z131))</f>
        <v>2.6408839779005526</v>
      </c>
      <c r="Y133" s="50"/>
      <c r="Z133" s="51"/>
      <c r="AA133" s="52"/>
      <c r="AB133" s="50"/>
      <c r="AC133" s="50">
        <f>(AA131*1+AB131*2+AC131*3+AD131*4+AE131*5)/(SUM(AA131:AE131))</f>
        <v>2.8005115089514065</v>
      </c>
      <c r="AE133" s="13"/>
      <c r="AI133" s="12"/>
      <c r="AJ133" s="10"/>
      <c r="AM133" s="13"/>
      <c r="AN133" s="19" t="s">
        <v>25</v>
      </c>
    </row>
    <row r="134" spans="1:40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1"/>
      <c r="L134" s="28"/>
      <c r="M134" s="28"/>
      <c r="N134" s="28"/>
      <c r="O134" s="28"/>
      <c r="S134" s="1">
        <v>5</v>
      </c>
      <c r="X134" s="1">
        <v>5</v>
      </c>
      <c r="AC134" s="1">
        <v>5</v>
      </c>
      <c r="AJ134" s="10"/>
      <c r="AN134" s="19" t="s">
        <v>35</v>
      </c>
    </row>
    <row r="135" spans="1:40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1"/>
      <c r="L135" s="28"/>
      <c r="M135" s="28"/>
      <c r="N135" s="28"/>
      <c r="O135" s="28"/>
      <c r="AJ135" s="10"/>
    </row>
    <row r="136" spans="1:40" x14ac:dyDescent="0.3"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104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7"/>
      <c r="F143" s="1"/>
      <c r="AJ143" s="10"/>
    </row>
    <row r="144" spans="1:40" x14ac:dyDescent="0.3">
      <c r="E144" s="27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9" t="s">
        <v>108</v>
      </c>
      <c r="J147" s="18">
        <f>COUNTIFS($J$18:$J$130,1,$F$18:$F$130,1)+COUNTIFS($J$18:$J$130,1,$F$18:$F$130,2)+COUNTIFS($J$18:$J$130,1,$F$18:$F$130,3)</f>
        <v>27</v>
      </c>
      <c r="L147" s="18">
        <f>COUNTIFS($J$18:$J$130,1,L18:L130,"&gt;0")</f>
        <v>10</v>
      </c>
      <c r="M147" s="18">
        <f>COUNTIFS($J$18:$J$130,1,M18:M130,"&gt;0")</f>
        <v>14</v>
      </c>
      <c r="N147" s="18">
        <f>COUNTIFS($J$18:$J$130,1,N18:N130,"&gt;0")</f>
        <v>27</v>
      </c>
      <c r="O147" s="18">
        <f>COUNTIFS($J$18:$J$130,1,O18:O130,"&gt;0")</f>
        <v>27</v>
      </c>
      <c r="P147" s="18">
        <f>COUNTIFS($J$18:$J$130,1,P18:P130,"&gt;0")</f>
        <v>20</v>
      </c>
      <c r="Q147" s="10">
        <f t="shared" ref="Q147:AM147" si="43">SUMIF($J$18:$J$130,1,Q18:Q130)</f>
        <v>2</v>
      </c>
      <c r="R147" s="1">
        <f t="shared" si="43"/>
        <v>4</v>
      </c>
      <c r="S147" s="1">
        <f t="shared" si="43"/>
        <v>6</v>
      </c>
      <c r="T147" s="1">
        <f t="shared" si="43"/>
        <v>7</v>
      </c>
      <c r="U147" s="9">
        <f t="shared" si="43"/>
        <v>5</v>
      </c>
      <c r="V147" s="10">
        <f t="shared" si="43"/>
        <v>10</v>
      </c>
      <c r="W147" s="1">
        <f t="shared" si="43"/>
        <v>10.5</v>
      </c>
      <c r="X147" s="1">
        <f t="shared" si="43"/>
        <v>5.5</v>
      </c>
      <c r="Y147" s="1">
        <f t="shared" si="43"/>
        <v>4</v>
      </c>
      <c r="Z147" s="9">
        <f t="shared" si="43"/>
        <v>3</v>
      </c>
      <c r="AA147" s="10">
        <f t="shared" si="43"/>
        <v>15</v>
      </c>
      <c r="AB147" s="1">
        <f t="shared" si="43"/>
        <v>19.5</v>
      </c>
      <c r="AC147" s="1">
        <f t="shared" si="43"/>
        <v>12</v>
      </c>
      <c r="AD147" s="1">
        <f t="shared" si="43"/>
        <v>9.5</v>
      </c>
      <c r="AE147" s="9">
        <f t="shared" si="43"/>
        <v>7</v>
      </c>
      <c r="AF147" s="10">
        <f t="shared" si="43"/>
        <v>22</v>
      </c>
      <c r="AG147" s="1">
        <f t="shared" si="43"/>
        <v>0</v>
      </c>
      <c r="AH147" s="1">
        <f t="shared" si="43"/>
        <v>2</v>
      </c>
      <c r="AI147" s="1">
        <f t="shared" si="43"/>
        <v>3</v>
      </c>
      <c r="AJ147" s="10">
        <f t="shared" si="43"/>
        <v>12</v>
      </c>
      <c r="AK147" s="1">
        <f t="shared" si="43"/>
        <v>2</v>
      </c>
      <c r="AL147" s="1">
        <f t="shared" si="43"/>
        <v>2</v>
      </c>
      <c r="AM147" s="9">
        <f t="shared" si="43"/>
        <v>4</v>
      </c>
    </row>
    <row r="148" spans="5:39" x14ac:dyDescent="0.3">
      <c r="L148" s="28"/>
      <c r="M148" s="28"/>
      <c r="N148" s="28"/>
      <c r="O148" s="28"/>
      <c r="P148" s="28"/>
      <c r="Q148" s="11">
        <f>+Q147/SUM($Q147:$U147)*100</f>
        <v>8.3333333333333321</v>
      </c>
      <c r="R148" s="12">
        <f t="shared" ref="R148:U148" si="44">+R147/SUM($Q147:$U147)*100</f>
        <v>16.666666666666664</v>
      </c>
      <c r="S148" s="12">
        <f t="shared" si="44"/>
        <v>25</v>
      </c>
      <c r="T148" s="12">
        <f t="shared" si="44"/>
        <v>29.166666666666668</v>
      </c>
      <c r="U148" s="13">
        <f t="shared" si="44"/>
        <v>20.833333333333336</v>
      </c>
      <c r="V148" s="11">
        <f>+V147/SUM($V147:$Z147)*100</f>
        <v>30.303030303030305</v>
      </c>
      <c r="W148" s="12">
        <f t="shared" ref="W148:Z148" si="45">+W147/SUM($V147:$Z147)*100</f>
        <v>31.818181818181817</v>
      </c>
      <c r="X148" s="12">
        <f t="shared" si="45"/>
        <v>16.666666666666664</v>
      </c>
      <c r="Y148" s="12">
        <f t="shared" si="45"/>
        <v>12.121212121212121</v>
      </c>
      <c r="Z148" s="13">
        <f t="shared" si="45"/>
        <v>9.0909090909090917</v>
      </c>
      <c r="AA148" s="11">
        <f>+AA147/SUM($AA147:$AE147)*100</f>
        <v>23.809523809523807</v>
      </c>
      <c r="AB148" s="12">
        <f t="shared" ref="AB148:AE148" si="46">+AB147/SUM($AA147:$AE147)*100</f>
        <v>30.952380952380953</v>
      </c>
      <c r="AC148" s="12">
        <f t="shared" si="46"/>
        <v>19.047619047619047</v>
      </c>
      <c r="AD148" s="12">
        <f t="shared" si="46"/>
        <v>15.079365079365079</v>
      </c>
      <c r="AE148" s="13">
        <f t="shared" si="46"/>
        <v>11.111111111111111</v>
      </c>
      <c r="AF148" s="12">
        <f>+AF147/SUM($AF147:$AI147)*100</f>
        <v>81.481481481481481</v>
      </c>
      <c r="AG148" s="12">
        <f t="shared" ref="AG148:AI148" si="47">+AG147/SUM($AF147:$AI147)*100</f>
        <v>0</v>
      </c>
      <c r="AH148" s="12">
        <f t="shared" si="47"/>
        <v>7.4074074074074066</v>
      </c>
      <c r="AI148" s="13">
        <f t="shared" si="47"/>
        <v>11.111111111111111</v>
      </c>
      <c r="AJ148" s="11">
        <f>+AJ147/SUM($AJ147:$AM147)*100</f>
        <v>60</v>
      </c>
      <c r="AK148" s="12">
        <f t="shared" ref="AK148:AM148" si="48">+AK147/SUM($AJ147:$AM147)*100</f>
        <v>10</v>
      </c>
      <c r="AL148" s="12">
        <f t="shared" si="48"/>
        <v>10</v>
      </c>
      <c r="AM148" s="13">
        <f t="shared" si="48"/>
        <v>20</v>
      </c>
    </row>
    <row r="149" spans="5:39" x14ac:dyDescent="0.3">
      <c r="L149" s="28"/>
      <c r="M149" s="28"/>
      <c r="N149" s="28"/>
      <c r="Q149" s="41"/>
      <c r="R149" s="28"/>
      <c r="S149" s="50">
        <f>(Q147*1+R147*2+S147*3+T147*4+U147*5)/(SUM(Q147:U147))</f>
        <v>3.375</v>
      </c>
      <c r="T149" s="50"/>
      <c r="U149" s="51"/>
      <c r="V149" s="50"/>
      <c r="W149" s="50"/>
      <c r="X149" s="50">
        <f>(V147*1+W147*2+X147*3+Y147*4+Z147*5)/(SUM(V147:Z147))</f>
        <v>2.3787878787878789</v>
      </c>
      <c r="Y149" s="50"/>
      <c r="Z149" s="51"/>
      <c r="AA149" s="52"/>
      <c r="AB149" s="50"/>
      <c r="AC149" s="50">
        <f>(AA147*1+AB147*2+AC147*3+AD147*4+AE147*5)/(SUM(AA147:AE147))</f>
        <v>2.5873015873015874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9" t="s">
        <v>105</v>
      </c>
      <c r="J151" s="18">
        <f>COUNTIFS($J$17:$J$129,-1,$F$17:$F$129,1)+COUNTIFS($J$17:$J$129,-1,$F$17:$F$129,2)+COUNTIFS($J$17:$J$129,-1,$F$17:$F$129,3)</f>
        <v>61</v>
      </c>
      <c r="L151" s="18">
        <f>COUNTIFS($J$17:$J$129,-1,L$17:L$129,"&gt;0")</f>
        <v>18</v>
      </c>
      <c r="M151" s="18">
        <f>COUNTIFS($J$17:$J$129,-1,M$17:M$129,"&gt;0")</f>
        <v>26</v>
      </c>
      <c r="N151" s="18">
        <f>COUNTIFS($J$17:$J$129,-1,N$17:N$129,"&gt;0")</f>
        <v>61</v>
      </c>
      <c r="O151" s="18">
        <f>COUNTIFS($J$17:$J$129,-1,O$17:O$129,"&gt;0")</f>
        <v>57</v>
      </c>
      <c r="P151" s="18">
        <f>COUNTIFS($J$17:$J$129,-1,P$17:P$129,"&gt;0")</f>
        <v>42</v>
      </c>
      <c r="Q151" s="10">
        <f t="shared" ref="Q151:AM151" si="49">SUMIF($J$18:$J$130,-1,Q18:Q130)</f>
        <v>10</v>
      </c>
      <c r="R151" s="1">
        <f t="shared" si="49"/>
        <v>6</v>
      </c>
      <c r="S151" s="1">
        <f t="shared" si="49"/>
        <v>8.5</v>
      </c>
      <c r="T151" s="1">
        <f t="shared" si="49"/>
        <v>7.5</v>
      </c>
      <c r="U151" s="9">
        <f t="shared" si="49"/>
        <v>7</v>
      </c>
      <c r="V151" s="10">
        <f t="shared" si="49"/>
        <v>13</v>
      </c>
      <c r="W151" s="1">
        <f t="shared" si="49"/>
        <v>12</v>
      </c>
      <c r="X151" s="1">
        <f t="shared" si="49"/>
        <v>15</v>
      </c>
      <c r="Y151" s="1">
        <f t="shared" si="49"/>
        <v>9</v>
      </c>
      <c r="Z151" s="9">
        <f t="shared" si="49"/>
        <v>8.5</v>
      </c>
      <c r="AA151" s="10">
        <f t="shared" si="49"/>
        <v>30.5</v>
      </c>
      <c r="AB151" s="1">
        <f t="shared" si="49"/>
        <v>24</v>
      </c>
      <c r="AC151" s="1">
        <f t="shared" si="49"/>
        <v>29.5</v>
      </c>
      <c r="AD151" s="1">
        <f t="shared" si="49"/>
        <v>25</v>
      </c>
      <c r="AE151" s="9">
        <f t="shared" si="49"/>
        <v>23.5</v>
      </c>
      <c r="AF151" s="10">
        <f t="shared" si="49"/>
        <v>33</v>
      </c>
      <c r="AG151" s="1">
        <f t="shared" si="49"/>
        <v>14</v>
      </c>
      <c r="AH151" s="1">
        <f t="shared" si="49"/>
        <v>4</v>
      </c>
      <c r="AI151" s="1">
        <f t="shared" si="49"/>
        <v>6</v>
      </c>
      <c r="AJ151" s="10">
        <f t="shared" si="49"/>
        <v>16</v>
      </c>
      <c r="AK151" s="1">
        <f t="shared" si="49"/>
        <v>6</v>
      </c>
      <c r="AL151" s="1">
        <f t="shared" si="49"/>
        <v>4</v>
      </c>
      <c r="AM151" s="9">
        <f t="shared" si="49"/>
        <v>16</v>
      </c>
    </row>
    <row r="152" spans="5:39" x14ac:dyDescent="0.3">
      <c r="E152" s="19" t="s">
        <v>106</v>
      </c>
      <c r="L152" s="12"/>
      <c r="M152" s="12"/>
      <c r="N152" s="12"/>
      <c r="O152" s="12"/>
      <c r="P152" s="12"/>
      <c r="Q152" s="11">
        <f>+Q151/SUM($Q151:$U151)*100</f>
        <v>25.641025641025639</v>
      </c>
      <c r="R152" s="12">
        <f t="shared" ref="R152:U152" si="50">+R151/SUM($Q151:$U151)*100</f>
        <v>15.384615384615385</v>
      </c>
      <c r="S152" s="12">
        <f t="shared" si="50"/>
        <v>21.794871794871796</v>
      </c>
      <c r="T152" s="12">
        <f t="shared" si="50"/>
        <v>19.230769230769234</v>
      </c>
      <c r="U152" s="13">
        <f t="shared" si="50"/>
        <v>17.948717948717949</v>
      </c>
      <c r="V152" s="11">
        <f>+V151/SUM($V151:$Z151)*100</f>
        <v>22.608695652173914</v>
      </c>
      <c r="W152" s="12">
        <f t="shared" ref="W152:Z152" si="51">+W151/SUM($V151:$Z151)*100</f>
        <v>20.869565217391305</v>
      </c>
      <c r="X152" s="12">
        <f t="shared" si="51"/>
        <v>26.086956521739129</v>
      </c>
      <c r="Y152" s="12">
        <f t="shared" si="51"/>
        <v>15.65217391304348</v>
      </c>
      <c r="Z152" s="13">
        <f t="shared" si="51"/>
        <v>14.782608695652174</v>
      </c>
      <c r="AA152" s="11">
        <f>+AA151/SUM($AA151:$AE151)*100</f>
        <v>23.018867924528301</v>
      </c>
      <c r="AB152" s="12">
        <f t="shared" ref="AB152:AE152" si="52">+AB151/SUM($AA151:$AE151)*100</f>
        <v>18.113207547169811</v>
      </c>
      <c r="AC152" s="12">
        <f t="shared" si="52"/>
        <v>22.264150943396228</v>
      </c>
      <c r="AD152" s="12">
        <f t="shared" si="52"/>
        <v>18.867924528301888</v>
      </c>
      <c r="AE152" s="13">
        <f t="shared" si="52"/>
        <v>17.735849056603772</v>
      </c>
      <c r="AF152" s="12">
        <f>+AF151/SUM($AF151:$AI151)*100</f>
        <v>57.894736842105267</v>
      </c>
      <c r="AG152" s="12">
        <f t="shared" ref="AG152:AI152" si="53">+AG151/SUM($AF151:$AI151)*100</f>
        <v>24.561403508771928</v>
      </c>
      <c r="AH152" s="12">
        <f t="shared" si="53"/>
        <v>7.0175438596491224</v>
      </c>
      <c r="AI152" s="13">
        <f t="shared" si="53"/>
        <v>10.526315789473683</v>
      </c>
      <c r="AJ152" s="11">
        <f>+AJ151/SUM($AJ151:$AM151)*100</f>
        <v>38.095238095238095</v>
      </c>
      <c r="AK152" s="12">
        <f t="shared" ref="AK152:AM152" si="54">+AK151/SUM($AJ151:$AM151)*100</f>
        <v>14.285714285714285</v>
      </c>
      <c r="AL152" s="12">
        <f t="shared" si="54"/>
        <v>9.5238095238095237</v>
      </c>
      <c r="AM152" s="13">
        <f t="shared" si="54"/>
        <v>38.095238095238095</v>
      </c>
    </row>
    <row r="153" spans="5:39" x14ac:dyDescent="0.3">
      <c r="E153" s="19" t="s">
        <v>107</v>
      </c>
      <c r="L153" s="28"/>
      <c r="M153" s="28"/>
      <c r="N153" s="28"/>
      <c r="Q153" s="41"/>
      <c r="R153" s="28"/>
      <c r="S153" s="50">
        <f>(Q151*1+R151*2+S151*3+T151*4+U151*5)/(SUM(Q151:U151))</f>
        <v>2.8846153846153846</v>
      </c>
      <c r="T153" s="50"/>
      <c r="U153" s="51"/>
      <c r="V153" s="50"/>
      <c r="W153" s="50"/>
      <c r="X153" s="50">
        <f>(V151*1+W151*2+X151*3+Y151*4+Z151*5)/(SUM(V151:Z151))</f>
        <v>2.7913043478260868</v>
      </c>
      <c r="Y153" s="50"/>
      <c r="Z153" s="51"/>
      <c r="AA153" s="52"/>
      <c r="AB153" s="50"/>
      <c r="AC153" s="50">
        <f>(AA151*1+AB151*2+AC151*3+AD151*4+AE151*5)/(SUM(AA151:AE151))</f>
        <v>2.9018867924528302</v>
      </c>
      <c r="AE153" s="13"/>
      <c r="AJ153" s="10"/>
    </row>
    <row r="154" spans="5:39" x14ac:dyDescent="0.3">
      <c r="L154" s="28"/>
      <c r="M154" s="28"/>
      <c r="N154" s="28"/>
      <c r="Q154" s="41"/>
      <c r="R154" s="28"/>
      <c r="S154" s="50"/>
      <c r="T154" s="50"/>
      <c r="U154" s="51"/>
      <c r="V154" s="50"/>
      <c r="W154" s="50"/>
      <c r="X154" s="50"/>
      <c r="Y154" s="50"/>
      <c r="Z154" s="50"/>
      <c r="AA154" s="52"/>
      <c r="AB154" s="50"/>
      <c r="AC154" s="50"/>
      <c r="AE154" s="13"/>
      <c r="AJ154" s="10"/>
    </row>
    <row r="155" spans="5:39" x14ac:dyDescent="0.3">
      <c r="E155" s="19" t="s">
        <v>119</v>
      </c>
      <c r="K155" s="18">
        <f>K131</f>
        <v>24</v>
      </c>
      <c r="L155" s="18">
        <f>COUNTIFS($K$18:$K$130,-1,L$18:L$130,"&gt;0")</f>
        <v>8</v>
      </c>
      <c r="M155" s="18">
        <f>COUNTIFS($K$18:$K$130,-1,M$18:M$130,"&gt;0")</f>
        <v>11</v>
      </c>
      <c r="N155" s="18">
        <f>COUNTIFS($K$18:$K$130,-1,N$18:N$130,"&gt;0")</f>
        <v>24</v>
      </c>
      <c r="O155" s="18">
        <f>COUNTIFS($K$18:$K$130,-1,O$18:O$130,"&gt;0")</f>
        <v>20</v>
      </c>
      <c r="P155" s="18">
        <f>COUNTIFS($K$18:$K$130,-1,P$18:P$130,"&gt;0")</f>
        <v>14</v>
      </c>
      <c r="Q155" s="10">
        <f t="shared" ref="Q155:AM155" si="55">SUMIF($K$18:$K$130,-1,Q18:Q130)</f>
        <v>5</v>
      </c>
      <c r="R155" s="1">
        <f t="shared" si="55"/>
        <v>0.5</v>
      </c>
      <c r="S155" s="1">
        <f t="shared" si="55"/>
        <v>4</v>
      </c>
      <c r="T155" s="1">
        <f t="shared" si="55"/>
        <v>3</v>
      </c>
      <c r="U155" s="9">
        <f t="shared" si="55"/>
        <v>3</v>
      </c>
      <c r="V155" s="1">
        <f t="shared" si="55"/>
        <v>6</v>
      </c>
      <c r="W155" s="1">
        <f t="shared" si="55"/>
        <v>2</v>
      </c>
      <c r="X155" s="1">
        <f t="shared" si="55"/>
        <v>5</v>
      </c>
      <c r="Y155" s="1">
        <f t="shared" si="55"/>
        <v>3</v>
      </c>
      <c r="Z155" s="1">
        <f t="shared" si="55"/>
        <v>5.5</v>
      </c>
      <c r="AA155" s="10">
        <f t="shared" si="55"/>
        <v>16.5</v>
      </c>
      <c r="AB155" s="1">
        <f t="shared" si="55"/>
        <v>5</v>
      </c>
      <c r="AC155" s="1">
        <f t="shared" si="55"/>
        <v>8</v>
      </c>
      <c r="AD155" s="1">
        <f t="shared" si="55"/>
        <v>8</v>
      </c>
      <c r="AE155" s="9">
        <f t="shared" si="55"/>
        <v>10</v>
      </c>
      <c r="AF155" s="1">
        <f t="shared" si="55"/>
        <v>10</v>
      </c>
      <c r="AG155" s="1">
        <f t="shared" si="55"/>
        <v>6</v>
      </c>
      <c r="AH155" s="1">
        <f t="shared" si="55"/>
        <v>1</v>
      </c>
      <c r="AI155" s="1">
        <f t="shared" si="55"/>
        <v>3</v>
      </c>
      <c r="AJ155" s="10">
        <f t="shared" si="55"/>
        <v>5</v>
      </c>
      <c r="AK155" s="1">
        <f t="shared" si="55"/>
        <v>4</v>
      </c>
      <c r="AL155" s="1">
        <f t="shared" si="55"/>
        <v>3</v>
      </c>
      <c r="AM155" s="9">
        <f t="shared" si="55"/>
        <v>2</v>
      </c>
    </row>
    <row r="156" spans="5:39" x14ac:dyDescent="0.3">
      <c r="E156" s="19" t="s">
        <v>120</v>
      </c>
      <c r="Q156" s="11">
        <f>+Q155/SUM($Q155:$U155)*100</f>
        <v>32.258064516129032</v>
      </c>
      <c r="R156" s="12">
        <f t="shared" ref="R156:U156" si="56">+R155/SUM($Q155:$U155)*100</f>
        <v>3.225806451612903</v>
      </c>
      <c r="S156" s="12">
        <f t="shared" si="56"/>
        <v>25.806451612903224</v>
      </c>
      <c r="T156" s="12">
        <f t="shared" si="56"/>
        <v>19.35483870967742</v>
      </c>
      <c r="U156" s="13">
        <f t="shared" si="56"/>
        <v>19.35483870967742</v>
      </c>
      <c r="V156" s="11">
        <f>+V155/SUM($V155:$Z155)*100</f>
        <v>27.906976744186046</v>
      </c>
      <c r="W156" s="12">
        <f t="shared" ref="W156:Z156" si="57">+W155/SUM($V155:$Z155)*100</f>
        <v>9.3023255813953494</v>
      </c>
      <c r="X156" s="12">
        <f t="shared" si="57"/>
        <v>23.255813953488371</v>
      </c>
      <c r="Y156" s="12">
        <f t="shared" si="57"/>
        <v>13.953488372093023</v>
      </c>
      <c r="Z156" s="13">
        <f t="shared" si="57"/>
        <v>25.581395348837212</v>
      </c>
      <c r="AA156" s="11">
        <f>+AA155/SUM($AA155:$AE155)*100</f>
        <v>34.736842105263158</v>
      </c>
      <c r="AB156" s="12">
        <f t="shared" ref="AB156:AE156" si="58">+AB155/SUM($AA155:$AE155)*100</f>
        <v>10.526315789473683</v>
      </c>
      <c r="AC156" s="12">
        <f t="shared" si="58"/>
        <v>16.842105263157894</v>
      </c>
      <c r="AD156" s="12">
        <f t="shared" si="58"/>
        <v>16.842105263157894</v>
      </c>
      <c r="AE156" s="13">
        <f t="shared" si="58"/>
        <v>21.052631578947366</v>
      </c>
      <c r="AF156" s="12">
        <f>+AF155/SUM($AF155:$AI155)*100</f>
        <v>50</v>
      </c>
      <c r="AG156" s="12">
        <f t="shared" ref="AG156:AI156" si="59">+AG155/SUM($AF155:$AI155)*100</f>
        <v>30</v>
      </c>
      <c r="AH156" s="12">
        <f t="shared" si="59"/>
        <v>5</v>
      </c>
      <c r="AI156" s="13">
        <f t="shared" si="59"/>
        <v>15</v>
      </c>
      <c r="AJ156" s="11">
        <f>+AJ155/SUM($AJ155:$AM155)*100</f>
        <v>35.714285714285715</v>
      </c>
      <c r="AK156" s="12">
        <f t="shared" ref="AK156:AM156" si="60">+AK155/SUM($AJ155:$AM155)*100</f>
        <v>28.571428571428569</v>
      </c>
      <c r="AL156" s="12">
        <f t="shared" si="60"/>
        <v>21.428571428571427</v>
      </c>
      <c r="AM156" s="13">
        <f t="shared" si="60"/>
        <v>14.285714285714285</v>
      </c>
    </row>
    <row r="157" spans="5:39" x14ac:dyDescent="0.3">
      <c r="L157" s="28"/>
      <c r="M157" s="28"/>
      <c r="N157" s="28"/>
      <c r="Q157" s="41"/>
      <c r="R157" s="28"/>
      <c r="S157" s="50">
        <f>(Q155*1+R155*2+S155*3+T155*4+U155*5)/(SUM(Q155:U155))</f>
        <v>2.903225806451613</v>
      </c>
      <c r="T157" s="50"/>
      <c r="U157" s="51"/>
      <c r="V157" s="50"/>
      <c r="W157" s="50"/>
      <c r="X157" s="50">
        <f>(V155*1+W155*2+X155*3+Y155*4+Z155*5)/(SUM(V155:Z155))</f>
        <v>3</v>
      </c>
      <c r="Y157" s="50"/>
      <c r="Z157" s="51"/>
      <c r="AA157" s="52"/>
      <c r="AB157" s="50"/>
      <c r="AC157" s="50">
        <f>(AA155*1+AB155*2+AC155*3+AD155*4+AE155*5)/(SUM(AA155:AE155))</f>
        <v>2.7894736842105261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2"/>
      <c r="N160" s="32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9" t="s">
        <v>121</v>
      </c>
      <c r="H170" s="18">
        <f>COUNTIF(H18:H130,1)</f>
        <v>12</v>
      </c>
      <c r="L170" s="18">
        <f>COUNTIFS($H$18:$H$130,1,L18:L130,"&gt;0")</f>
        <v>5</v>
      </c>
      <c r="M170" s="18">
        <f>COUNTIFS($H$18:$H$130,1,M18:M130,"&gt;0")</f>
        <v>6</v>
      </c>
      <c r="N170" s="18">
        <f>COUNTIFS($H$18:$H$130,1,N18:N130,"&gt;0")</f>
        <v>12</v>
      </c>
      <c r="O170" s="18">
        <f>COUNTIFS($H$18:$H$130,1,O18:O130,"&gt;0")</f>
        <v>12</v>
      </c>
      <c r="P170" s="18">
        <f>COUNTIFS($H$18:$H$130,1,P18:P130,"&gt;0")</f>
        <v>8</v>
      </c>
      <c r="Q170" s="10">
        <f t="shared" ref="Q170:AM170" si="61">SUMIF($H$18:$H$130,1,Q18:Q130)</f>
        <v>2</v>
      </c>
      <c r="R170" s="1">
        <f t="shared" si="61"/>
        <v>0</v>
      </c>
      <c r="S170" s="1">
        <f t="shared" si="61"/>
        <v>4</v>
      </c>
      <c r="T170" s="1">
        <f t="shared" si="61"/>
        <v>2</v>
      </c>
      <c r="U170" s="9">
        <f t="shared" si="61"/>
        <v>2</v>
      </c>
      <c r="V170" s="1">
        <f t="shared" si="61"/>
        <v>6</v>
      </c>
      <c r="W170" s="1">
        <f t="shared" si="61"/>
        <v>0</v>
      </c>
      <c r="X170" s="1">
        <f t="shared" si="61"/>
        <v>0</v>
      </c>
      <c r="Y170" s="1">
        <f t="shared" si="61"/>
        <v>1.5</v>
      </c>
      <c r="Z170" s="1">
        <f t="shared" si="61"/>
        <v>4</v>
      </c>
      <c r="AA170" s="10">
        <f t="shared" si="61"/>
        <v>10</v>
      </c>
      <c r="AB170" s="1">
        <f t="shared" si="61"/>
        <v>2</v>
      </c>
      <c r="AC170" s="1">
        <f t="shared" si="61"/>
        <v>2</v>
      </c>
      <c r="AD170" s="1">
        <f t="shared" si="61"/>
        <v>4</v>
      </c>
      <c r="AE170" s="9">
        <f t="shared" si="61"/>
        <v>6</v>
      </c>
      <c r="AF170" s="1">
        <f t="shared" si="61"/>
        <v>6</v>
      </c>
      <c r="AG170" s="1">
        <f t="shared" si="61"/>
        <v>3</v>
      </c>
      <c r="AH170" s="1">
        <f t="shared" si="61"/>
        <v>1</v>
      </c>
      <c r="AI170" s="1">
        <f t="shared" si="61"/>
        <v>2</v>
      </c>
      <c r="AJ170" s="10">
        <f t="shared" si="61"/>
        <v>4</v>
      </c>
      <c r="AK170" s="1">
        <f t="shared" si="61"/>
        <v>1</v>
      </c>
      <c r="AL170" s="1">
        <f t="shared" si="61"/>
        <v>2</v>
      </c>
      <c r="AM170" s="9">
        <f t="shared" si="61"/>
        <v>1</v>
      </c>
    </row>
    <row r="171" spans="5:39" x14ac:dyDescent="0.3">
      <c r="Q171" s="11">
        <f>+Q170/SUM($Q170:$U170)*100</f>
        <v>20</v>
      </c>
      <c r="R171" s="12">
        <f t="shared" ref="R171:U171" si="62">+R170/SUM($Q170:$U170)*100</f>
        <v>0</v>
      </c>
      <c r="S171" s="12">
        <f t="shared" si="62"/>
        <v>40</v>
      </c>
      <c r="T171" s="12">
        <f t="shared" si="62"/>
        <v>20</v>
      </c>
      <c r="U171" s="13">
        <f t="shared" si="62"/>
        <v>20</v>
      </c>
      <c r="V171" s="11">
        <f>+V170/SUM($V170:$Z170)*100</f>
        <v>52.173913043478258</v>
      </c>
      <c r="W171" s="12">
        <f t="shared" ref="W171:Z171" si="63">+W170/SUM($V170:$Z170)*100</f>
        <v>0</v>
      </c>
      <c r="X171" s="12">
        <f t="shared" si="63"/>
        <v>0</v>
      </c>
      <c r="Y171" s="12">
        <f t="shared" si="63"/>
        <v>13.043478260869565</v>
      </c>
      <c r="Z171" s="13">
        <f t="shared" si="63"/>
        <v>34.782608695652172</v>
      </c>
      <c r="AA171" s="11">
        <f>+AA170/SUM($AA170:$AE170)*100</f>
        <v>41.666666666666671</v>
      </c>
      <c r="AB171" s="12">
        <f t="shared" ref="AB171:AE171" si="64">+AB170/SUM($AA170:$AE170)*100</f>
        <v>8.3333333333333321</v>
      </c>
      <c r="AC171" s="12">
        <f t="shared" si="64"/>
        <v>8.3333333333333321</v>
      </c>
      <c r="AD171" s="12">
        <f t="shared" si="64"/>
        <v>16.666666666666664</v>
      </c>
      <c r="AE171" s="13">
        <f t="shared" si="64"/>
        <v>25</v>
      </c>
      <c r="AF171" s="12">
        <f>+AF170/SUM($AF170:$AI170)*100</f>
        <v>50</v>
      </c>
      <c r="AG171" s="12">
        <f t="shared" ref="AG171:AI171" si="65">+AG170/SUM($AF170:$AI170)*100</f>
        <v>25</v>
      </c>
      <c r="AH171" s="12">
        <f t="shared" si="65"/>
        <v>8.3333333333333321</v>
      </c>
      <c r="AI171" s="13">
        <f t="shared" si="65"/>
        <v>16.666666666666664</v>
      </c>
      <c r="AJ171" s="11">
        <f>+AJ170/SUM($AJ170:$AM170)*100</f>
        <v>50</v>
      </c>
      <c r="AK171" s="12">
        <f t="shared" ref="AK171:AM171" si="66">+AK170/SUM($AJ170:$AM170)*100</f>
        <v>12.5</v>
      </c>
      <c r="AL171" s="12">
        <f t="shared" si="66"/>
        <v>25</v>
      </c>
      <c r="AM171" s="13">
        <f t="shared" si="66"/>
        <v>12.5</v>
      </c>
    </row>
    <row r="172" spans="5:39" x14ac:dyDescent="0.3">
      <c r="L172" s="28"/>
      <c r="M172" s="28"/>
      <c r="N172" s="28"/>
      <c r="S172" s="1">
        <f>(Q170*1+R170*2+S170*3+T170*4+U170*5)/SUM(Q170:U170)</f>
        <v>3.2</v>
      </c>
      <c r="U172" s="13"/>
      <c r="X172" s="33">
        <f>(V170*1+W170*2+X170*3+Y170*4+Z170*5)/SUM(V170:Z170)</f>
        <v>2.7826086956521738</v>
      </c>
      <c r="Z172" s="13"/>
      <c r="AC172" s="1">
        <f>(AA170*1+AB170*2+AC170*3+AD170*4+AE170*5)/SUM(AA170:AE170)</f>
        <v>2.75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2"/>
      <c r="N175" s="32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E184" s="71"/>
      <c r="F184" s="170"/>
      <c r="G184" s="170"/>
      <c r="H184" s="171"/>
      <c r="I184" s="170"/>
      <c r="J184" s="170"/>
      <c r="K184" s="170"/>
      <c r="L184" s="171"/>
      <c r="M184" s="170"/>
      <c r="N184" s="170"/>
      <c r="O184" s="170"/>
      <c r="AJ184" s="10"/>
    </row>
    <row r="185" spans="5:36" x14ac:dyDescent="0.3">
      <c r="E185" s="71" t="s">
        <v>166</v>
      </c>
      <c r="F185" s="170"/>
      <c r="G185" s="170"/>
      <c r="H185" s="171"/>
      <c r="I185" s="170"/>
      <c r="J185" s="170"/>
      <c r="K185" s="170"/>
      <c r="L185" s="171"/>
      <c r="M185" s="170"/>
      <c r="N185" s="170"/>
      <c r="O185" s="170"/>
      <c r="AJ185" s="10"/>
    </row>
    <row r="186" spans="5:36" x14ac:dyDescent="0.3">
      <c r="E186" s="71"/>
      <c r="F186" s="171" t="s">
        <v>167</v>
      </c>
      <c r="G186" s="170"/>
      <c r="H186" s="171"/>
      <c r="I186" s="170"/>
      <c r="J186" s="170"/>
      <c r="K186" s="170"/>
      <c r="L186" s="171"/>
      <c r="M186" s="170"/>
      <c r="N186" s="170"/>
      <c r="O186" s="170"/>
      <c r="Q186" s="10">
        <f t="shared" ref="Q186:AE186" si="67">SUMIFS(Q$18:Q$130,$O$18:$O$130,"&gt;2",$K$18:$K$130,1)</f>
        <v>3</v>
      </c>
      <c r="R186" s="1">
        <f t="shared" si="67"/>
        <v>3</v>
      </c>
      <c r="S186" s="1">
        <f t="shared" si="67"/>
        <v>2</v>
      </c>
      <c r="T186" s="1">
        <f t="shared" si="67"/>
        <v>1</v>
      </c>
      <c r="U186" s="9">
        <f t="shared" si="67"/>
        <v>1</v>
      </c>
      <c r="V186" s="1">
        <f t="shared" si="67"/>
        <v>1</v>
      </c>
      <c r="W186" s="1">
        <f t="shared" si="67"/>
        <v>1</v>
      </c>
      <c r="X186" s="1">
        <f t="shared" si="67"/>
        <v>4</v>
      </c>
      <c r="Y186" s="1">
        <f t="shared" si="67"/>
        <v>3</v>
      </c>
      <c r="Z186" s="1">
        <f t="shared" si="67"/>
        <v>2</v>
      </c>
      <c r="AA186" s="10">
        <f t="shared" si="67"/>
        <v>3.5</v>
      </c>
      <c r="AB186" s="1">
        <f t="shared" si="67"/>
        <v>4.5</v>
      </c>
      <c r="AC186" s="1">
        <f t="shared" si="67"/>
        <v>7.5</v>
      </c>
      <c r="AD186" s="1">
        <f t="shared" si="67"/>
        <v>6.5</v>
      </c>
      <c r="AE186" s="9">
        <f t="shared" si="67"/>
        <v>5.5</v>
      </c>
      <c r="AJ186" s="10"/>
    </row>
    <row r="187" spans="5:36" x14ac:dyDescent="0.3">
      <c r="E187" s="71"/>
      <c r="F187" s="171" t="s">
        <v>25</v>
      </c>
      <c r="G187" s="170"/>
      <c r="H187" s="171" t="s">
        <v>168</v>
      </c>
      <c r="I187" s="170"/>
      <c r="J187" s="170"/>
      <c r="K187" s="170"/>
      <c r="L187" s="171"/>
      <c r="M187" s="170"/>
      <c r="N187" s="170"/>
      <c r="O187" s="170"/>
      <c r="Q187" s="153"/>
      <c r="R187" s="33"/>
      <c r="S187" s="33">
        <f>(Q186*1+R186*2+S186*3+T186*4+U186*5)/SUM(Q186:U186)</f>
        <v>2.4</v>
      </c>
      <c r="T187" s="33"/>
      <c r="U187" s="155">
        <f>(U186*1.5+T186-R186-Q186*1.5)/SUM(Q186:U186)</f>
        <v>-0.5</v>
      </c>
      <c r="V187" s="33"/>
      <c r="W187" s="33"/>
      <c r="X187" s="33">
        <f>(V186*1+W186*2+X186*3+Y186*4+Z186*5)/SUM(V186:Z186)</f>
        <v>3.3636363636363638</v>
      </c>
      <c r="Y187" s="33"/>
      <c r="Z187" s="155">
        <f>(Z186*1.5+Y186-W186-V186*1.5)/SUM(V186:Z186)</f>
        <v>0.31818181818181818</v>
      </c>
      <c r="AA187" s="153"/>
      <c r="AB187" s="33"/>
      <c r="AC187" s="33">
        <f>(AA186*1+AB186*2+AC186*3+AD186*4+AE186*5)/SUM(AA186:AE186)</f>
        <v>3.2181818181818183</v>
      </c>
      <c r="AD187" s="33"/>
      <c r="AE187" s="155">
        <f>(AE186*1.5+AD186-AB186-AA186*1.5)/SUM(AA186:AE186)</f>
        <v>0.18181818181818182</v>
      </c>
      <c r="AJ187" s="10"/>
    </row>
    <row r="188" spans="5:36" x14ac:dyDescent="0.3">
      <c r="E188" s="71"/>
      <c r="F188" s="171" t="s">
        <v>170</v>
      </c>
      <c r="G188" s="170"/>
      <c r="H188" s="171"/>
      <c r="I188" s="170"/>
      <c r="J188" s="170"/>
      <c r="K188" s="170"/>
      <c r="L188" s="171"/>
      <c r="M188" s="170"/>
      <c r="N188" s="170"/>
      <c r="O188" s="170"/>
      <c r="Q188" s="10">
        <f t="shared" ref="Q188:AE188" si="68">SUMIFS(Q$18:Q$130,$O$18:$O$130,1,$K$18:$K$130,1)</f>
        <v>4</v>
      </c>
      <c r="R188" s="1">
        <f t="shared" si="68"/>
        <v>6.5</v>
      </c>
      <c r="S188" s="1">
        <f t="shared" si="68"/>
        <v>8.5</v>
      </c>
      <c r="T188" s="1">
        <f t="shared" si="68"/>
        <v>9.5</v>
      </c>
      <c r="U188" s="9">
        <f t="shared" si="68"/>
        <v>7</v>
      </c>
      <c r="V188" s="1">
        <f t="shared" si="68"/>
        <v>14</v>
      </c>
      <c r="W188" s="1">
        <f t="shared" si="68"/>
        <v>17.5</v>
      </c>
      <c r="X188" s="1">
        <f t="shared" si="68"/>
        <v>10.5</v>
      </c>
      <c r="Y188" s="1">
        <f t="shared" si="68"/>
        <v>6</v>
      </c>
      <c r="Z188" s="1">
        <f t="shared" si="68"/>
        <v>3</v>
      </c>
      <c r="AA188" s="10">
        <f t="shared" si="68"/>
        <v>20.5</v>
      </c>
      <c r="AB188" s="1">
        <f t="shared" si="68"/>
        <v>29</v>
      </c>
      <c r="AC188" s="1">
        <f t="shared" si="68"/>
        <v>22</v>
      </c>
      <c r="AD188" s="1">
        <f t="shared" si="68"/>
        <v>18</v>
      </c>
      <c r="AE188" s="9">
        <f t="shared" si="68"/>
        <v>13</v>
      </c>
      <c r="AJ188" s="10"/>
    </row>
    <row r="189" spans="5:36" x14ac:dyDescent="0.3">
      <c r="E189" s="71"/>
      <c r="F189" s="124" t="s">
        <v>25</v>
      </c>
      <c r="G189" s="125"/>
      <c r="H189" s="124" t="s">
        <v>168</v>
      </c>
      <c r="I189" s="125"/>
      <c r="J189" s="125"/>
      <c r="K189" s="125"/>
      <c r="L189" s="124"/>
      <c r="M189" s="125"/>
      <c r="N189" s="125"/>
      <c r="O189" s="125"/>
      <c r="P189" s="115"/>
      <c r="Q189" s="154"/>
      <c r="R189" s="151"/>
      <c r="S189" s="151">
        <f>(Q188*1+R188*2+S188*3+T188*4+U188*5)/SUM(Q188:U188)</f>
        <v>3.2535211267605635</v>
      </c>
      <c r="T189" s="151"/>
      <c r="U189" s="156">
        <f>(U188*1.5+T188-R188-Q188*1.5)/SUM(Q188:U188)</f>
        <v>0.21126760563380281</v>
      </c>
      <c r="V189" s="151"/>
      <c r="W189" s="151"/>
      <c r="X189" s="151">
        <f>(V188*1+W188*2+X188*3+Y188*4+Z188*5)/SUM(V188:Z188)</f>
        <v>2.3431372549019609</v>
      </c>
      <c r="Y189" s="151"/>
      <c r="Z189" s="156">
        <f>(Z188*1.5+Y188-W188-V188*1.5)/SUM(V188:Z188)</f>
        <v>-0.5490196078431373</v>
      </c>
      <c r="AA189" s="154"/>
      <c r="AB189" s="151"/>
      <c r="AC189" s="151">
        <f>(AA188*1+AB188*2+AC188*3+AD188*4+AE188*5)/SUM(AA188:AE188)</f>
        <v>2.7463414634146344</v>
      </c>
      <c r="AD189" s="151"/>
      <c r="AE189" s="156">
        <f>(AE188*1.5+AD188-AB188-AA188*1.5)/SUM(AA188:AE188)</f>
        <v>-0.21707317073170732</v>
      </c>
      <c r="AJ189" s="10"/>
    </row>
    <row r="190" spans="5:36" x14ac:dyDescent="0.3">
      <c r="E190" s="71"/>
      <c r="F190" s="171" t="s">
        <v>169</v>
      </c>
      <c r="G190" s="170"/>
      <c r="H190" s="171"/>
      <c r="I190" s="170"/>
      <c r="J190" s="170"/>
      <c r="K190" s="170"/>
      <c r="L190" s="171"/>
      <c r="M190" s="170"/>
      <c r="N190" s="170"/>
      <c r="O190" s="170"/>
      <c r="Q190" s="10">
        <f t="shared" ref="Q190:AE190" si="69">SUMIFS(Q$18:Q$130,$O$18:$O$130,"&gt;2",$K$18:$K$130,-1)</f>
        <v>4</v>
      </c>
      <c r="R190" s="1">
        <f t="shared" si="69"/>
        <v>0</v>
      </c>
      <c r="S190" s="1">
        <f t="shared" si="69"/>
        <v>2</v>
      </c>
      <c r="T190" s="1">
        <f t="shared" si="69"/>
        <v>0</v>
      </c>
      <c r="U190" s="9">
        <f t="shared" si="69"/>
        <v>0</v>
      </c>
      <c r="V190" s="1">
        <f t="shared" si="69"/>
        <v>2</v>
      </c>
      <c r="W190" s="1">
        <f t="shared" si="69"/>
        <v>0</v>
      </c>
      <c r="X190" s="1">
        <f t="shared" si="69"/>
        <v>2</v>
      </c>
      <c r="Y190" s="1">
        <f t="shared" si="69"/>
        <v>0</v>
      </c>
      <c r="Z190" s="1">
        <f t="shared" si="69"/>
        <v>2</v>
      </c>
      <c r="AA190" s="10">
        <f t="shared" si="69"/>
        <v>2</v>
      </c>
      <c r="AB190" s="1">
        <f t="shared" si="69"/>
        <v>0</v>
      </c>
      <c r="AC190" s="1">
        <f t="shared" si="69"/>
        <v>0</v>
      </c>
      <c r="AD190" s="1">
        <f t="shared" si="69"/>
        <v>0</v>
      </c>
      <c r="AE190" s="9">
        <f t="shared" si="69"/>
        <v>6</v>
      </c>
      <c r="AJ190" s="10"/>
    </row>
    <row r="191" spans="5:36" x14ac:dyDescent="0.3">
      <c r="E191" s="71"/>
      <c r="F191" s="171" t="s">
        <v>25</v>
      </c>
      <c r="G191" s="170"/>
      <c r="H191" s="171" t="s">
        <v>168</v>
      </c>
      <c r="I191" s="170"/>
      <c r="J191" s="170"/>
      <c r="K191" s="170"/>
      <c r="L191" s="171"/>
      <c r="M191" s="170"/>
      <c r="N191" s="170"/>
      <c r="O191" s="170"/>
      <c r="Q191" s="153"/>
      <c r="R191" s="33"/>
      <c r="S191" s="33">
        <f>(Q190*1+R190*2+S190*3+T190*4+U190*5)/SUM(Q190:U190)</f>
        <v>1.6666666666666667</v>
      </c>
      <c r="T191" s="33"/>
      <c r="U191" s="155">
        <f>(U190*1.5+T190-R190-Q190*1.5)/SUM(Q190:U190)</f>
        <v>-1</v>
      </c>
      <c r="V191" s="33"/>
      <c r="W191" s="33"/>
      <c r="X191" s="33">
        <f>(V190*1+W190*2+X190*3+Y190*4+Z190*5)/SUM(V190:Z190)</f>
        <v>3</v>
      </c>
      <c r="Y191" s="33"/>
      <c r="Z191" s="155">
        <f>(Z190*1.5+Y190-W190-V190*1.5)/SUM(V190:Z190)</f>
        <v>0</v>
      </c>
      <c r="AA191" s="153"/>
      <c r="AB191" s="33"/>
      <c r="AC191" s="33">
        <f>(AA190*1+AB190*2+AC190*3+AD190*4+AE190*5)/SUM(AA190:AE190)</f>
        <v>4</v>
      </c>
      <c r="AD191" s="33"/>
      <c r="AE191" s="155">
        <f>(AE190*1.5+AD190-AB190-AA190*1.5)/SUM(AA190:AE190)</f>
        <v>0.75</v>
      </c>
      <c r="AJ191" s="10"/>
    </row>
    <row r="192" spans="5:36" x14ac:dyDescent="0.3">
      <c r="E192" s="71"/>
      <c r="F192" s="171" t="s">
        <v>170</v>
      </c>
      <c r="G192" s="170"/>
      <c r="H192" s="171"/>
      <c r="I192" s="170"/>
      <c r="J192" s="170"/>
      <c r="K192" s="170"/>
      <c r="L192" s="171"/>
      <c r="M192" s="170"/>
      <c r="N192" s="170"/>
      <c r="O192" s="170"/>
      <c r="Q192" s="10">
        <f t="shared" ref="Q192:AE192" si="70">SUMIFS(Q$18:Q$130,$O$18:$O$130,1,$K$18:$K$130,-1)</f>
        <v>1</v>
      </c>
      <c r="R192" s="1">
        <f t="shared" si="70"/>
        <v>0.5</v>
      </c>
      <c r="S192" s="1">
        <f t="shared" si="70"/>
        <v>2</v>
      </c>
      <c r="T192" s="1">
        <f t="shared" si="70"/>
        <v>2</v>
      </c>
      <c r="U192" s="9">
        <f t="shared" si="70"/>
        <v>2</v>
      </c>
      <c r="V192" s="1">
        <f t="shared" si="70"/>
        <v>4</v>
      </c>
      <c r="W192" s="1">
        <f t="shared" si="70"/>
        <v>0</v>
      </c>
      <c r="X192" s="1">
        <f t="shared" si="70"/>
        <v>2</v>
      </c>
      <c r="Y192" s="1">
        <f t="shared" si="70"/>
        <v>1</v>
      </c>
      <c r="Z192" s="1">
        <f t="shared" si="70"/>
        <v>2</v>
      </c>
      <c r="AA192" s="10">
        <f t="shared" si="70"/>
        <v>10.5</v>
      </c>
      <c r="AB192" s="1">
        <f t="shared" si="70"/>
        <v>1</v>
      </c>
      <c r="AC192" s="1">
        <f t="shared" si="70"/>
        <v>4</v>
      </c>
      <c r="AD192" s="1">
        <f t="shared" si="70"/>
        <v>2</v>
      </c>
      <c r="AE192" s="9">
        <f t="shared" si="70"/>
        <v>2</v>
      </c>
      <c r="AJ192" s="10"/>
    </row>
    <row r="193" spans="5:39" x14ac:dyDescent="0.3">
      <c r="E193" s="71"/>
      <c r="F193" s="124" t="s">
        <v>25</v>
      </c>
      <c r="G193" s="125"/>
      <c r="H193" s="124" t="s">
        <v>168</v>
      </c>
      <c r="I193" s="125"/>
      <c r="J193" s="125"/>
      <c r="K193" s="125"/>
      <c r="L193" s="124"/>
      <c r="M193" s="125"/>
      <c r="N193" s="125"/>
      <c r="O193" s="125"/>
      <c r="P193" s="115"/>
      <c r="Q193" s="154"/>
      <c r="R193" s="151"/>
      <c r="S193" s="151">
        <f>(Q192*1+R192*2+S192*3+T192*4+U192*5)/SUM(Q192:U192)</f>
        <v>3.4666666666666668</v>
      </c>
      <c r="T193" s="151"/>
      <c r="U193" s="156">
        <f>(U192*1.5+T192-R192-Q192*1.5)/SUM(Q192:U192)</f>
        <v>0.4</v>
      </c>
      <c r="V193" s="151"/>
      <c r="W193" s="151"/>
      <c r="X193" s="151">
        <f>(V192*1+W192*2+X192*3+Y192*4+Z192*5)/SUM(V192:Z192)</f>
        <v>2.6666666666666665</v>
      </c>
      <c r="Y193" s="151"/>
      <c r="Z193" s="156">
        <f>(Z192*1.5+Y192-W192-V192*1.5)/SUM(V192:Z192)</f>
        <v>-0.22222222222222221</v>
      </c>
      <c r="AA193" s="154"/>
      <c r="AB193" s="151"/>
      <c r="AC193" s="151">
        <f>(AA192*1+AB192*2+AC192*3+AD192*4+AE192*5)/SUM(AA192:AE192)</f>
        <v>2.1794871794871793</v>
      </c>
      <c r="AD193" s="151"/>
      <c r="AE193" s="156">
        <f>(AE192*1.5+AD192-AB192-AA192*1.5)/SUM(AA192:AE192)</f>
        <v>-0.60256410256410253</v>
      </c>
      <c r="AJ193" s="10"/>
    </row>
    <row r="194" spans="5:39" x14ac:dyDescent="0.3">
      <c r="E194" s="71"/>
      <c r="F194" s="171"/>
      <c r="G194" s="170"/>
      <c r="H194" s="171"/>
      <c r="I194" s="170"/>
      <c r="J194" s="170"/>
      <c r="K194" s="170"/>
      <c r="L194" s="171"/>
      <c r="M194" s="170"/>
      <c r="N194" s="170"/>
      <c r="O194" s="170"/>
      <c r="AJ194" s="10"/>
    </row>
    <row r="195" spans="5:39" x14ac:dyDescent="0.3">
      <c r="E195" s="71" t="s">
        <v>171</v>
      </c>
      <c r="F195" s="169"/>
      <c r="G195" s="170"/>
      <c r="H195" s="172"/>
      <c r="I195" s="172"/>
      <c r="J195" s="172"/>
      <c r="K195" s="170"/>
      <c r="L195" s="172"/>
      <c r="M195" s="172"/>
      <c r="N195" s="172"/>
      <c r="O195" s="170"/>
      <c r="AJ195" s="10"/>
    </row>
    <row r="196" spans="5:39" x14ac:dyDescent="0.3">
      <c r="E196" s="71"/>
      <c r="F196" s="169" t="s">
        <v>172</v>
      </c>
      <c r="G196" s="170"/>
      <c r="H196" s="172"/>
      <c r="I196" s="172"/>
      <c r="J196" s="172"/>
      <c r="K196" s="170"/>
      <c r="L196" s="172"/>
      <c r="M196" s="172"/>
      <c r="N196" s="172"/>
      <c r="O196" s="170"/>
      <c r="Q196" s="10">
        <f t="shared" ref="Q196:AE196" si="71">SUMIFS(Q$18:Q$130,$P$18:$P$130,1,$K$18:$K$130,1)</f>
        <v>0</v>
      </c>
      <c r="R196" s="1">
        <f t="shared" si="71"/>
        <v>0.5</v>
      </c>
      <c r="S196" s="1">
        <f t="shared" si="71"/>
        <v>5</v>
      </c>
      <c r="T196" s="1">
        <f t="shared" si="71"/>
        <v>8.5</v>
      </c>
      <c r="U196" s="9">
        <f t="shared" si="71"/>
        <v>8</v>
      </c>
      <c r="V196" s="1">
        <f t="shared" si="71"/>
        <v>9</v>
      </c>
      <c r="W196" s="1">
        <f t="shared" si="71"/>
        <v>10</v>
      </c>
      <c r="X196" s="1">
        <f t="shared" si="71"/>
        <v>6</v>
      </c>
      <c r="Y196" s="1">
        <f t="shared" si="71"/>
        <v>2.5</v>
      </c>
      <c r="Z196" s="1">
        <f t="shared" si="71"/>
        <v>2</v>
      </c>
      <c r="AA196" s="10">
        <f t="shared" si="71"/>
        <v>16</v>
      </c>
      <c r="AB196" s="1">
        <f t="shared" si="71"/>
        <v>21</v>
      </c>
      <c r="AC196" s="1">
        <f t="shared" si="71"/>
        <v>12.5</v>
      </c>
      <c r="AD196" s="1">
        <f t="shared" si="71"/>
        <v>3.5</v>
      </c>
      <c r="AE196" s="9">
        <f t="shared" si="71"/>
        <v>1</v>
      </c>
      <c r="AJ196" s="10"/>
    </row>
    <row r="197" spans="5:39" x14ac:dyDescent="0.3">
      <c r="E197" s="71"/>
      <c r="F197" s="171" t="s">
        <v>25</v>
      </c>
      <c r="G197" s="170"/>
      <c r="H197" s="171" t="s">
        <v>168</v>
      </c>
      <c r="I197" s="173"/>
      <c r="J197" s="173"/>
      <c r="K197" s="170"/>
      <c r="L197" s="173"/>
      <c r="M197" s="173"/>
      <c r="N197" s="173"/>
      <c r="O197" s="170"/>
      <c r="Q197" s="153"/>
      <c r="R197" s="33"/>
      <c r="S197" s="33">
        <f>(Q196*1+R196*2+S196*3+T196*4+U196*5)/SUM(Q196:U196)</f>
        <v>4.0909090909090908</v>
      </c>
      <c r="T197" s="33"/>
      <c r="U197" s="155">
        <f>(U196*1.5+T196-R196-Q196*1.5)/SUM(Q196:U196)</f>
        <v>0.90909090909090906</v>
      </c>
      <c r="V197" s="33"/>
      <c r="W197" s="33"/>
      <c r="X197" s="33">
        <f>(V196*1+W196*2+X196*3+Y196*4+Z196*5)/SUM(V196:Z196)</f>
        <v>2.2711864406779663</v>
      </c>
      <c r="Y197" s="33"/>
      <c r="Z197" s="155">
        <f>(Z196*1.5+Y196-W196-V196*1.5)/SUM(V196:Z196)</f>
        <v>-0.61016949152542377</v>
      </c>
      <c r="AA197" s="153"/>
      <c r="AB197" s="33"/>
      <c r="AC197" s="33">
        <f>(AA196*1+AB196*2+AC196*3+AD196*4+AE196*5)/SUM(AA196:AE196)</f>
        <v>2.1203703703703702</v>
      </c>
      <c r="AD197" s="33"/>
      <c r="AE197" s="155">
        <f>(AE196*1.5+AD196-AB196-AA196*1.5)/SUM(AA196:AE196)</f>
        <v>-0.7407407407407407</v>
      </c>
      <c r="AJ197" s="10"/>
    </row>
    <row r="198" spans="5:39" x14ac:dyDescent="0.3">
      <c r="E198" s="71"/>
      <c r="F198" s="169" t="s">
        <v>173</v>
      </c>
      <c r="G198" s="170"/>
      <c r="H198" s="173"/>
      <c r="I198" s="173"/>
      <c r="J198" s="173"/>
      <c r="K198" s="170"/>
      <c r="L198" s="173"/>
      <c r="M198" s="173"/>
      <c r="N198" s="173"/>
      <c r="O198" s="170"/>
      <c r="Q198" s="10">
        <f t="shared" ref="Q198:AE198" si="72">SUMIFS(Q$18:Q$130,$P$18:$P$130,"&gt;2",$K$18:$K$130,1)</f>
        <v>4</v>
      </c>
      <c r="R198" s="1">
        <f t="shared" si="72"/>
        <v>4.5</v>
      </c>
      <c r="S198" s="1">
        <f t="shared" si="72"/>
        <v>2.5</v>
      </c>
      <c r="T198" s="1">
        <f t="shared" si="72"/>
        <v>1</v>
      </c>
      <c r="U198" s="9">
        <f t="shared" si="72"/>
        <v>0</v>
      </c>
      <c r="V198" s="1">
        <f t="shared" si="72"/>
        <v>4</v>
      </c>
      <c r="W198" s="1">
        <f t="shared" si="72"/>
        <v>5.5</v>
      </c>
      <c r="X198" s="1">
        <f t="shared" si="72"/>
        <v>5.5</v>
      </c>
      <c r="Y198" s="1">
        <f t="shared" si="72"/>
        <v>4</v>
      </c>
      <c r="Z198" s="1">
        <f t="shared" si="72"/>
        <v>1</v>
      </c>
      <c r="AA198" s="10">
        <f t="shared" si="72"/>
        <v>4.5</v>
      </c>
      <c r="AB198" s="1">
        <f t="shared" si="72"/>
        <v>6</v>
      </c>
      <c r="AC198" s="1">
        <f t="shared" si="72"/>
        <v>10</v>
      </c>
      <c r="AD198" s="1">
        <f t="shared" si="72"/>
        <v>14.5</v>
      </c>
      <c r="AE198" s="9">
        <f t="shared" si="72"/>
        <v>13.5</v>
      </c>
      <c r="AJ198" s="10"/>
    </row>
    <row r="199" spans="5:39" x14ac:dyDescent="0.3">
      <c r="E199" s="71"/>
      <c r="F199" s="124" t="s">
        <v>25</v>
      </c>
      <c r="G199" s="125"/>
      <c r="H199" s="124" t="s">
        <v>168</v>
      </c>
      <c r="I199" s="175"/>
      <c r="J199" s="175"/>
      <c r="K199" s="175"/>
      <c r="L199" s="125"/>
      <c r="M199" s="125"/>
      <c r="N199" s="125"/>
      <c r="O199" s="125"/>
      <c r="P199" s="115"/>
      <c r="Q199" s="154"/>
      <c r="R199" s="151"/>
      <c r="S199" s="151">
        <f>(Q198*1+R198*2+S198*3+T198*4+U198*5)/SUM(Q198:U198)</f>
        <v>2.0416666666666665</v>
      </c>
      <c r="T199" s="151"/>
      <c r="U199" s="156">
        <f>(U198*1.5+T198-R198-Q198*1.5)/SUM(Q198:U198)</f>
        <v>-0.79166666666666663</v>
      </c>
      <c r="V199" s="151"/>
      <c r="W199" s="151"/>
      <c r="X199" s="151">
        <f>(V198*1+W198*2+X198*3+Y198*4+Z198*5)/SUM(V198:Z198)</f>
        <v>2.625</v>
      </c>
      <c r="Y199" s="151"/>
      <c r="Z199" s="156">
        <f>(Z198*1.5+Y198-W198-V198*1.5)/SUM(V198:Z198)</f>
        <v>-0.3</v>
      </c>
      <c r="AA199" s="154"/>
      <c r="AB199" s="151"/>
      <c r="AC199" s="151">
        <f>(AA198*1+AB198*2+AC198*3+AD198*4+AE198*5)/SUM(AA198:AE198)</f>
        <v>3.5463917525773194</v>
      </c>
      <c r="AD199" s="151"/>
      <c r="AE199" s="156">
        <f>(AE198*1.5+AD198-AB198-AA198*1.5)/SUM(AA198:AE198)</f>
        <v>0.45360824742268041</v>
      </c>
      <c r="AJ199" s="10"/>
    </row>
    <row r="200" spans="5:39" x14ac:dyDescent="0.3">
      <c r="E200" s="71"/>
      <c r="F200" s="169" t="s">
        <v>174</v>
      </c>
      <c r="G200" s="60"/>
      <c r="H200" s="171"/>
      <c r="I200" s="170"/>
      <c r="J200" s="170"/>
      <c r="K200" s="170"/>
      <c r="L200" s="171"/>
      <c r="M200" s="170"/>
      <c r="N200" s="170"/>
      <c r="O200" s="170"/>
      <c r="Q200" s="10">
        <f t="shared" ref="Q200:AE200" si="73">SUMIFS(Q$18:Q$130,$P$18:$P$130,1,$K$18:$K$130,-1)</f>
        <v>0</v>
      </c>
      <c r="R200" s="1">
        <f t="shared" si="73"/>
        <v>0</v>
      </c>
      <c r="S200" s="1">
        <f t="shared" si="73"/>
        <v>2</v>
      </c>
      <c r="T200" s="1">
        <f t="shared" si="73"/>
        <v>3</v>
      </c>
      <c r="U200" s="9">
        <f t="shared" si="73"/>
        <v>1</v>
      </c>
      <c r="V200" s="1">
        <f t="shared" si="73"/>
        <v>2</v>
      </c>
      <c r="W200" s="1">
        <f t="shared" si="73"/>
        <v>0</v>
      </c>
      <c r="X200" s="1">
        <f t="shared" si="73"/>
        <v>0</v>
      </c>
      <c r="Y200" s="1">
        <f t="shared" si="73"/>
        <v>0.5</v>
      </c>
      <c r="Z200" s="1">
        <f t="shared" si="73"/>
        <v>1</v>
      </c>
      <c r="AA200" s="10">
        <f t="shared" si="73"/>
        <v>5</v>
      </c>
      <c r="AB200" s="1">
        <f t="shared" si="73"/>
        <v>3</v>
      </c>
      <c r="AC200" s="1">
        <f t="shared" si="73"/>
        <v>2</v>
      </c>
      <c r="AD200" s="1">
        <f t="shared" si="73"/>
        <v>0</v>
      </c>
      <c r="AE200" s="9">
        <f t="shared" si="73"/>
        <v>0</v>
      </c>
      <c r="AJ200" s="10"/>
    </row>
    <row r="201" spans="5:39" x14ac:dyDescent="0.3">
      <c r="E201" s="71"/>
      <c r="F201" s="171" t="s">
        <v>25</v>
      </c>
      <c r="G201" s="170"/>
      <c r="H201" s="171" t="s">
        <v>168</v>
      </c>
      <c r="I201" s="172"/>
      <c r="J201" s="172"/>
      <c r="K201" s="172"/>
      <c r="L201" s="172"/>
      <c r="M201" s="172"/>
      <c r="N201" s="172"/>
      <c r="O201" s="170"/>
      <c r="Q201" s="153"/>
      <c r="R201" s="33"/>
      <c r="S201" s="33">
        <f>(Q200*1+R200*2+S200*3+T200*4+U200*5)/SUM(Q200:U200)</f>
        <v>3.8333333333333335</v>
      </c>
      <c r="T201" s="33"/>
      <c r="U201" s="155">
        <f>(U200*1.5+T200-R200-Q200*1.5)/SUM(Q200:U200)</f>
        <v>0.75</v>
      </c>
      <c r="V201" s="33"/>
      <c r="W201" s="33"/>
      <c r="X201" s="33">
        <f>(V200*1+W200*2+X200*3+Y200*4+Z200*5)/SUM(V200:Z200)</f>
        <v>2.5714285714285716</v>
      </c>
      <c r="Y201" s="33"/>
      <c r="Z201" s="155">
        <f>(Z200*1.5+Y200-W200-V200*1.5)/SUM(V200:Z200)</f>
        <v>-0.2857142857142857</v>
      </c>
      <c r="AA201" s="153"/>
      <c r="AB201" s="33"/>
      <c r="AC201" s="33">
        <f>(AA200*1+AB200*2+AC200*3+AD200*4+AE200*5)/SUM(AA200:AE200)</f>
        <v>1.7</v>
      </c>
      <c r="AD201" s="33"/>
      <c r="AE201" s="155">
        <f>(AE200*1.5+AD200-AB200-AA200*1.5)/SUM(AA200:AE200)</f>
        <v>-1.05</v>
      </c>
      <c r="AJ201" s="10"/>
    </row>
    <row r="202" spans="5:39" x14ac:dyDescent="0.3">
      <c r="E202" s="71"/>
      <c r="F202" s="169" t="s">
        <v>175</v>
      </c>
      <c r="G202" s="172"/>
      <c r="H202" s="172"/>
      <c r="I202" s="172"/>
      <c r="J202" s="172"/>
      <c r="K202" s="172"/>
      <c r="L202" s="172"/>
      <c r="M202" s="172"/>
      <c r="N202" s="172"/>
      <c r="O202" s="170"/>
      <c r="Q202" s="10">
        <f t="shared" ref="Q202:AE202" si="74">SUMIFS(Q$18:Q$130,$P$18:$P$130,"&gt;2",$K$18:$K$130,-1)</f>
        <v>0</v>
      </c>
      <c r="R202" s="1">
        <f t="shared" si="74"/>
        <v>0</v>
      </c>
      <c r="S202" s="1">
        <f t="shared" si="74"/>
        <v>0</v>
      </c>
      <c r="T202" s="1">
        <f t="shared" si="74"/>
        <v>0</v>
      </c>
      <c r="U202" s="9">
        <f t="shared" si="74"/>
        <v>0</v>
      </c>
      <c r="V202" s="1">
        <f t="shared" si="74"/>
        <v>0</v>
      </c>
      <c r="W202" s="1">
        <f t="shared" si="74"/>
        <v>2</v>
      </c>
      <c r="X202" s="1">
        <f t="shared" si="74"/>
        <v>2</v>
      </c>
      <c r="Y202" s="1">
        <f t="shared" si="74"/>
        <v>1</v>
      </c>
      <c r="Z202" s="1">
        <f t="shared" si="74"/>
        <v>1</v>
      </c>
      <c r="AA202" s="10">
        <f t="shared" si="74"/>
        <v>2</v>
      </c>
      <c r="AB202" s="1">
        <f t="shared" si="74"/>
        <v>0</v>
      </c>
      <c r="AC202" s="1">
        <f t="shared" si="74"/>
        <v>0</v>
      </c>
      <c r="AD202" s="1">
        <f t="shared" si="74"/>
        <v>4</v>
      </c>
      <c r="AE202" s="9">
        <f t="shared" si="74"/>
        <v>4</v>
      </c>
      <c r="AJ202" s="10"/>
    </row>
    <row r="203" spans="5:39" x14ac:dyDescent="0.3">
      <c r="E203" s="71"/>
      <c r="F203" s="124" t="s">
        <v>25</v>
      </c>
      <c r="G203" s="125"/>
      <c r="H203" s="124" t="s">
        <v>168</v>
      </c>
      <c r="I203" s="174"/>
      <c r="J203" s="174"/>
      <c r="K203" s="174"/>
      <c r="L203" s="174"/>
      <c r="M203" s="174"/>
      <c r="N203" s="174"/>
      <c r="O203" s="125"/>
      <c r="P203" s="115"/>
      <c r="Q203" s="154"/>
      <c r="R203" s="151"/>
      <c r="S203" s="151" t="e">
        <f>(Q202*1+R202*2+S202*3+T202*4+U202*5)/SUM(Q202:U202)</f>
        <v>#DIV/0!</v>
      </c>
      <c r="T203" s="151"/>
      <c r="U203" s="156" t="e">
        <f>(U202*1.5+T202-R202-Q202*1.5)/SUM(Q202:U202)</f>
        <v>#DIV/0!</v>
      </c>
      <c r="V203" s="151"/>
      <c r="W203" s="151"/>
      <c r="X203" s="151">
        <f>(V202*1+W202*2+X202*3+Y202*4+Z202*5)/SUM(V202:Z202)</f>
        <v>3.1666666666666665</v>
      </c>
      <c r="Y203" s="151"/>
      <c r="Z203" s="156">
        <f>(Z202*1.5+Y202-W202-V202*1.5)/SUM(V202:Z202)</f>
        <v>8.3333333333333329E-2</v>
      </c>
      <c r="AA203" s="154"/>
      <c r="AB203" s="151"/>
      <c r="AC203" s="151">
        <f>(AA202*1+AB202*2+AC202*3+AD202*4+AE202*5)/SUM(AA202:AE202)</f>
        <v>3.8</v>
      </c>
      <c r="AD203" s="151"/>
      <c r="AE203" s="156">
        <f>(AE202*1.5+AD202-AB202-AA202*1.5)/SUM(AA202:AE202)</f>
        <v>0.7</v>
      </c>
      <c r="AJ203" s="10"/>
    </row>
    <row r="204" spans="5:39" x14ac:dyDescent="0.3">
      <c r="E204" s="71"/>
      <c r="F204" s="169"/>
      <c r="G204" s="173"/>
      <c r="H204" s="173"/>
      <c r="I204" s="173"/>
      <c r="J204" s="173"/>
      <c r="K204" s="173"/>
      <c r="L204" s="173"/>
      <c r="M204" s="173"/>
      <c r="N204" s="173"/>
      <c r="O204" s="170"/>
      <c r="AJ204" s="10"/>
    </row>
    <row r="205" spans="5:39" x14ac:dyDescent="0.3">
      <c r="F205" s="32"/>
      <c r="AJ205" s="10"/>
    </row>
    <row r="206" spans="5:39" x14ac:dyDescent="0.3">
      <c r="E206" t="s">
        <v>122</v>
      </c>
      <c r="F206" s="58"/>
      <c r="G206" s="49"/>
      <c r="H206" s="169" t="s">
        <v>165</v>
      </c>
      <c r="I206" s="58"/>
      <c r="J206" s="49"/>
      <c r="K206" s="49"/>
      <c r="L206" s="112"/>
      <c r="AF206" s="62">
        <f t="shared" ref="AF206:AM206" si="75">SUMIF($K$18:$K$130,1,AF$18:AF$130)</f>
        <v>45</v>
      </c>
      <c r="AG206" s="62">
        <f t="shared" si="75"/>
        <v>8</v>
      </c>
      <c r="AH206" s="62">
        <f t="shared" si="75"/>
        <v>5</v>
      </c>
      <c r="AI206" s="62">
        <f t="shared" si="75"/>
        <v>6</v>
      </c>
      <c r="AJ206" s="81">
        <f t="shared" si="75"/>
        <v>23</v>
      </c>
      <c r="AK206" s="62">
        <f t="shared" si="75"/>
        <v>4</v>
      </c>
      <c r="AL206" s="62">
        <f t="shared" si="75"/>
        <v>3</v>
      </c>
      <c r="AM206" s="117">
        <f t="shared" si="75"/>
        <v>18</v>
      </c>
    </row>
    <row r="207" spans="5:39" x14ac:dyDescent="0.3">
      <c r="F207" s="58"/>
      <c r="G207" s="49"/>
      <c r="H207" s="169" t="s">
        <v>164</v>
      </c>
      <c r="I207" s="49"/>
      <c r="J207" s="49"/>
      <c r="K207" s="49"/>
      <c r="L207" s="112"/>
      <c r="AF207" s="62">
        <f t="shared" ref="AF207:AM207" si="76">SUMIF($K$18:$K$130,-1,AF$18:AF$130)</f>
        <v>10</v>
      </c>
      <c r="AG207" s="62">
        <f t="shared" si="76"/>
        <v>6</v>
      </c>
      <c r="AH207" s="62">
        <f t="shared" si="76"/>
        <v>1</v>
      </c>
      <c r="AI207" s="62">
        <f t="shared" si="76"/>
        <v>3</v>
      </c>
      <c r="AJ207" s="81">
        <f t="shared" si="76"/>
        <v>5</v>
      </c>
      <c r="AK207" s="62">
        <f t="shared" si="76"/>
        <v>4</v>
      </c>
      <c r="AL207" s="62">
        <f t="shared" si="76"/>
        <v>3</v>
      </c>
      <c r="AM207" s="117">
        <f t="shared" si="76"/>
        <v>2</v>
      </c>
    </row>
    <row r="208" spans="5:39" x14ac:dyDescent="0.3">
      <c r="F208" s="56"/>
      <c r="G208" s="49"/>
      <c r="H208" s="113" t="s">
        <v>123</v>
      </c>
      <c r="I208" s="102"/>
      <c r="J208" s="102"/>
      <c r="K208" s="102"/>
      <c r="L208" s="114"/>
      <c r="M208" s="114"/>
      <c r="N208" s="114"/>
      <c r="O208" s="114"/>
      <c r="P208" s="114"/>
      <c r="Q208" s="103"/>
      <c r="R208" s="102"/>
      <c r="S208" s="102"/>
      <c r="T208" s="102"/>
      <c r="U208" s="104"/>
      <c r="V208" s="102"/>
      <c r="W208" s="102"/>
      <c r="X208" s="102"/>
      <c r="Y208" s="102"/>
      <c r="Z208" s="102"/>
      <c r="AA208" s="103"/>
      <c r="AB208" s="102"/>
      <c r="AC208" s="102"/>
      <c r="AD208" s="102"/>
      <c r="AE208" s="104"/>
      <c r="AF208" s="127">
        <f>AF207/(AF207+AF206)*100</f>
        <v>18.181818181818183</v>
      </c>
      <c r="AG208" s="201">
        <f t="shared" ref="AG208:AM208" si="77">AG207/(AG207+AG206)*100</f>
        <v>42.857142857142854</v>
      </c>
      <c r="AH208" s="127">
        <f t="shared" si="77"/>
        <v>16.666666666666664</v>
      </c>
      <c r="AI208" s="201">
        <f t="shared" si="77"/>
        <v>33.333333333333329</v>
      </c>
      <c r="AJ208" s="202">
        <f t="shared" si="77"/>
        <v>17.857142857142858</v>
      </c>
      <c r="AK208" s="127">
        <f t="shared" si="77"/>
        <v>50</v>
      </c>
      <c r="AL208" s="127">
        <f t="shared" si="77"/>
        <v>50</v>
      </c>
      <c r="AM208" s="129">
        <f t="shared" si="77"/>
        <v>10</v>
      </c>
    </row>
    <row r="209" spans="6:39" x14ac:dyDescent="0.3">
      <c r="F209" s="56"/>
      <c r="G209" s="49"/>
      <c r="H209" s="58" t="s">
        <v>32</v>
      </c>
      <c r="I209" s="49"/>
      <c r="J209" s="49"/>
      <c r="K209" s="49"/>
      <c r="L209" s="112"/>
      <c r="AF209" s="62">
        <f t="shared" ref="AF209:AM209" si="78">AF131-AF206-AF207</f>
        <v>0</v>
      </c>
      <c r="AG209" s="62">
        <f t="shared" si="78"/>
        <v>0</v>
      </c>
      <c r="AH209" s="62">
        <f t="shared" si="78"/>
        <v>0</v>
      </c>
      <c r="AI209" s="62">
        <f t="shared" si="78"/>
        <v>0</v>
      </c>
      <c r="AJ209" s="81">
        <f t="shared" si="78"/>
        <v>0</v>
      </c>
      <c r="AK209" s="62">
        <f t="shared" si="78"/>
        <v>0</v>
      </c>
      <c r="AL209" s="62">
        <f t="shared" si="78"/>
        <v>0</v>
      </c>
      <c r="AM209" s="117">
        <f t="shared" si="78"/>
        <v>0</v>
      </c>
    </row>
    <row r="210" spans="6:39" x14ac:dyDescent="0.3">
      <c r="AF210" s="62"/>
      <c r="AG210" s="62"/>
      <c r="AH210" s="62"/>
      <c r="AI210" s="62"/>
      <c r="AJ210" s="81"/>
      <c r="AK210" s="62"/>
      <c r="AL210" s="62"/>
      <c r="AM210" s="117"/>
    </row>
    <row r="211" spans="6:39" x14ac:dyDescent="0.3">
      <c r="AF211" s="131"/>
      <c r="AG211" s="62"/>
      <c r="AH211" s="62"/>
      <c r="AI211" s="62"/>
      <c r="AJ211" s="81"/>
      <c r="AK211" s="62"/>
      <c r="AL211" s="62"/>
      <c r="AM211" s="117"/>
    </row>
    <row r="212" spans="6:39" x14ac:dyDescent="0.3">
      <c r="AF212" s="62"/>
      <c r="AG212" s="62"/>
      <c r="AH212" s="62"/>
      <c r="AI212" s="62"/>
      <c r="AJ212" s="132"/>
      <c r="AK212" s="62"/>
      <c r="AL212" s="62"/>
      <c r="AM212" s="117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  <row r="567" spans="36:36" x14ac:dyDescent="0.3">
      <c r="AJ567" s="10"/>
    </row>
    <row r="568" spans="36:36" x14ac:dyDescent="0.3">
      <c r="AJ568" s="10"/>
    </row>
    <row r="569" spans="36:36" x14ac:dyDescent="0.3">
      <c r="AJ569" s="10"/>
    </row>
    <row r="570" spans="36:36" x14ac:dyDescent="0.3">
      <c r="AJ570" s="10"/>
    </row>
    <row r="571" spans="36:36" x14ac:dyDescent="0.3">
      <c r="AJ571" s="10"/>
    </row>
    <row r="572" spans="36:36" x14ac:dyDescent="0.3">
      <c r="AJ572" s="10"/>
    </row>
    <row r="573" spans="36:36" x14ac:dyDescent="0.3">
      <c r="AJ573" s="10"/>
    </row>
    <row r="574" spans="36:36" x14ac:dyDescent="0.3">
      <c r="AJ574" s="10"/>
    </row>
    <row r="575" spans="36:36" x14ac:dyDescent="0.3">
      <c r="AJ575" s="10"/>
    </row>
    <row r="576" spans="36:36" x14ac:dyDescent="0.3">
      <c r="AJ576" s="10"/>
    </row>
  </sheetData>
  <sortState ref="A8:AL130">
    <sortCondition ref="B8:B130"/>
    <sortCondition ref="D8:D130"/>
    <sortCondition ref="C8:C130"/>
    <sortCondition ref="E8:E130"/>
  </sortState>
  <mergeCells count="5">
    <mergeCell ref="AJ16:AM16"/>
    <mergeCell ref="Q16:U16"/>
    <mergeCell ref="V16:Z16"/>
    <mergeCell ref="AA16:AE16"/>
    <mergeCell ref="AF16:AI16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8" activePane="bottomLeft" state="frozen"/>
      <selection pane="bottomLeft" activeCell="AE29" sqref="AE29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" bestFit="1" customWidth="1"/>
    <col min="5" max="5" width="25.77734375" customWidth="1"/>
    <col min="6" max="13" width="4.33203125" style="18" customWidth="1"/>
    <col min="14" max="14" width="5.44140625" style="18" customWidth="1"/>
    <col min="15" max="16" width="4.33203125" style="18" customWidth="1"/>
    <col min="17" max="17" width="4.6640625" style="10" customWidth="1"/>
    <col min="18" max="18" width="4.6640625" style="1"/>
    <col min="19" max="19" width="5.109375" style="1" customWidth="1"/>
    <col min="20" max="20" width="4.6640625" style="1"/>
    <col min="21" max="21" width="5.109375" style="9" bestFit="1" customWidth="1"/>
    <col min="22" max="23" width="4.6640625" style="1"/>
    <col min="24" max="24" width="5.109375" style="1" customWidth="1"/>
    <col min="25" max="25" width="4.6640625" style="1"/>
    <col min="26" max="26" width="5.109375" style="1" bestFit="1" customWidth="1"/>
    <col min="27" max="27" width="4.6640625" style="10"/>
    <col min="28" max="28" width="4.6640625" style="1"/>
    <col min="29" max="29" width="5.109375" style="1" customWidth="1"/>
    <col min="30" max="30" width="4.6640625" style="1"/>
    <col min="31" max="31" width="5.109375" style="9" bestFit="1" customWidth="1"/>
    <col min="32" max="35" width="4.6640625" style="1"/>
    <col min="36" max="36" width="4.6640625" style="16" customWidth="1"/>
    <col min="37" max="37" width="4.6640625" style="1" customWidth="1"/>
    <col min="38" max="38" width="4.6640625" style="1"/>
    <col min="39" max="39" width="4.6640625" style="9"/>
    <col min="40" max="40" width="6.6640625" style="19" bestFit="1" customWidth="1"/>
    <col min="41" max="72" width="4.6640625" style="1"/>
  </cols>
  <sheetData>
    <row r="1" spans="1:80" hidden="1" x14ac:dyDescent="0.3">
      <c r="A1" s="53"/>
      <c r="B1" s="53"/>
      <c r="C1" s="53"/>
      <c r="D1" s="53"/>
      <c r="E1" s="133" t="s">
        <v>50</v>
      </c>
      <c r="F1" s="133"/>
      <c r="G1" s="139"/>
      <c r="H1" s="139"/>
      <c r="I1" s="139"/>
      <c r="J1" s="139"/>
      <c r="K1" s="139"/>
      <c r="L1" s="139"/>
      <c r="M1" s="139"/>
      <c r="N1" s="133"/>
      <c r="O1" s="133"/>
      <c r="P1" s="133"/>
      <c r="Q1" s="135">
        <f>Q$131*1.5</f>
        <v>21</v>
      </c>
      <c r="R1" s="136">
        <f>R$131</f>
        <v>12</v>
      </c>
      <c r="S1" s="136">
        <f t="shared" ref="S1:T1" si="0">S$131</f>
        <v>10</v>
      </c>
      <c r="T1" s="136">
        <f t="shared" si="0"/>
        <v>13</v>
      </c>
      <c r="U1" s="137">
        <f>U$131*1.5</f>
        <v>14.25</v>
      </c>
      <c r="V1" s="135">
        <f>V$131*1.5</f>
        <v>30</v>
      </c>
      <c r="W1" s="136">
        <f>W$131</f>
        <v>21</v>
      </c>
      <c r="X1" s="136">
        <f t="shared" ref="X1:Y1" si="1">X$131</f>
        <v>19.5</v>
      </c>
      <c r="Y1" s="136">
        <f t="shared" si="1"/>
        <v>13</v>
      </c>
      <c r="Z1" s="137">
        <f>Z$131*1.5</f>
        <v>20.25</v>
      </c>
      <c r="AA1" s="135">
        <f>AA$131*1.5</f>
        <v>87.75</v>
      </c>
      <c r="AB1" s="136">
        <f>AB$131</f>
        <v>58</v>
      </c>
      <c r="AC1" s="136">
        <f t="shared" ref="AC1:AD1" si="2">AC$131</f>
        <v>38</v>
      </c>
      <c r="AD1" s="136">
        <f t="shared" si="2"/>
        <v>27</v>
      </c>
      <c r="AE1" s="137">
        <f>AE$131*1.5</f>
        <v>37.5</v>
      </c>
      <c r="AF1" s="62"/>
      <c r="AG1" s="62"/>
      <c r="AH1" s="62"/>
      <c r="AI1" s="62"/>
      <c r="AJ1" s="81"/>
      <c r="AK1" s="62"/>
      <c r="AL1" s="62"/>
    </row>
    <row r="2" spans="1:80" x14ac:dyDescent="0.3">
      <c r="A2" s="53"/>
      <c r="B2" s="53"/>
      <c r="C2" s="53"/>
      <c r="D2" s="53"/>
      <c r="E2" s="133" t="s">
        <v>127</v>
      </c>
      <c r="F2" s="133"/>
      <c r="G2" s="139"/>
      <c r="H2" s="145"/>
      <c r="I2" s="145"/>
      <c r="J2" s="139"/>
      <c r="K2" s="139"/>
      <c r="L2" s="139">
        <f>L11</f>
        <v>26</v>
      </c>
      <c r="M2" s="139">
        <f>M11</f>
        <v>40</v>
      </c>
      <c r="N2" s="139">
        <f>N11</f>
        <v>94</v>
      </c>
      <c r="O2" s="133"/>
      <c r="P2" s="133"/>
      <c r="Q2" s="138"/>
      <c r="R2" s="139"/>
      <c r="S2" s="145">
        <f>(T1+U1+-R1-Q1)/SUM(Q1:U1)</f>
        <v>-8.1850533807829182E-2</v>
      </c>
      <c r="T2" s="139"/>
      <c r="U2" s="140"/>
      <c r="V2" s="138"/>
      <c r="W2" s="139"/>
      <c r="X2" s="145">
        <f>(Y1+Z1+-W1-V1)/SUM(V1:Z1)</f>
        <v>-0.1710843373493976</v>
      </c>
      <c r="Y2" s="139"/>
      <c r="Z2" s="140"/>
      <c r="AA2" s="138"/>
      <c r="AB2" s="139"/>
      <c r="AC2" s="145">
        <f>(AD1+AE1+-AB1-AA1)/SUM(AA1:AE1)</f>
        <v>-0.32729103726082576</v>
      </c>
      <c r="AD2" s="139"/>
      <c r="AE2" s="140"/>
      <c r="AF2" s="62"/>
      <c r="AG2" s="62"/>
      <c r="AH2" s="62"/>
      <c r="AI2" s="62"/>
      <c r="AJ2" s="81"/>
      <c r="AK2" s="62"/>
      <c r="AL2" s="62"/>
    </row>
    <row r="3" spans="1:80" hidden="1" x14ac:dyDescent="0.3">
      <c r="A3" s="53"/>
      <c r="B3" s="53"/>
      <c r="C3" s="53"/>
      <c r="D3" s="53"/>
      <c r="E3" s="133" t="s">
        <v>53</v>
      </c>
      <c r="F3" s="133"/>
      <c r="G3" s="139"/>
      <c r="H3" s="145"/>
      <c r="I3" s="145"/>
      <c r="J3" s="139"/>
      <c r="K3" s="139"/>
      <c r="L3" s="139"/>
      <c r="M3" s="139"/>
      <c r="N3" s="133"/>
      <c r="O3" s="133"/>
      <c r="P3" s="133"/>
      <c r="Q3" s="138">
        <f>Q147*1.5</f>
        <v>3</v>
      </c>
      <c r="R3" s="139">
        <f>R147</f>
        <v>4</v>
      </c>
      <c r="S3" s="139">
        <f t="shared" ref="S3:T3" si="3">S147</f>
        <v>6</v>
      </c>
      <c r="T3" s="139">
        <f t="shared" si="3"/>
        <v>7</v>
      </c>
      <c r="U3" s="140">
        <f>U147*1.5</f>
        <v>7.5</v>
      </c>
      <c r="V3" s="138">
        <f>V147*1.5</f>
        <v>15</v>
      </c>
      <c r="W3" s="139">
        <f>W147</f>
        <v>10.5</v>
      </c>
      <c r="X3" s="139">
        <f t="shared" ref="X3:Y3" si="4">X147</f>
        <v>5.5</v>
      </c>
      <c r="Y3" s="139">
        <f t="shared" si="4"/>
        <v>4</v>
      </c>
      <c r="Z3" s="140">
        <f>Z147*1.5</f>
        <v>4.5</v>
      </c>
      <c r="AA3" s="138">
        <f>AA147*1.5</f>
        <v>25.5</v>
      </c>
      <c r="AB3" s="139">
        <f>AB147</f>
        <v>22.5</v>
      </c>
      <c r="AC3" s="139">
        <f t="shared" ref="AC3:AD3" si="5">AC147</f>
        <v>13</v>
      </c>
      <c r="AD3" s="139">
        <f t="shared" si="5"/>
        <v>10</v>
      </c>
      <c r="AE3" s="140">
        <f>AE147*1.5</f>
        <v>10.5</v>
      </c>
      <c r="AF3" s="62"/>
      <c r="AG3" s="62"/>
      <c r="AH3" s="62"/>
      <c r="AI3" s="62"/>
      <c r="AJ3" s="81"/>
      <c r="AK3" s="62"/>
      <c r="AL3" s="62"/>
    </row>
    <row r="4" spans="1:80" x14ac:dyDescent="0.3">
      <c r="A4" s="53"/>
      <c r="B4" s="53"/>
      <c r="C4" s="53"/>
      <c r="D4" s="53"/>
      <c r="E4" s="133" t="s">
        <v>130</v>
      </c>
      <c r="F4" s="133"/>
      <c r="G4" s="139"/>
      <c r="H4" s="145"/>
      <c r="I4" s="145"/>
      <c r="J4" s="139"/>
      <c r="K4" s="139"/>
      <c r="L4" s="139">
        <f>L12</f>
        <v>10</v>
      </c>
      <c r="M4" s="139">
        <f t="shared" ref="M4:N4" si="6">M12</f>
        <v>14</v>
      </c>
      <c r="N4" s="139">
        <f t="shared" si="6"/>
        <v>30</v>
      </c>
      <c r="O4" s="133"/>
      <c r="P4" s="133"/>
      <c r="Q4" s="138"/>
      <c r="R4" s="139"/>
      <c r="S4" s="145">
        <f>(T3+U3+-R3-Q3)/SUM(Q3:U3)</f>
        <v>0.27272727272727271</v>
      </c>
      <c r="T4" s="139"/>
      <c r="U4" s="140"/>
      <c r="V4" s="138"/>
      <c r="W4" s="139"/>
      <c r="X4" s="145">
        <f>(Y3+Z3+-W3-V3)/SUM(V3:Z3)</f>
        <v>-0.43037974683544306</v>
      </c>
      <c r="Y4" s="139"/>
      <c r="Z4" s="140"/>
      <c r="AA4" s="138"/>
      <c r="AB4" s="139"/>
      <c r="AC4" s="145">
        <f>(AD3+AE3+-AB3-AA3)/SUM(AA3:AE3)</f>
        <v>-0.33742331288343558</v>
      </c>
      <c r="AD4" s="139"/>
      <c r="AE4" s="140"/>
      <c r="AF4" s="62"/>
      <c r="AG4" s="62"/>
      <c r="AH4" s="62"/>
      <c r="AI4" s="62"/>
      <c r="AJ4" s="81"/>
      <c r="AK4" s="62"/>
      <c r="AL4" s="62"/>
    </row>
    <row r="5" spans="1:80" hidden="1" x14ac:dyDescent="0.3">
      <c r="A5" s="53"/>
      <c r="B5" s="53"/>
      <c r="C5" s="53"/>
      <c r="D5" s="53"/>
      <c r="E5" s="133" t="s">
        <v>51</v>
      </c>
      <c r="F5" s="133"/>
      <c r="G5" s="139"/>
      <c r="H5" s="145"/>
      <c r="I5" s="139"/>
      <c r="J5" s="139"/>
      <c r="K5" s="139"/>
      <c r="L5" s="146"/>
      <c r="M5" s="146"/>
      <c r="N5" s="146"/>
      <c r="O5" s="146"/>
      <c r="P5" s="146"/>
      <c r="Q5" s="135">
        <f>Q151*1.5</f>
        <v>18</v>
      </c>
      <c r="R5" s="136">
        <f>R151</f>
        <v>8</v>
      </c>
      <c r="S5" s="136">
        <f t="shared" ref="S5:T5" si="7">S151</f>
        <v>4</v>
      </c>
      <c r="T5" s="136">
        <f t="shared" si="7"/>
        <v>6</v>
      </c>
      <c r="U5" s="137">
        <f>U151*1.5</f>
        <v>6.75</v>
      </c>
      <c r="V5" s="135">
        <f>V151*1.5</f>
        <v>15</v>
      </c>
      <c r="W5" s="136">
        <f>W151</f>
        <v>10.5</v>
      </c>
      <c r="X5" s="136">
        <f t="shared" ref="X5:Y5" si="8">X151</f>
        <v>14</v>
      </c>
      <c r="Y5" s="136">
        <f t="shared" si="8"/>
        <v>9</v>
      </c>
      <c r="Z5" s="137">
        <f>Z151*1.5</f>
        <v>15.75</v>
      </c>
      <c r="AA5" s="135">
        <f>AA151*1.5</f>
        <v>62.25</v>
      </c>
      <c r="AB5" s="136">
        <f>AB151</f>
        <v>35.5</v>
      </c>
      <c r="AC5" s="136">
        <f t="shared" ref="AC5:AD5" si="9">AC151</f>
        <v>25</v>
      </c>
      <c r="AD5" s="136">
        <f t="shared" si="9"/>
        <v>17</v>
      </c>
      <c r="AE5" s="137">
        <f>AE151*1.5</f>
        <v>27</v>
      </c>
      <c r="AF5" s="62"/>
      <c r="AG5" s="62"/>
      <c r="AH5" s="62"/>
      <c r="AI5" s="62"/>
      <c r="AJ5" s="81"/>
      <c r="AK5" s="62"/>
      <c r="AL5" s="62"/>
    </row>
    <row r="6" spans="1:80" x14ac:dyDescent="0.3">
      <c r="A6" s="53"/>
      <c r="B6" s="53"/>
      <c r="C6" s="53"/>
      <c r="D6" s="53"/>
      <c r="E6" s="133" t="s">
        <v>129</v>
      </c>
      <c r="F6" s="133"/>
      <c r="G6" s="139"/>
      <c r="H6" s="145"/>
      <c r="I6" s="139"/>
      <c r="J6" s="139"/>
      <c r="K6" s="139"/>
      <c r="L6" s="146">
        <f>L13</f>
        <v>16</v>
      </c>
      <c r="M6" s="146">
        <f t="shared" ref="M6:N6" si="10">M13</f>
        <v>26</v>
      </c>
      <c r="N6" s="146">
        <f t="shared" si="10"/>
        <v>64</v>
      </c>
      <c r="O6" s="147"/>
      <c r="P6" s="148"/>
      <c r="Q6" s="138"/>
      <c r="R6" s="139"/>
      <c r="S6" s="145">
        <f>(T5+U5+-R5-Q5)/SUM(Q5:U5)</f>
        <v>-0.30994152046783624</v>
      </c>
      <c r="T6" s="139"/>
      <c r="U6" s="140"/>
      <c r="V6" s="138"/>
      <c r="W6" s="139"/>
      <c r="X6" s="145">
        <f>(Y5+Z5+-W5-V5)/SUM(V5:Z5)</f>
        <v>-1.1673151750972763E-2</v>
      </c>
      <c r="Y6" s="139"/>
      <c r="Z6" s="140"/>
      <c r="AA6" s="138"/>
      <c r="AB6" s="139"/>
      <c r="AC6" s="145">
        <f>(AD5+AE5+-AB5-AA5)/SUM(AA5:AE5)</f>
        <v>-0.32233883058470764</v>
      </c>
      <c r="AD6" s="139"/>
      <c r="AE6" s="140"/>
      <c r="AF6" s="62"/>
      <c r="AG6" s="62"/>
      <c r="AH6" s="62"/>
      <c r="AI6" s="62"/>
      <c r="AJ6" s="81"/>
      <c r="AK6" s="62"/>
      <c r="AL6" s="62"/>
    </row>
    <row r="7" spans="1:80" hidden="1" x14ac:dyDescent="0.3">
      <c r="A7" s="53"/>
      <c r="B7" s="53"/>
      <c r="C7" s="53"/>
      <c r="D7" s="53"/>
      <c r="E7" s="133" t="s">
        <v>56</v>
      </c>
      <c r="F7" s="133"/>
      <c r="G7" s="139"/>
      <c r="H7" s="145"/>
      <c r="I7" s="145"/>
      <c r="J7" s="139"/>
      <c r="K7" s="139"/>
      <c r="L7" s="139"/>
      <c r="M7" s="139"/>
      <c r="N7" s="133"/>
      <c r="O7" s="133"/>
      <c r="P7" s="133"/>
      <c r="Q7" s="135">
        <f>Q155*1.5</f>
        <v>10.5</v>
      </c>
      <c r="R7" s="136">
        <f>R155</f>
        <v>2.5</v>
      </c>
      <c r="S7" s="136">
        <f t="shared" ref="S7:T7" si="11">S155</f>
        <v>0.5</v>
      </c>
      <c r="T7" s="136">
        <f t="shared" si="11"/>
        <v>3</v>
      </c>
      <c r="U7" s="137">
        <f>U155*1.5</f>
        <v>3.75</v>
      </c>
      <c r="V7" s="135">
        <f>V155*1.5</f>
        <v>9</v>
      </c>
      <c r="W7" s="136">
        <f>W155</f>
        <v>4</v>
      </c>
      <c r="X7" s="136">
        <f t="shared" ref="X7:Y7" si="12">X155</f>
        <v>4</v>
      </c>
      <c r="Y7" s="136">
        <f t="shared" si="12"/>
        <v>2</v>
      </c>
      <c r="Z7" s="137">
        <f>Z155*1.5</f>
        <v>12</v>
      </c>
      <c r="AA7" s="135">
        <f>AA155*1.5</f>
        <v>31.5</v>
      </c>
      <c r="AB7" s="136">
        <f>AB155</f>
        <v>10.5</v>
      </c>
      <c r="AC7" s="136">
        <f t="shared" ref="AC7:AD7" si="13">AC155</f>
        <v>6</v>
      </c>
      <c r="AD7" s="136">
        <f t="shared" si="13"/>
        <v>4</v>
      </c>
      <c r="AE7" s="137">
        <f>AE155*1.5</f>
        <v>10.5</v>
      </c>
      <c r="AF7" s="62"/>
      <c r="AG7" s="62"/>
      <c r="AH7" s="62"/>
      <c r="AI7" s="62"/>
      <c r="AJ7" s="81"/>
      <c r="AK7" s="62"/>
      <c r="AL7" s="62"/>
    </row>
    <row r="8" spans="1:80" x14ac:dyDescent="0.3">
      <c r="A8" s="53"/>
      <c r="B8" s="53"/>
      <c r="C8" s="53"/>
      <c r="D8" s="53"/>
      <c r="E8" s="133" t="s">
        <v>131</v>
      </c>
      <c r="F8" s="133"/>
      <c r="G8" s="139"/>
      <c r="H8" s="145"/>
      <c r="I8" s="145"/>
      <c r="J8" s="139"/>
      <c r="K8" s="139"/>
      <c r="L8" s="139">
        <f>L14</f>
        <v>8</v>
      </c>
      <c r="M8" s="139">
        <f t="shared" ref="M8:N8" si="14">M14</f>
        <v>13</v>
      </c>
      <c r="N8" s="139">
        <f t="shared" si="14"/>
        <v>25</v>
      </c>
      <c r="O8" s="133"/>
      <c r="P8" s="133"/>
      <c r="Q8" s="138"/>
      <c r="R8" s="139"/>
      <c r="S8" s="145">
        <f>(T7+U7+-R7-Q7)/SUM(Q7:U7)</f>
        <v>-0.30864197530864196</v>
      </c>
      <c r="T8" s="139"/>
      <c r="U8" s="140"/>
      <c r="V8" s="138"/>
      <c r="W8" s="139"/>
      <c r="X8" s="145">
        <f>(Y7+Z7+-W7-V7)/SUM(V7:Z7)</f>
        <v>3.2258064516129031E-2</v>
      </c>
      <c r="Y8" s="139"/>
      <c r="Z8" s="140"/>
      <c r="AA8" s="138"/>
      <c r="AB8" s="139"/>
      <c r="AC8" s="145">
        <f>(AD7+AE7+-AB7-AA7)/SUM(AA7:AE7)</f>
        <v>-0.44</v>
      </c>
      <c r="AD8" s="139"/>
      <c r="AE8" s="140"/>
      <c r="AF8" s="62"/>
      <c r="AG8" s="62"/>
      <c r="AH8" s="62"/>
      <c r="AI8" s="62"/>
      <c r="AJ8" s="81"/>
      <c r="AK8" s="62"/>
      <c r="AL8" s="62"/>
    </row>
    <row r="9" spans="1:80" hidden="1" x14ac:dyDescent="0.3">
      <c r="A9" s="53"/>
      <c r="B9" s="53"/>
      <c r="C9" s="53"/>
      <c r="D9" s="53"/>
      <c r="E9" s="133" t="s">
        <v>124</v>
      </c>
      <c r="F9" s="133"/>
      <c r="G9" s="139"/>
      <c r="H9" s="145"/>
      <c r="I9" s="145"/>
      <c r="J9" s="139"/>
      <c r="K9" s="139"/>
      <c r="L9" s="139"/>
      <c r="M9" s="139"/>
      <c r="N9" s="133"/>
      <c r="O9" s="133"/>
      <c r="P9" s="133"/>
      <c r="Q9" s="135">
        <f>Q170*1.5</f>
        <v>4.5</v>
      </c>
      <c r="R9" s="136">
        <f>R170</f>
        <v>0.5</v>
      </c>
      <c r="S9" s="136">
        <f t="shared" ref="S9:T9" si="15">S170</f>
        <v>0</v>
      </c>
      <c r="T9" s="136">
        <f t="shared" si="15"/>
        <v>2</v>
      </c>
      <c r="U9" s="137">
        <f>U170*1.5</f>
        <v>3</v>
      </c>
      <c r="V9" s="135">
        <f>V170*1.5</f>
        <v>6</v>
      </c>
      <c r="W9" s="136">
        <f>W170</f>
        <v>0</v>
      </c>
      <c r="X9" s="136">
        <f t="shared" ref="X9:Y9" si="16">X170</f>
        <v>0</v>
      </c>
      <c r="Y9" s="136">
        <f t="shared" si="16"/>
        <v>0.5</v>
      </c>
      <c r="Z9" s="137">
        <f>Z170*1.5</f>
        <v>7.5</v>
      </c>
      <c r="AA9" s="135">
        <f>AA170*1.5</f>
        <v>21</v>
      </c>
      <c r="AB9" s="136">
        <f>AB170</f>
        <v>6</v>
      </c>
      <c r="AC9" s="136">
        <f t="shared" ref="AC9:AD9" si="17">AC170</f>
        <v>2</v>
      </c>
      <c r="AD9" s="136">
        <f t="shared" si="17"/>
        <v>0</v>
      </c>
      <c r="AE9" s="137">
        <f>AE170*1.5</f>
        <v>3</v>
      </c>
      <c r="AF9" s="62"/>
      <c r="AG9" s="62"/>
      <c r="AH9" s="62"/>
      <c r="AI9" s="62"/>
      <c r="AJ9" s="81"/>
      <c r="AK9" s="62"/>
      <c r="AL9" s="62"/>
    </row>
    <row r="10" spans="1:80" ht="15" thickBot="1" x14ac:dyDescent="0.35">
      <c r="A10" s="53"/>
      <c r="B10" s="53"/>
      <c r="C10" s="53"/>
      <c r="D10" s="53"/>
      <c r="E10" s="134" t="s">
        <v>132</v>
      </c>
      <c r="F10" s="134"/>
      <c r="G10" s="141"/>
      <c r="H10" s="142"/>
      <c r="I10" s="142"/>
      <c r="J10" s="141"/>
      <c r="K10" s="141"/>
      <c r="L10" s="141">
        <f>L15</f>
        <v>4</v>
      </c>
      <c r="M10" s="141">
        <f t="shared" ref="M10:N10" si="18">M15</f>
        <v>5</v>
      </c>
      <c r="N10" s="141">
        <f t="shared" si="18"/>
        <v>12</v>
      </c>
      <c r="O10" s="134"/>
      <c r="P10" s="134"/>
      <c r="Q10" s="143"/>
      <c r="R10" s="141"/>
      <c r="S10" s="142">
        <f>(T9+U9+-R9-Q9)/SUM(Q9:U9)</f>
        <v>0</v>
      </c>
      <c r="T10" s="141"/>
      <c r="U10" s="144"/>
      <c r="V10" s="143"/>
      <c r="W10" s="141"/>
      <c r="X10" s="142">
        <f>(Y9+Z9+-W9-V9)/SUM(V9:Z9)</f>
        <v>0.14285714285714285</v>
      </c>
      <c r="Y10" s="141"/>
      <c r="Z10" s="144"/>
      <c r="AA10" s="143"/>
      <c r="AB10" s="141"/>
      <c r="AC10" s="149">
        <f>(AD9+AE9+-AB9-AA9)/SUM(AA9:AE9)</f>
        <v>-0.75</v>
      </c>
      <c r="AD10" s="141"/>
      <c r="AE10" s="144"/>
      <c r="AF10" s="62"/>
      <c r="AG10" s="62"/>
      <c r="AH10" s="62"/>
      <c r="AI10" s="62"/>
      <c r="AJ10" s="81"/>
      <c r="AK10" s="62"/>
      <c r="AL10" s="62"/>
    </row>
    <row r="11" spans="1:80" x14ac:dyDescent="0.3">
      <c r="A11" s="53"/>
      <c r="B11" s="53"/>
      <c r="C11" s="53"/>
      <c r="D11" s="53"/>
      <c r="E11" s="56" t="s">
        <v>25</v>
      </c>
      <c r="F11" s="71"/>
      <c r="G11" s="60"/>
      <c r="H11" s="76"/>
      <c r="I11" s="76"/>
      <c r="J11" s="60"/>
      <c r="K11" s="60"/>
      <c r="L11" s="60">
        <f>L131</f>
        <v>26</v>
      </c>
      <c r="M11" s="60">
        <f t="shared" ref="M11:N11" si="19">M131</f>
        <v>40</v>
      </c>
      <c r="N11" s="60">
        <f t="shared" si="19"/>
        <v>94</v>
      </c>
      <c r="O11" s="71"/>
      <c r="P11" s="71"/>
      <c r="Q11" s="81"/>
      <c r="R11" s="60"/>
      <c r="S11" s="76">
        <f>S133</f>
        <v>2.8632478632478633</v>
      </c>
      <c r="T11" s="60"/>
      <c r="U11" s="117"/>
      <c r="V11" s="81"/>
      <c r="W11" s="60"/>
      <c r="X11" s="76">
        <f>X133</f>
        <v>2.7586206896551726</v>
      </c>
      <c r="Y11" s="60"/>
      <c r="Z11" s="117"/>
      <c r="AA11" s="81"/>
      <c r="AB11" s="60"/>
      <c r="AC11" s="76">
        <f>AC133</f>
        <v>2.5254237288135593</v>
      </c>
      <c r="AD11" s="60"/>
      <c r="AE11" s="117"/>
      <c r="AF11" s="60"/>
      <c r="AG11" s="60"/>
      <c r="AH11" s="60"/>
      <c r="AI11" s="60"/>
      <c r="AJ11" s="81"/>
      <c r="AK11" s="60"/>
      <c r="AL11" s="60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53"/>
      <c r="B12" s="53"/>
      <c r="C12" s="53"/>
      <c r="D12" s="53"/>
      <c r="E12" s="56" t="s">
        <v>55</v>
      </c>
      <c r="F12" s="71"/>
      <c r="G12" s="60"/>
      <c r="H12" s="76"/>
      <c r="I12" s="76"/>
      <c r="J12" s="60"/>
      <c r="K12" s="60"/>
      <c r="L12" s="60">
        <f>L147</f>
        <v>10</v>
      </c>
      <c r="M12" s="60">
        <f t="shared" ref="M12:N12" si="20">M147</f>
        <v>14</v>
      </c>
      <c r="N12" s="60">
        <f t="shared" si="20"/>
        <v>30</v>
      </c>
      <c r="O12" s="71"/>
      <c r="P12" s="71"/>
      <c r="Q12" s="81"/>
      <c r="R12" s="60"/>
      <c r="S12" s="110">
        <f>S149</f>
        <v>3.375</v>
      </c>
      <c r="T12" s="60"/>
      <c r="U12" s="117"/>
      <c r="V12" s="81"/>
      <c r="W12" s="60"/>
      <c r="X12" s="110">
        <f>X149</f>
        <v>2.3787878787878789</v>
      </c>
      <c r="Y12" s="60"/>
      <c r="Z12" s="117"/>
      <c r="AA12" s="81"/>
      <c r="AB12" s="60"/>
      <c r="AC12" s="76">
        <f>AC149</f>
        <v>2.5323741007194243</v>
      </c>
      <c r="AD12" s="60"/>
      <c r="AE12" s="117"/>
      <c r="AF12" s="60"/>
      <c r="AG12" s="60"/>
      <c r="AH12" s="60"/>
      <c r="AI12" s="60"/>
      <c r="AJ12" s="81"/>
      <c r="AK12" s="60"/>
      <c r="AL12" s="60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53"/>
      <c r="B13" s="53"/>
      <c r="C13" s="53"/>
      <c r="D13" s="53"/>
      <c r="E13" s="56" t="s">
        <v>54</v>
      </c>
      <c r="F13" s="71"/>
      <c r="G13" s="60"/>
      <c r="H13" s="76"/>
      <c r="I13" s="76"/>
      <c r="J13" s="60"/>
      <c r="K13" s="60"/>
      <c r="L13" s="60">
        <f>L151</f>
        <v>16</v>
      </c>
      <c r="M13" s="60">
        <f t="shared" ref="M13:N13" si="21">M151</f>
        <v>26</v>
      </c>
      <c r="N13" s="60">
        <f t="shared" si="21"/>
        <v>64</v>
      </c>
      <c r="O13" s="71"/>
      <c r="P13" s="71"/>
      <c r="Q13" s="81"/>
      <c r="R13" s="60"/>
      <c r="S13" s="110">
        <f>S153</f>
        <v>2.5072463768115942</v>
      </c>
      <c r="T13" s="60"/>
      <c r="U13" s="117"/>
      <c r="V13" s="81"/>
      <c r="W13" s="60"/>
      <c r="X13" s="110">
        <f>X153</f>
        <v>2.9907407407407409</v>
      </c>
      <c r="Y13" s="60"/>
      <c r="Z13" s="117"/>
      <c r="AA13" s="81"/>
      <c r="AB13" s="60"/>
      <c r="AC13" s="76">
        <f>AC153</f>
        <v>2.5218978102189782</v>
      </c>
      <c r="AD13" s="60"/>
      <c r="AE13" s="117"/>
      <c r="AF13" s="60"/>
      <c r="AG13" s="60"/>
      <c r="AH13" s="60"/>
      <c r="AI13" s="60"/>
      <c r="AJ13" s="81"/>
      <c r="AK13" s="60"/>
      <c r="AL13" s="60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53"/>
      <c r="B14" s="53"/>
      <c r="C14" s="53"/>
      <c r="D14" s="53"/>
      <c r="E14" s="71" t="s">
        <v>58</v>
      </c>
      <c r="F14" s="71"/>
      <c r="G14" s="60"/>
      <c r="H14" s="76"/>
      <c r="I14" s="76"/>
      <c r="J14" s="60"/>
      <c r="K14" s="60"/>
      <c r="L14" s="60">
        <f>+L155</f>
        <v>8</v>
      </c>
      <c r="M14" s="60">
        <f t="shared" ref="M14:N14" si="22">+M155</f>
        <v>13</v>
      </c>
      <c r="N14" s="60">
        <f t="shared" si="22"/>
        <v>25</v>
      </c>
      <c r="O14" s="71"/>
      <c r="P14" s="71"/>
      <c r="Q14" s="81"/>
      <c r="R14" s="60"/>
      <c r="S14" s="110">
        <f>S157</f>
        <v>2.4516129032258065</v>
      </c>
      <c r="T14" s="60"/>
      <c r="U14" s="117"/>
      <c r="V14" s="81"/>
      <c r="W14" s="60"/>
      <c r="X14" s="110">
        <f>X157</f>
        <v>3.0833333333333335</v>
      </c>
      <c r="Y14" s="60"/>
      <c r="Z14" s="117"/>
      <c r="AA14" s="81"/>
      <c r="AB14" s="60"/>
      <c r="AC14" s="76">
        <f>AC157</f>
        <v>2.2886597938144329</v>
      </c>
      <c r="AD14" s="60"/>
      <c r="AE14" s="117"/>
      <c r="AF14" s="60"/>
      <c r="AG14" s="60"/>
      <c r="AH14" s="60"/>
      <c r="AI14" s="60"/>
      <c r="AJ14" s="81"/>
      <c r="AK14" s="60"/>
      <c r="AL14" s="60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79"/>
      <c r="B15" s="79"/>
      <c r="C15" s="79"/>
      <c r="D15" s="79"/>
      <c r="E15" s="79" t="s">
        <v>133</v>
      </c>
      <c r="F15" s="79"/>
      <c r="G15" s="118"/>
      <c r="H15" s="119"/>
      <c r="I15" s="119"/>
      <c r="J15" s="118"/>
      <c r="K15" s="118"/>
      <c r="L15" s="118">
        <f>L170</f>
        <v>4</v>
      </c>
      <c r="M15" s="118">
        <f>M170</f>
        <v>5</v>
      </c>
      <c r="N15" s="118">
        <f>N170</f>
        <v>12</v>
      </c>
      <c r="O15" s="79"/>
      <c r="P15" s="79"/>
      <c r="Q15" s="120"/>
      <c r="R15" s="118"/>
      <c r="S15" s="119">
        <f>S172</f>
        <v>2.9333333333333331</v>
      </c>
      <c r="T15" s="119"/>
      <c r="U15" s="122"/>
      <c r="V15" s="123"/>
      <c r="W15" s="119"/>
      <c r="X15" s="111">
        <f>X172</f>
        <v>3.263157894736842</v>
      </c>
      <c r="Y15" s="119"/>
      <c r="Z15" s="122"/>
      <c r="AA15" s="123"/>
      <c r="AB15" s="119"/>
      <c r="AC15" s="119">
        <f>AC172</f>
        <v>1.75</v>
      </c>
      <c r="AD15" s="118"/>
      <c r="AE15" s="121"/>
      <c r="AF15" s="118"/>
      <c r="AG15" s="118"/>
      <c r="AH15" s="118"/>
      <c r="AI15" s="118"/>
      <c r="AJ15" s="120"/>
      <c r="AK15" s="118"/>
      <c r="AL15" s="118"/>
      <c r="AM15" s="39"/>
      <c r="AN15" s="1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16" t="s">
        <v>3</v>
      </c>
      <c r="R16" s="219"/>
      <c r="S16" s="219"/>
      <c r="T16" s="219"/>
      <c r="U16" s="218"/>
      <c r="V16" s="216" t="s">
        <v>4</v>
      </c>
      <c r="W16" s="219"/>
      <c r="X16" s="219"/>
      <c r="Y16" s="219"/>
      <c r="Z16" s="218"/>
      <c r="AA16" s="216" t="s">
        <v>5</v>
      </c>
      <c r="AB16" s="219"/>
      <c r="AC16" s="219"/>
      <c r="AD16" s="219"/>
      <c r="AE16" s="218"/>
      <c r="AF16" s="216" t="s">
        <v>6</v>
      </c>
      <c r="AG16" s="219"/>
      <c r="AH16" s="219"/>
      <c r="AI16" s="218"/>
      <c r="AJ16" s="216" t="s">
        <v>7</v>
      </c>
      <c r="AK16" s="219"/>
      <c r="AL16" s="219"/>
      <c r="AM16" s="218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27</v>
      </c>
      <c r="B17" s="2" t="s">
        <v>0</v>
      </c>
      <c r="C17" s="48" t="s">
        <v>22</v>
      </c>
      <c r="D17" s="48" t="s">
        <v>23</v>
      </c>
      <c r="E17" s="2" t="s">
        <v>1</v>
      </c>
      <c r="F17" s="35" t="s">
        <v>2</v>
      </c>
      <c r="G17" s="35" t="s">
        <v>9</v>
      </c>
      <c r="H17" s="35" t="s">
        <v>10</v>
      </c>
      <c r="I17" s="75" t="s">
        <v>30</v>
      </c>
      <c r="J17" s="65" t="s">
        <v>49</v>
      </c>
      <c r="K17" s="65" t="s">
        <v>57</v>
      </c>
      <c r="L17" s="24" t="s">
        <v>16</v>
      </c>
      <c r="M17" s="24" t="s">
        <v>19</v>
      </c>
      <c r="N17" s="24" t="s">
        <v>20</v>
      </c>
      <c r="O17" s="24" t="s">
        <v>21</v>
      </c>
      <c r="P17" s="24" t="s">
        <v>18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20"/>
    </row>
    <row r="18" spans="1:40" ht="14.4" customHeight="1" x14ac:dyDescent="0.3">
      <c r="A18">
        <v>31</v>
      </c>
      <c r="B18">
        <v>1993</v>
      </c>
      <c r="C18">
        <v>11</v>
      </c>
      <c r="D18">
        <v>2</v>
      </c>
      <c r="E18" t="s">
        <v>195</v>
      </c>
      <c r="F18" s="18">
        <v>1</v>
      </c>
      <c r="G18" s="18">
        <v>0</v>
      </c>
      <c r="H18" s="18">
        <v>0</v>
      </c>
      <c r="I18" s="18">
        <f>IF(G18=1,1,IF(H18=1,1,0))</f>
        <v>0</v>
      </c>
      <c r="J18" s="1">
        <v>1</v>
      </c>
      <c r="K18" s="1">
        <f t="shared" ref="K18:K81" si="23">IF(F18=2,-1,IF(F18=3,-1,IF((F18+G18)=2,-1,IF((F18+H18)=2,-1,1))))</f>
        <v>1</v>
      </c>
      <c r="L18" s="1" t="str">
        <f t="shared" ref="L18:L81" si="24">IF(SUM(Q18:U18)=0,"",(Q18*1+R18*2+S18*3+T18*4+U18*5)/SUM(Q18:U18))</f>
        <v/>
      </c>
      <c r="M18" s="1" t="str">
        <f t="shared" ref="M18:M81" si="25">IF(SUM(V18:Z18)=0,"",(V18*1+W18*2+X18*3+Y18*4+Z18*5)/SUM(V18:Z18))</f>
        <v/>
      </c>
      <c r="N18" s="1">
        <f t="shared" ref="N18:N81" si="26">IF(SUM(AA18:AE18)=0,"",(AA18*1+AB18*2+AC18*3+AD18*4+AE18*5)/SUM(AA18:AE18))</f>
        <v>4</v>
      </c>
      <c r="O18" s="1">
        <f t="shared" ref="O18:O81" si="27">IF(AF18=1,1,(IF(AG18=1,2,(IF(AH18=1,3,(IF(AI18=1,4,"")))))))</f>
        <v>4</v>
      </c>
      <c r="P18" s="1">
        <f t="shared" ref="P18:P81" si="28">IF(AJ18=1,1,(IF(AK18=1,2,(IF(AL18=1,3,(IF(AM18=1,4,"")))))))</f>
        <v>4</v>
      </c>
      <c r="AC18" s="1">
        <v>1</v>
      </c>
      <c r="AD18" s="1">
        <v>1</v>
      </c>
      <c r="AE18" s="9">
        <v>1</v>
      </c>
      <c r="AI18" s="1">
        <v>1</v>
      </c>
      <c r="AJ18" s="15"/>
      <c r="AK18" s="14"/>
      <c r="AL18" s="14"/>
      <c r="AM18" s="9">
        <v>1</v>
      </c>
    </row>
    <row r="19" spans="1:40" ht="14.4" customHeight="1" x14ac:dyDescent="0.3">
      <c r="A19">
        <v>31</v>
      </c>
      <c r="B19">
        <v>1993</v>
      </c>
      <c r="C19">
        <v>18</v>
      </c>
      <c r="D19">
        <v>2</v>
      </c>
      <c r="E19" t="s">
        <v>203</v>
      </c>
      <c r="F19" s="18">
        <v>1</v>
      </c>
      <c r="G19" s="18">
        <v>0</v>
      </c>
      <c r="H19" s="18">
        <v>0</v>
      </c>
      <c r="I19" s="18">
        <f t="shared" ref="I19:I82" si="29">IF(G19=1,1,IF(H19=1,1,0))</f>
        <v>0</v>
      </c>
      <c r="J19" s="1">
        <v>1</v>
      </c>
      <c r="K19" s="1">
        <f t="shared" si="23"/>
        <v>1</v>
      </c>
      <c r="L19" s="1">
        <f t="shared" si="24"/>
        <v>4</v>
      </c>
      <c r="M19" s="1">
        <f t="shared" si="25"/>
        <v>4</v>
      </c>
      <c r="N19" s="1">
        <f t="shared" si="26"/>
        <v>2.8</v>
      </c>
      <c r="O19" s="1">
        <f t="shared" si="27"/>
        <v>1</v>
      </c>
      <c r="P19" s="1">
        <f t="shared" si="28"/>
        <v>1</v>
      </c>
      <c r="S19" s="1">
        <v>1</v>
      </c>
      <c r="T19" s="1">
        <v>1</v>
      </c>
      <c r="U19" s="9">
        <v>1</v>
      </c>
      <c r="X19" s="1">
        <v>1</v>
      </c>
      <c r="Y19" s="1">
        <v>1</v>
      </c>
      <c r="Z19" s="1">
        <v>1</v>
      </c>
      <c r="AB19" s="1">
        <v>1</v>
      </c>
      <c r="AC19" s="1">
        <v>1</v>
      </c>
      <c r="AD19" s="1">
        <v>0.5</v>
      </c>
      <c r="AF19" s="1">
        <v>1</v>
      </c>
      <c r="AJ19" s="10">
        <v>1</v>
      </c>
      <c r="AN19" s="19" t="s">
        <v>45</v>
      </c>
    </row>
    <row r="20" spans="1:40" ht="14.4" customHeight="1" x14ac:dyDescent="0.3">
      <c r="A20">
        <v>31</v>
      </c>
      <c r="B20">
        <v>1993</v>
      </c>
      <c r="C20">
        <v>4</v>
      </c>
      <c r="D20">
        <v>3</v>
      </c>
      <c r="E20" t="s">
        <v>200</v>
      </c>
      <c r="F20" s="18">
        <v>1</v>
      </c>
      <c r="G20" s="18">
        <v>0</v>
      </c>
      <c r="H20" s="18">
        <v>0</v>
      </c>
      <c r="I20" s="18">
        <f t="shared" si="29"/>
        <v>0</v>
      </c>
      <c r="J20" s="1">
        <v>1</v>
      </c>
      <c r="K20" s="1">
        <f t="shared" si="23"/>
        <v>1</v>
      </c>
      <c r="L20" s="1">
        <f t="shared" si="24"/>
        <v>4.5</v>
      </c>
      <c r="M20" s="1">
        <f t="shared" si="25"/>
        <v>1.8</v>
      </c>
      <c r="N20" s="1">
        <f t="shared" si="26"/>
        <v>2</v>
      </c>
      <c r="O20" s="1">
        <f t="shared" si="27"/>
        <v>1</v>
      </c>
      <c r="P20" s="1">
        <f t="shared" si="28"/>
        <v>1</v>
      </c>
      <c r="T20" s="1">
        <v>1</v>
      </c>
      <c r="U20" s="9">
        <v>1</v>
      </c>
      <c r="V20" s="1">
        <v>1</v>
      </c>
      <c r="W20" s="1">
        <v>1</v>
      </c>
      <c r="X20" s="1">
        <v>0.5</v>
      </c>
      <c r="AA20" s="10">
        <v>1</v>
      </c>
      <c r="AB20" s="1">
        <v>1</v>
      </c>
      <c r="AC20" s="1">
        <v>1</v>
      </c>
      <c r="AF20" s="1">
        <v>1</v>
      </c>
      <c r="AJ20" s="10">
        <v>1</v>
      </c>
    </row>
    <row r="21" spans="1:40" x14ac:dyDescent="0.3">
      <c r="A21" s="53">
        <v>31</v>
      </c>
      <c r="B21">
        <v>1993</v>
      </c>
      <c r="C21" s="184">
        <v>8</v>
      </c>
      <c r="D21" s="184">
        <v>4</v>
      </c>
      <c r="E21" t="s">
        <v>259</v>
      </c>
      <c r="F21" s="18">
        <v>1</v>
      </c>
      <c r="G21" s="18">
        <v>0</v>
      </c>
      <c r="H21" s="18">
        <v>0</v>
      </c>
      <c r="I21" s="18">
        <f t="shared" si="29"/>
        <v>0</v>
      </c>
      <c r="J21" s="1">
        <v>-1</v>
      </c>
      <c r="K21" s="1">
        <f t="shared" si="23"/>
        <v>1</v>
      </c>
      <c r="L21" s="1" t="str">
        <f t="shared" si="24"/>
        <v/>
      </c>
      <c r="M21" s="1">
        <f t="shared" si="25"/>
        <v>4</v>
      </c>
      <c r="N21" s="1">
        <f t="shared" si="26"/>
        <v>4.5</v>
      </c>
      <c r="O21" s="1">
        <f t="shared" si="27"/>
        <v>1</v>
      </c>
      <c r="P21" s="1">
        <f t="shared" si="28"/>
        <v>4</v>
      </c>
      <c r="X21" s="1">
        <v>1</v>
      </c>
      <c r="Y21" s="1">
        <v>1</v>
      </c>
      <c r="Z21" s="1">
        <v>1</v>
      </c>
      <c r="AD21" s="1">
        <v>1</v>
      </c>
      <c r="AE21" s="9">
        <v>1</v>
      </c>
      <c r="AF21" s="1">
        <v>1</v>
      </c>
      <c r="AJ21" s="10"/>
      <c r="AM21" s="9">
        <v>1</v>
      </c>
    </row>
    <row r="22" spans="1:40" x14ac:dyDescent="0.3">
      <c r="A22" s="196">
        <v>31</v>
      </c>
      <c r="B22">
        <v>1993</v>
      </c>
      <c r="C22" s="184">
        <v>6</v>
      </c>
      <c r="D22" s="184">
        <v>5</v>
      </c>
      <c r="E22" t="s">
        <v>265</v>
      </c>
      <c r="F22" s="18">
        <v>1</v>
      </c>
      <c r="G22" s="18">
        <v>0</v>
      </c>
      <c r="H22" s="18">
        <v>0</v>
      </c>
      <c r="I22" s="18">
        <f t="shared" si="29"/>
        <v>0</v>
      </c>
      <c r="J22" s="1">
        <v>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>
        <f t="shared" si="26"/>
        <v>2</v>
      </c>
      <c r="O22" s="1">
        <f t="shared" si="27"/>
        <v>1</v>
      </c>
      <c r="P22" s="1">
        <f t="shared" si="28"/>
        <v>1</v>
      </c>
      <c r="AA22" s="10">
        <v>1</v>
      </c>
      <c r="AB22" s="1">
        <v>1</v>
      </c>
      <c r="AC22" s="1">
        <v>1</v>
      </c>
      <c r="AF22" s="1">
        <v>1</v>
      </c>
      <c r="AJ22" s="10">
        <v>1</v>
      </c>
    </row>
    <row r="23" spans="1:40" x14ac:dyDescent="0.3">
      <c r="A23" s="53">
        <v>41</v>
      </c>
      <c r="B23">
        <v>1993</v>
      </c>
      <c r="C23" s="184">
        <v>10</v>
      </c>
      <c r="D23" s="184">
        <v>6</v>
      </c>
      <c r="E23" t="s">
        <v>255</v>
      </c>
      <c r="F23" s="18">
        <v>9</v>
      </c>
      <c r="G23" s="18">
        <v>0</v>
      </c>
      <c r="H23" s="18">
        <v>0</v>
      </c>
      <c r="I23" s="18">
        <f t="shared" si="29"/>
        <v>0</v>
      </c>
      <c r="J23" s="1">
        <v>-1</v>
      </c>
      <c r="K23" s="1">
        <f t="shared" si="23"/>
        <v>1</v>
      </c>
      <c r="L23" s="1" t="str">
        <f t="shared" si="24"/>
        <v/>
      </c>
      <c r="M23" s="1" t="str">
        <f t="shared" si="25"/>
        <v/>
      </c>
      <c r="N23" s="1" t="str">
        <f t="shared" si="26"/>
        <v/>
      </c>
      <c r="O23" s="1" t="str">
        <f t="shared" si="27"/>
        <v/>
      </c>
      <c r="P23" s="1" t="str">
        <f t="shared" si="28"/>
        <v/>
      </c>
      <c r="AJ23" s="10"/>
    </row>
    <row r="24" spans="1:40" x14ac:dyDescent="0.3">
      <c r="A24" s="53">
        <v>41</v>
      </c>
      <c r="B24">
        <v>1993</v>
      </c>
      <c r="C24" s="184">
        <v>23</v>
      </c>
      <c r="D24" s="184">
        <v>6</v>
      </c>
      <c r="E24" t="s">
        <v>257</v>
      </c>
      <c r="F24" s="18">
        <v>1</v>
      </c>
      <c r="G24" s="18">
        <v>0</v>
      </c>
      <c r="H24" s="18">
        <v>0</v>
      </c>
      <c r="I24" s="18">
        <f t="shared" si="29"/>
        <v>0</v>
      </c>
      <c r="J24" s="1">
        <v>1</v>
      </c>
      <c r="K24" s="1">
        <f t="shared" si="23"/>
        <v>1</v>
      </c>
      <c r="L24" s="1" t="str">
        <f t="shared" si="24"/>
        <v/>
      </c>
      <c r="M24" s="1" t="str">
        <f t="shared" si="25"/>
        <v/>
      </c>
      <c r="N24" s="1">
        <f t="shared" si="26"/>
        <v>2.8</v>
      </c>
      <c r="O24" s="1">
        <f t="shared" si="27"/>
        <v>1</v>
      </c>
      <c r="P24" s="1">
        <f t="shared" si="28"/>
        <v>1</v>
      </c>
      <c r="AB24" s="1">
        <v>1</v>
      </c>
      <c r="AC24" s="1">
        <v>1</v>
      </c>
      <c r="AD24" s="1">
        <v>0.5</v>
      </c>
      <c r="AF24" s="1">
        <v>1</v>
      </c>
      <c r="AJ24" s="10">
        <v>1</v>
      </c>
    </row>
    <row r="25" spans="1:40" x14ac:dyDescent="0.3">
      <c r="A25">
        <v>41</v>
      </c>
      <c r="B25">
        <v>1993</v>
      </c>
      <c r="C25">
        <v>23</v>
      </c>
      <c r="D25">
        <v>6</v>
      </c>
      <c r="E25" t="s">
        <v>197</v>
      </c>
      <c r="F25" s="18">
        <v>1</v>
      </c>
      <c r="G25" s="18">
        <v>0</v>
      </c>
      <c r="H25" s="18">
        <v>0</v>
      </c>
      <c r="I25" s="18">
        <f t="shared" si="29"/>
        <v>0</v>
      </c>
      <c r="J25" s="1">
        <v>-1</v>
      </c>
      <c r="K25" s="1">
        <f t="shared" si="23"/>
        <v>1</v>
      </c>
      <c r="L25" s="1">
        <f t="shared" si="24"/>
        <v>1.5</v>
      </c>
      <c r="M25" s="1">
        <f t="shared" si="25"/>
        <v>4.5</v>
      </c>
      <c r="N25" s="1">
        <f t="shared" si="26"/>
        <v>4.5</v>
      </c>
      <c r="O25" s="1">
        <f t="shared" si="27"/>
        <v>1</v>
      </c>
      <c r="P25" s="1" t="str">
        <f t="shared" si="28"/>
        <v/>
      </c>
      <c r="Q25" s="10">
        <v>1</v>
      </c>
      <c r="R25" s="1">
        <v>1</v>
      </c>
      <c r="Y25" s="1">
        <v>1</v>
      </c>
      <c r="Z25" s="1">
        <v>1</v>
      </c>
      <c r="AD25" s="1">
        <v>1</v>
      </c>
      <c r="AE25" s="9">
        <v>1</v>
      </c>
      <c r="AF25" s="1">
        <v>1</v>
      </c>
      <c r="AJ25" s="10"/>
    </row>
    <row r="26" spans="1:40" x14ac:dyDescent="0.3">
      <c r="A26">
        <v>41</v>
      </c>
      <c r="B26">
        <v>1993</v>
      </c>
      <c r="C26">
        <v>1</v>
      </c>
      <c r="D26">
        <v>7</v>
      </c>
      <c r="E26" t="s">
        <v>202</v>
      </c>
      <c r="F26" s="18">
        <v>1</v>
      </c>
      <c r="G26" s="18">
        <v>0</v>
      </c>
      <c r="H26" s="18">
        <v>0</v>
      </c>
      <c r="I26" s="18">
        <f t="shared" si="29"/>
        <v>0</v>
      </c>
      <c r="J26" s="1">
        <v>-1</v>
      </c>
      <c r="K26" s="1">
        <f t="shared" si="23"/>
        <v>1</v>
      </c>
      <c r="L26" s="1" t="str">
        <f t="shared" si="24"/>
        <v/>
      </c>
      <c r="M26" s="1" t="str">
        <f t="shared" si="25"/>
        <v/>
      </c>
      <c r="N26" s="1">
        <f t="shared" si="26"/>
        <v>1.5</v>
      </c>
      <c r="O26" s="1">
        <f t="shared" si="27"/>
        <v>1</v>
      </c>
      <c r="P26" s="1">
        <f t="shared" si="28"/>
        <v>1</v>
      </c>
      <c r="AA26" s="10">
        <v>1</v>
      </c>
      <c r="AB26" s="1">
        <v>1</v>
      </c>
      <c r="AF26" s="1">
        <v>1</v>
      </c>
      <c r="AJ26" s="10">
        <v>1</v>
      </c>
      <c r="AN26" s="19" t="s">
        <v>45</v>
      </c>
    </row>
    <row r="27" spans="1:40" x14ac:dyDescent="0.3">
      <c r="A27">
        <v>41</v>
      </c>
      <c r="B27">
        <v>1993</v>
      </c>
      <c r="C27">
        <v>13</v>
      </c>
      <c r="D27">
        <v>7</v>
      </c>
      <c r="E27" t="s">
        <v>194</v>
      </c>
      <c r="F27" s="18">
        <v>2</v>
      </c>
      <c r="G27" s="18">
        <v>0</v>
      </c>
      <c r="H27" s="18">
        <v>1</v>
      </c>
      <c r="I27" s="18">
        <f t="shared" si="29"/>
        <v>1</v>
      </c>
      <c r="J27" s="1">
        <v>-1</v>
      </c>
      <c r="K27" s="1">
        <f t="shared" si="23"/>
        <v>-1</v>
      </c>
      <c r="L27" s="1">
        <f t="shared" si="24"/>
        <v>1</v>
      </c>
      <c r="M27" s="1">
        <f t="shared" si="25"/>
        <v>1</v>
      </c>
      <c r="N27" s="1">
        <f t="shared" si="26"/>
        <v>1</v>
      </c>
      <c r="O27" s="1">
        <f t="shared" si="27"/>
        <v>1</v>
      </c>
      <c r="P27" s="1">
        <f t="shared" si="28"/>
        <v>3</v>
      </c>
      <c r="Q27" s="10">
        <v>2</v>
      </c>
      <c r="V27" s="1">
        <v>2</v>
      </c>
      <c r="AA27" s="10">
        <v>2</v>
      </c>
      <c r="AF27" s="1">
        <v>1</v>
      </c>
      <c r="AJ27" s="10"/>
      <c r="AL27" s="1">
        <v>1</v>
      </c>
      <c r="AN27" s="19" t="s">
        <v>45</v>
      </c>
    </row>
    <row r="28" spans="1:40" x14ac:dyDescent="0.3">
      <c r="A28" s="53">
        <v>41</v>
      </c>
      <c r="B28">
        <v>1993</v>
      </c>
      <c r="C28" s="184">
        <v>15</v>
      </c>
      <c r="D28" s="184">
        <v>7</v>
      </c>
      <c r="E28" t="s">
        <v>263</v>
      </c>
      <c r="F28" s="18">
        <v>9</v>
      </c>
      <c r="G28" s="18">
        <v>0</v>
      </c>
      <c r="H28" s="18">
        <v>0</v>
      </c>
      <c r="I28" s="18">
        <f t="shared" si="29"/>
        <v>0</v>
      </c>
      <c r="J28" s="1">
        <v>1</v>
      </c>
      <c r="K28" s="1">
        <f t="shared" si="23"/>
        <v>1</v>
      </c>
      <c r="L28" s="1" t="str">
        <f t="shared" si="24"/>
        <v/>
      </c>
      <c r="M28" s="1" t="str">
        <f t="shared" si="25"/>
        <v/>
      </c>
      <c r="N28" s="1" t="str">
        <f t="shared" si="26"/>
        <v/>
      </c>
      <c r="O28" s="1" t="str">
        <f t="shared" si="27"/>
        <v/>
      </c>
      <c r="P28" s="1" t="str">
        <f t="shared" si="28"/>
        <v/>
      </c>
      <c r="AJ28" s="10"/>
    </row>
    <row r="29" spans="1:40" x14ac:dyDescent="0.3">
      <c r="A29">
        <v>41</v>
      </c>
      <c r="B29">
        <v>1993</v>
      </c>
      <c r="C29">
        <v>11</v>
      </c>
      <c r="D29">
        <v>11</v>
      </c>
      <c r="E29" t="s">
        <v>201</v>
      </c>
      <c r="F29" s="18">
        <v>1</v>
      </c>
      <c r="G29" s="18">
        <v>0</v>
      </c>
      <c r="H29" s="18">
        <v>0</v>
      </c>
      <c r="I29" s="18">
        <f t="shared" si="29"/>
        <v>0</v>
      </c>
      <c r="J29" s="1">
        <v>1</v>
      </c>
      <c r="K29" s="1">
        <f t="shared" si="23"/>
        <v>1</v>
      </c>
      <c r="L29" s="1">
        <f t="shared" si="24"/>
        <v>2.5</v>
      </c>
      <c r="M29" s="1" t="str">
        <f t="shared" si="25"/>
        <v/>
      </c>
      <c r="N29" s="1">
        <f t="shared" si="26"/>
        <v>4</v>
      </c>
      <c r="O29" s="1">
        <f t="shared" si="27"/>
        <v>1</v>
      </c>
      <c r="P29" s="1" t="str">
        <f t="shared" si="28"/>
        <v/>
      </c>
      <c r="R29" s="1">
        <v>1</v>
      </c>
      <c r="S29" s="1">
        <v>1</v>
      </c>
      <c r="AC29" s="1">
        <v>1</v>
      </c>
      <c r="AD29" s="1">
        <v>1</v>
      </c>
      <c r="AE29" s="9">
        <v>1</v>
      </c>
      <c r="AF29" s="1">
        <v>1</v>
      </c>
      <c r="AJ29" s="10"/>
    </row>
    <row r="30" spans="1:40" x14ac:dyDescent="0.3">
      <c r="A30" s="53">
        <v>41</v>
      </c>
      <c r="B30">
        <v>1993</v>
      </c>
      <c r="C30" s="184">
        <v>11</v>
      </c>
      <c r="D30" s="184">
        <v>11</v>
      </c>
      <c r="E30" t="s">
        <v>264</v>
      </c>
      <c r="F30" s="18">
        <v>9</v>
      </c>
      <c r="G30" s="18">
        <v>0</v>
      </c>
      <c r="H30" s="18">
        <v>0</v>
      </c>
      <c r="I30" s="18">
        <f t="shared" si="29"/>
        <v>0</v>
      </c>
      <c r="J30" s="1">
        <v>1</v>
      </c>
      <c r="K30" s="1">
        <f t="shared" si="23"/>
        <v>1</v>
      </c>
      <c r="L30" s="1" t="str">
        <f t="shared" si="24"/>
        <v/>
      </c>
      <c r="M30" s="1" t="str">
        <f t="shared" si="25"/>
        <v/>
      </c>
      <c r="N30" s="1" t="str">
        <f t="shared" si="26"/>
        <v/>
      </c>
      <c r="O30" s="1" t="str">
        <f t="shared" si="27"/>
        <v/>
      </c>
      <c r="P30" s="1" t="str">
        <f t="shared" si="28"/>
        <v/>
      </c>
      <c r="AJ30" s="10"/>
    </row>
    <row r="31" spans="1:40" x14ac:dyDescent="0.3">
      <c r="A31">
        <v>41</v>
      </c>
      <c r="B31">
        <v>1993</v>
      </c>
      <c r="C31">
        <v>18</v>
      </c>
      <c r="D31">
        <v>11</v>
      </c>
      <c r="E31" t="s">
        <v>198</v>
      </c>
      <c r="F31" s="18">
        <v>1</v>
      </c>
      <c r="G31" s="18">
        <v>0</v>
      </c>
      <c r="H31" s="18">
        <v>0</v>
      </c>
      <c r="I31" s="18">
        <f t="shared" si="29"/>
        <v>0</v>
      </c>
      <c r="J31" s="1">
        <v>-1</v>
      </c>
      <c r="K31" s="1">
        <f t="shared" si="23"/>
        <v>1</v>
      </c>
      <c r="L31" s="1" t="str">
        <f t="shared" si="24"/>
        <v/>
      </c>
      <c r="M31" s="1">
        <f t="shared" si="25"/>
        <v>3</v>
      </c>
      <c r="N31" s="1">
        <f t="shared" si="26"/>
        <v>2</v>
      </c>
      <c r="O31" s="1">
        <f t="shared" si="27"/>
        <v>1</v>
      </c>
      <c r="P31" s="1">
        <f t="shared" si="28"/>
        <v>4</v>
      </c>
      <c r="W31" s="1">
        <v>0.5</v>
      </c>
      <c r="X31" s="1">
        <v>1</v>
      </c>
      <c r="Y31" s="1">
        <v>0.5</v>
      </c>
      <c r="AA31" s="10">
        <v>0.5</v>
      </c>
      <c r="AB31" s="1">
        <v>1</v>
      </c>
      <c r="AC31" s="1">
        <v>0.5</v>
      </c>
      <c r="AF31" s="1">
        <v>1</v>
      </c>
      <c r="AJ31" s="10"/>
      <c r="AM31" s="9">
        <v>1</v>
      </c>
      <c r="AN31" s="19" t="s">
        <v>45</v>
      </c>
    </row>
    <row r="32" spans="1:40" x14ac:dyDescent="0.3">
      <c r="A32">
        <v>41</v>
      </c>
      <c r="B32">
        <v>1993</v>
      </c>
      <c r="C32">
        <v>18</v>
      </c>
      <c r="D32">
        <v>11</v>
      </c>
      <c r="E32" t="s">
        <v>196</v>
      </c>
      <c r="F32" s="18">
        <v>1</v>
      </c>
      <c r="G32" s="18">
        <v>0</v>
      </c>
      <c r="H32" s="18">
        <v>0</v>
      </c>
      <c r="I32" s="18">
        <f t="shared" si="29"/>
        <v>0</v>
      </c>
      <c r="J32" s="1">
        <v>1</v>
      </c>
      <c r="K32" s="1">
        <f t="shared" si="23"/>
        <v>1</v>
      </c>
      <c r="L32" s="1">
        <f t="shared" si="24"/>
        <v>3.2</v>
      </c>
      <c r="M32" s="1" t="str">
        <f t="shared" si="25"/>
        <v/>
      </c>
      <c r="N32" s="1">
        <f t="shared" si="26"/>
        <v>4</v>
      </c>
      <c r="O32" s="1">
        <f t="shared" si="27"/>
        <v>1</v>
      </c>
      <c r="P32" s="1">
        <f t="shared" si="28"/>
        <v>4</v>
      </c>
      <c r="R32" s="1">
        <v>0.5</v>
      </c>
      <c r="S32" s="1">
        <v>1</v>
      </c>
      <c r="T32" s="1">
        <v>1</v>
      </c>
      <c r="AC32" s="1">
        <v>1</v>
      </c>
      <c r="AD32" s="1">
        <v>1</v>
      </c>
      <c r="AE32" s="9">
        <v>1</v>
      </c>
      <c r="AF32" s="1">
        <v>1</v>
      </c>
      <c r="AJ32" s="10"/>
      <c r="AM32" s="9">
        <v>1</v>
      </c>
      <c r="AN32" s="19" t="s">
        <v>45</v>
      </c>
    </row>
    <row r="33" spans="1:89" x14ac:dyDescent="0.3">
      <c r="A33">
        <v>41</v>
      </c>
      <c r="B33">
        <v>1993</v>
      </c>
      <c r="C33">
        <v>2</v>
      </c>
      <c r="D33">
        <v>12</v>
      </c>
      <c r="E33" t="s">
        <v>193</v>
      </c>
      <c r="F33" s="18">
        <v>1</v>
      </c>
      <c r="G33" s="18">
        <v>0</v>
      </c>
      <c r="H33" s="18">
        <v>0</v>
      </c>
      <c r="I33" s="18">
        <f t="shared" si="29"/>
        <v>0</v>
      </c>
      <c r="J33" s="1">
        <v>1</v>
      </c>
      <c r="K33" s="1">
        <f t="shared" si="23"/>
        <v>1</v>
      </c>
      <c r="L33" s="1" t="str">
        <f t="shared" si="24"/>
        <v/>
      </c>
      <c r="M33" s="1">
        <f t="shared" si="25"/>
        <v>2</v>
      </c>
      <c r="N33" s="1">
        <f t="shared" si="26"/>
        <v>2.8</v>
      </c>
      <c r="O33" s="1">
        <f t="shared" si="27"/>
        <v>1</v>
      </c>
      <c r="P33" s="1">
        <f t="shared" si="28"/>
        <v>1</v>
      </c>
      <c r="V33" s="1">
        <v>1</v>
      </c>
      <c r="W33" s="1">
        <v>1</v>
      </c>
      <c r="X33" s="1">
        <v>1</v>
      </c>
      <c r="AB33" s="1">
        <v>1</v>
      </c>
      <c r="AC33" s="1">
        <v>1</v>
      </c>
      <c r="AD33" s="1">
        <v>0.5</v>
      </c>
      <c r="AF33" s="1">
        <v>1</v>
      </c>
      <c r="AJ33" s="10">
        <v>1</v>
      </c>
      <c r="AN33" s="19" t="s">
        <v>45</v>
      </c>
    </row>
    <row r="34" spans="1:89" x14ac:dyDescent="0.3">
      <c r="A34" s="53">
        <v>41</v>
      </c>
      <c r="B34">
        <v>1993</v>
      </c>
      <c r="C34" s="184">
        <v>9</v>
      </c>
      <c r="D34" s="184">
        <v>12</v>
      </c>
      <c r="E34" t="s">
        <v>256</v>
      </c>
      <c r="F34" s="18">
        <v>9</v>
      </c>
      <c r="G34" s="18">
        <v>0</v>
      </c>
      <c r="H34" s="18">
        <v>0</v>
      </c>
      <c r="I34" s="18">
        <f t="shared" si="29"/>
        <v>0</v>
      </c>
      <c r="J34" s="1">
        <v>-1</v>
      </c>
      <c r="K34" s="1">
        <f t="shared" si="23"/>
        <v>1</v>
      </c>
      <c r="L34" s="1" t="str">
        <f t="shared" si="24"/>
        <v/>
      </c>
      <c r="M34" s="1" t="str">
        <f t="shared" si="25"/>
        <v/>
      </c>
      <c r="N34" s="1" t="str">
        <f t="shared" si="26"/>
        <v/>
      </c>
      <c r="O34" s="1" t="str">
        <f t="shared" si="27"/>
        <v/>
      </c>
      <c r="P34" s="1" t="str">
        <f t="shared" si="28"/>
        <v/>
      </c>
      <c r="AJ34" s="10"/>
    </row>
    <row r="35" spans="1:89" x14ac:dyDescent="0.3">
      <c r="A35">
        <v>41</v>
      </c>
      <c r="B35">
        <v>1993</v>
      </c>
      <c r="C35">
        <v>9</v>
      </c>
      <c r="D35">
        <v>12</v>
      </c>
      <c r="E35" t="s">
        <v>192</v>
      </c>
      <c r="F35" s="18">
        <v>1</v>
      </c>
      <c r="G35" s="18">
        <v>0</v>
      </c>
      <c r="H35" s="18">
        <v>0</v>
      </c>
      <c r="I35" s="18">
        <f t="shared" si="29"/>
        <v>0</v>
      </c>
      <c r="J35" s="1">
        <v>1</v>
      </c>
      <c r="K35" s="1">
        <f t="shared" si="23"/>
        <v>1</v>
      </c>
      <c r="L35" s="1" t="str">
        <f t="shared" si="24"/>
        <v/>
      </c>
      <c r="M35" s="1" t="str">
        <f t="shared" si="25"/>
        <v/>
      </c>
      <c r="N35" s="1">
        <f t="shared" si="26"/>
        <v>3</v>
      </c>
      <c r="O35" s="1">
        <f t="shared" si="27"/>
        <v>1</v>
      </c>
      <c r="P35" s="1" t="str">
        <f t="shared" si="28"/>
        <v/>
      </c>
      <c r="AB35" s="1">
        <v>0.5</v>
      </c>
      <c r="AC35" s="1">
        <v>1</v>
      </c>
      <c r="AD35" s="1">
        <v>0.5</v>
      </c>
      <c r="AF35" s="1">
        <v>1</v>
      </c>
      <c r="AJ35" s="10"/>
      <c r="AK35" s="49"/>
      <c r="AL35" s="49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x14ac:dyDescent="0.3">
      <c r="A36" s="53">
        <v>41</v>
      </c>
      <c r="B36">
        <v>1993</v>
      </c>
      <c r="C36" s="184">
        <v>9</v>
      </c>
      <c r="D36" s="184">
        <v>12</v>
      </c>
      <c r="E36" t="s">
        <v>258</v>
      </c>
      <c r="F36" s="18">
        <v>9</v>
      </c>
      <c r="G36" s="18">
        <v>0</v>
      </c>
      <c r="H36" s="18">
        <v>0</v>
      </c>
      <c r="I36" s="18">
        <f t="shared" si="29"/>
        <v>0</v>
      </c>
      <c r="J36" s="1">
        <v>-1</v>
      </c>
      <c r="K36" s="1">
        <f t="shared" si="23"/>
        <v>1</v>
      </c>
      <c r="L36" s="1" t="str">
        <f t="shared" si="24"/>
        <v/>
      </c>
      <c r="M36" s="1" t="str">
        <f t="shared" si="25"/>
        <v/>
      </c>
      <c r="N36" s="1" t="str">
        <f t="shared" si="26"/>
        <v/>
      </c>
      <c r="O36" s="1" t="str">
        <f t="shared" si="27"/>
        <v/>
      </c>
      <c r="P36" s="1" t="str">
        <f t="shared" si="28"/>
        <v/>
      </c>
      <c r="AJ36" s="10"/>
    </row>
    <row r="37" spans="1:89" x14ac:dyDescent="0.3">
      <c r="A37" s="183">
        <v>41</v>
      </c>
      <c r="B37" s="183">
        <v>1993</v>
      </c>
      <c r="C37" s="183">
        <v>16</v>
      </c>
      <c r="D37" s="183">
        <v>12</v>
      </c>
      <c r="E37" s="183" t="s">
        <v>199</v>
      </c>
      <c r="F37" s="193">
        <v>9</v>
      </c>
      <c r="G37" s="193">
        <v>0</v>
      </c>
      <c r="H37" s="193">
        <v>0</v>
      </c>
      <c r="I37" s="18">
        <f t="shared" si="29"/>
        <v>0</v>
      </c>
      <c r="J37" s="1">
        <v>1</v>
      </c>
      <c r="K37" s="1">
        <f t="shared" si="23"/>
        <v>1</v>
      </c>
      <c r="L37" s="1" t="str">
        <f t="shared" si="24"/>
        <v/>
      </c>
      <c r="M37" s="1" t="str">
        <f t="shared" si="25"/>
        <v/>
      </c>
      <c r="N37" s="1" t="str">
        <f t="shared" si="26"/>
        <v/>
      </c>
      <c r="O37" s="1" t="str">
        <f t="shared" si="27"/>
        <v/>
      </c>
      <c r="P37" s="1" t="str">
        <f t="shared" si="28"/>
        <v/>
      </c>
      <c r="Q37" s="194"/>
      <c r="R37" s="182"/>
      <c r="S37" s="182"/>
      <c r="T37" s="182"/>
      <c r="U37" s="195"/>
      <c r="V37" s="182"/>
      <c r="W37" s="182"/>
      <c r="X37" s="182"/>
      <c r="Y37" s="182"/>
      <c r="Z37" s="182"/>
      <c r="AA37" s="194"/>
      <c r="AB37" s="182"/>
      <c r="AC37" s="182"/>
      <c r="AD37" s="182"/>
      <c r="AE37" s="195"/>
      <c r="AF37" s="182"/>
      <c r="AG37" s="182"/>
      <c r="AH37" s="182"/>
      <c r="AI37" s="182"/>
      <c r="AJ37" s="194"/>
      <c r="AK37" s="182"/>
      <c r="AL37" s="182"/>
      <c r="AM37" s="195"/>
    </row>
    <row r="38" spans="1:89" x14ac:dyDescent="0.3">
      <c r="A38">
        <v>41</v>
      </c>
      <c r="B38">
        <v>1994</v>
      </c>
      <c r="C38">
        <v>21</v>
      </c>
      <c r="D38">
        <v>1</v>
      </c>
      <c r="E38" t="s">
        <v>206</v>
      </c>
      <c r="F38" s="18">
        <v>1</v>
      </c>
      <c r="G38" s="18">
        <v>0</v>
      </c>
      <c r="H38" s="18">
        <v>0</v>
      </c>
      <c r="I38" s="18">
        <f t="shared" si="29"/>
        <v>0</v>
      </c>
      <c r="J38" s="1">
        <v>-1</v>
      </c>
      <c r="K38" s="1">
        <f t="shared" si="23"/>
        <v>1</v>
      </c>
      <c r="L38" s="1" t="str">
        <f t="shared" si="24"/>
        <v/>
      </c>
      <c r="M38" s="1">
        <f t="shared" si="25"/>
        <v>1.5</v>
      </c>
      <c r="N38" s="1">
        <f t="shared" si="26"/>
        <v>1.3333333333333333</v>
      </c>
      <c r="O38" s="1">
        <f t="shared" si="27"/>
        <v>2</v>
      </c>
      <c r="P38" s="1" t="str">
        <f t="shared" si="28"/>
        <v/>
      </c>
      <c r="V38" s="1">
        <v>1</v>
      </c>
      <c r="W38" s="1">
        <v>1</v>
      </c>
      <c r="AA38" s="10">
        <v>1</v>
      </c>
      <c r="AB38" s="1">
        <v>0.5</v>
      </c>
      <c r="AG38" s="1">
        <v>1</v>
      </c>
      <c r="AJ38" s="10"/>
    </row>
    <row r="39" spans="1:89" x14ac:dyDescent="0.3">
      <c r="A39">
        <v>41</v>
      </c>
      <c r="B39">
        <v>1994</v>
      </c>
      <c r="C39">
        <v>3</v>
      </c>
      <c r="D39">
        <v>2</v>
      </c>
      <c r="E39" t="s">
        <v>204</v>
      </c>
      <c r="F39" s="18">
        <v>1</v>
      </c>
      <c r="G39" s="18">
        <v>0</v>
      </c>
      <c r="H39" s="18">
        <v>0</v>
      </c>
      <c r="I39" s="18">
        <f t="shared" si="29"/>
        <v>0</v>
      </c>
      <c r="J39" s="1">
        <v>1</v>
      </c>
      <c r="K39" s="1">
        <f t="shared" si="23"/>
        <v>1</v>
      </c>
      <c r="L39" s="1">
        <f t="shared" si="24"/>
        <v>4</v>
      </c>
      <c r="M39" s="1" t="str">
        <f t="shared" si="25"/>
        <v/>
      </c>
      <c r="N39" s="1">
        <f t="shared" si="26"/>
        <v>1.5</v>
      </c>
      <c r="O39" s="1">
        <f t="shared" si="27"/>
        <v>1</v>
      </c>
      <c r="P39" s="1">
        <f t="shared" si="28"/>
        <v>1</v>
      </c>
      <c r="S39" s="1">
        <v>1</v>
      </c>
      <c r="T39" s="1">
        <v>1</v>
      </c>
      <c r="U39" s="9">
        <v>1</v>
      </c>
      <c r="AA39" s="10">
        <v>1</v>
      </c>
      <c r="AB39" s="1">
        <v>1</v>
      </c>
      <c r="AF39" s="1">
        <v>1</v>
      </c>
      <c r="AJ39" s="10">
        <v>1</v>
      </c>
      <c r="AN39" s="19" t="s">
        <v>45</v>
      </c>
    </row>
    <row r="40" spans="1:89" x14ac:dyDescent="0.3">
      <c r="A40" s="183">
        <v>41</v>
      </c>
      <c r="B40">
        <v>1994</v>
      </c>
      <c r="C40" s="184">
        <v>31</v>
      </c>
      <c r="D40" s="184">
        <v>3</v>
      </c>
      <c r="E40" t="s">
        <v>266</v>
      </c>
      <c r="F40" s="18">
        <v>1</v>
      </c>
      <c r="G40" s="18">
        <v>0</v>
      </c>
      <c r="H40" s="18">
        <v>0</v>
      </c>
      <c r="I40" s="18">
        <f t="shared" si="29"/>
        <v>0</v>
      </c>
      <c r="J40" s="1">
        <v>1</v>
      </c>
      <c r="K40" s="1">
        <f t="shared" si="23"/>
        <v>1</v>
      </c>
      <c r="L40" s="1">
        <f t="shared" si="24"/>
        <v>4.5</v>
      </c>
      <c r="M40" s="1">
        <f t="shared" si="25"/>
        <v>1.5</v>
      </c>
      <c r="N40" s="1">
        <f t="shared" si="26"/>
        <v>1.5</v>
      </c>
      <c r="O40" s="1">
        <f t="shared" si="27"/>
        <v>1</v>
      </c>
      <c r="P40" s="1">
        <f t="shared" si="28"/>
        <v>1</v>
      </c>
      <c r="T40" s="1">
        <v>1</v>
      </c>
      <c r="U40" s="9">
        <v>1</v>
      </c>
      <c r="V40" s="1">
        <v>1</v>
      </c>
      <c r="W40" s="1">
        <v>1</v>
      </c>
      <c r="AA40" s="10">
        <v>1</v>
      </c>
      <c r="AB40" s="1">
        <v>1</v>
      </c>
      <c r="AF40" s="1">
        <v>1</v>
      </c>
      <c r="AJ40" s="10">
        <v>1</v>
      </c>
      <c r="AN40" s="19" t="s">
        <v>45</v>
      </c>
    </row>
    <row r="41" spans="1:89" x14ac:dyDescent="0.3">
      <c r="A41" s="183">
        <v>41</v>
      </c>
      <c r="B41">
        <v>1994</v>
      </c>
      <c r="C41" s="184">
        <v>31</v>
      </c>
      <c r="D41" s="184">
        <v>3</v>
      </c>
      <c r="E41" t="s">
        <v>260</v>
      </c>
      <c r="F41" s="18">
        <v>9</v>
      </c>
      <c r="G41" s="18">
        <v>0</v>
      </c>
      <c r="H41" s="18">
        <v>0</v>
      </c>
      <c r="I41" s="18">
        <f t="shared" si="29"/>
        <v>0</v>
      </c>
      <c r="J41" s="1">
        <v>1</v>
      </c>
      <c r="K41" s="1">
        <f t="shared" si="23"/>
        <v>1</v>
      </c>
      <c r="L41" s="1" t="str">
        <f t="shared" si="24"/>
        <v/>
      </c>
      <c r="M41" s="1" t="str">
        <f t="shared" si="25"/>
        <v/>
      </c>
      <c r="N41" s="1" t="str">
        <f t="shared" si="26"/>
        <v/>
      </c>
      <c r="O41" s="1" t="str">
        <f t="shared" si="27"/>
        <v/>
      </c>
      <c r="P41" s="1" t="str">
        <f t="shared" si="28"/>
        <v/>
      </c>
      <c r="AJ41" s="10"/>
    </row>
    <row r="42" spans="1:89" x14ac:dyDescent="0.3">
      <c r="A42" s="183">
        <v>41</v>
      </c>
      <c r="B42">
        <v>1994</v>
      </c>
      <c r="C42" s="184">
        <v>31</v>
      </c>
      <c r="D42" s="184">
        <v>3</v>
      </c>
      <c r="E42" t="s">
        <v>261</v>
      </c>
      <c r="F42" s="18">
        <v>1</v>
      </c>
      <c r="G42" s="18">
        <v>0</v>
      </c>
      <c r="H42" s="18">
        <v>0</v>
      </c>
      <c r="I42" s="18">
        <f t="shared" si="29"/>
        <v>0</v>
      </c>
      <c r="J42" s="1">
        <v>-1</v>
      </c>
      <c r="K42" s="1">
        <f t="shared" si="23"/>
        <v>1</v>
      </c>
      <c r="L42" s="1">
        <f t="shared" si="24"/>
        <v>1.5</v>
      </c>
      <c r="M42" s="1" t="str">
        <f t="shared" si="25"/>
        <v/>
      </c>
      <c r="N42" s="1">
        <f t="shared" si="26"/>
        <v>4.5</v>
      </c>
      <c r="O42" s="1">
        <f t="shared" si="27"/>
        <v>1</v>
      </c>
      <c r="P42" s="1" t="str">
        <f t="shared" si="28"/>
        <v/>
      </c>
      <c r="Q42" s="10">
        <v>1</v>
      </c>
      <c r="R42" s="1">
        <v>1</v>
      </c>
      <c r="AD42" s="1">
        <v>1</v>
      </c>
      <c r="AE42" s="9">
        <v>1</v>
      </c>
      <c r="AF42" s="1">
        <v>1</v>
      </c>
      <c r="AJ42" s="10"/>
    </row>
    <row r="43" spans="1:89" x14ac:dyDescent="0.3">
      <c r="A43" s="183">
        <v>41</v>
      </c>
      <c r="B43">
        <v>1994</v>
      </c>
      <c r="C43" s="184">
        <v>31</v>
      </c>
      <c r="D43" s="184">
        <v>3</v>
      </c>
      <c r="E43" t="s">
        <v>262</v>
      </c>
      <c r="F43" s="18">
        <v>1</v>
      </c>
      <c r="G43" s="18">
        <v>0</v>
      </c>
      <c r="H43" s="18">
        <v>0</v>
      </c>
      <c r="I43" s="18">
        <f t="shared" si="29"/>
        <v>0</v>
      </c>
      <c r="J43" s="1">
        <v>-1</v>
      </c>
      <c r="K43" s="1">
        <f t="shared" si="23"/>
        <v>1</v>
      </c>
      <c r="L43" s="1" t="str">
        <f t="shared" si="24"/>
        <v/>
      </c>
      <c r="M43" s="1" t="str">
        <f t="shared" si="25"/>
        <v/>
      </c>
      <c r="N43" s="1">
        <f t="shared" si="26"/>
        <v>1.3333333333333333</v>
      </c>
      <c r="O43" s="1">
        <f t="shared" si="27"/>
        <v>1</v>
      </c>
      <c r="P43" s="1">
        <f t="shared" si="28"/>
        <v>4</v>
      </c>
      <c r="AA43" s="10">
        <v>1</v>
      </c>
      <c r="AB43" s="1">
        <v>0.5</v>
      </c>
      <c r="AF43" s="1">
        <v>1</v>
      </c>
      <c r="AJ43" s="10"/>
      <c r="AM43" s="9">
        <v>1</v>
      </c>
      <c r="AN43" s="19" t="s">
        <v>44</v>
      </c>
    </row>
    <row r="44" spans="1:89" x14ac:dyDescent="0.3">
      <c r="A44">
        <v>41</v>
      </c>
      <c r="B44">
        <v>1994</v>
      </c>
      <c r="C44">
        <v>31</v>
      </c>
      <c r="D44">
        <v>3</v>
      </c>
      <c r="E44" t="s">
        <v>207</v>
      </c>
      <c r="F44" s="18">
        <v>1</v>
      </c>
      <c r="G44" s="18">
        <v>0</v>
      </c>
      <c r="H44" s="18">
        <v>0</v>
      </c>
      <c r="I44" s="18">
        <f t="shared" si="29"/>
        <v>0</v>
      </c>
      <c r="J44" s="1">
        <v>1</v>
      </c>
      <c r="K44" s="1">
        <f t="shared" si="23"/>
        <v>1</v>
      </c>
      <c r="L44" s="1" t="str">
        <f t="shared" si="24"/>
        <v/>
      </c>
      <c r="M44" s="1">
        <f t="shared" si="25"/>
        <v>1.5</v>
      </c>
      <c r="N44" s="1">
        <f t="shared" si="26"/>
        <v>1.5</v>
      </c>
      <c r="O44" s="1">
        <f t="shared" si="27"/>
        <v>1</v>
      </c>
      <c r="P44" s="1">
        <f t="shared" si="28"/>
        <v>4</v>
      </c>
      <c r="V44" s="1">
        <v>1</v>
      </c>
      <c r="W44" s="1">
        <v>1</v>
      </c>
      <c r="AA44" s="10">
        <v>1</v>
      </c>
      <c r="AB44" s="1">
        <v>1</v>
      </c>
      <c r="AF44" s="1">
        <v>1</v>
      </c>
      <c r="AJ44" s="10"/>
      <c r="AM44" s="9">
        <v>1</v>
      </c>
      <c r="AN44" s="19" t="s">
        <v>45</v>
      </c>
    </row>
    <row r="45" spans="1:89" x14ac:dyDescent="0.3">
      <c r="A45">
        <v>41</v>
      </c>
      <c r="B45">
        <v>1994</v>
      </c>
      <c r="C45">
        <v>1</v>
      </c>
      <c r="D45">
        <v>4</v>
      </c>
      <c r="E45" t="s">
        <v>205</v>
      </c>
      <c r="F45" s="18">
        <v>1</v>
      </c>
      <c r="G45" s="18">
        <v>1</v>
      </c>
      <c r="H45" s="18">
        <v>0</v>
      </c>
      <c r="I45" s="18">
        <f t="shared" si="29"/>
        <v>1</v>
      </c>
      <c r="J45" s="1">
        <v>-1</v>
      </c>
      <c r="K45" s="1">
        <f t="shared" si="23"/>
        <v>-1</v>
      </c>
      <c r="L45" s="1" t="str">
        <f t="shared" si="24"/>
        <v/>
      </c>
      <c r="M45" s="1" t="str">
        <f t="shared" si="25"/>
        <v/>
      </c>
      <c r="N45" s="1">
        <f t="shared" si="26"/>
        <v>1</v>
      </c>
      <c r="O45" s="1">
        <f t="shared" si="27"/>
        <v>1</v>
      </c>
      <c r="P45" s="1" t="str">
        <f t="shared" si="28"/>
        <v/>
      </c>
      <c r="AA45" s="10">
        <v>2</v>
      </c>
      <c r="AF45" s="1">
        <v>1</v>
      </c>
      <c r="AJ45" s="10"/>
    </row>
    <row r="46" spans="1:89" x14ac:dyDescent="0.3">
      <c r="A46">
        <v>41</v>
      </c>
      <c r="B46">
        <v>1994</v>
      </c>
      <c r="C46">
        <v>7</v>
      </c>
      <c r="D46">
        <v>4</v>
      </c>
      <c r="E46" t="s">
        <v>208</v>
      </c>
      <c r="F46" s="18">
        <v>1</v>
      </c>
      <c r="G46" s="18">
        <v>0</v>
      </c>
      <c r="H46" s="18">
        <v>0</v>
      </c>
      <c r="I46" s="18">
        <f t="shared" si="29"/>
        <v>0</v>
      </c>
      <c r="J46" s="1">
        <v>-1</v>
      </c>
      <c r="K46" s="1">
        <f t="shared" si="23"/>
        <v>1</v>
      </c>
      <c r="L46" s="1" t="str">
        <f t="shared" si="24"/>
        <v/>
      </c>
      <c r="M46" s="1">
        <f t="shared" si="25"/>
        <v>3.5</v>
      </c>
      <c r="N46" s="1">
        <f t="shared" si="26"/>
        <v>4.2</v>
      </c>
      <c r="O46" s="1">
        <f t="shared" si="27"/>
        <v>4</v>
      </c>
      <c r="P46" s="1">
        <f t="shared" si="28"/>
        <v>4</v>
      </c>
      <c r="X46" s="1">
        <v>1</v>
      </c>
      <c r="Y46" s="1">
        <v>1</v>
      </c>
      <c r="AC46" s="1">
        <v>0.5</v>
      </c>
      <c r="AD46" s="1">
        <v>1</v>
      </c>
      <c r="AE46" s="9">
        <v>1</v>
      </c>
      <c r="AI46" s="1">
        <v>1</v>
      </c>
      <c r="AJ46" s="10"/>
      <c r="AM46" s="9">
        <v>1</v>
      </c>
    </row>
    <row r="47" spans="1:89" x14ac:dyDescent="0.3">
      <c r="A47">
        <v>41</v>
      </c>
      <c r="B47">
        <v>1994</v>
      </c>
      <c r="C47">
        <v>15</v>
      </c>
      <c r="D47">
        <v>4</v>
      </c>
      <c r="E47" t="s">
        <v>209</v>
      </c>
      <c r="F47" s="18">
        <v>0</v>
      </c>
      <c r="G47" s="18">
        <v>0</v>
      </c>
      <c r="H47" s="18">
        <v>0</v>
      </c>
      <c r="I47" s="18">
        <f t="shared" si="29"/>
        <v>0</v>
      </c>
      <c r="J47" s="1">
        <v>-1</v>
      </c>
      <c r="K47" s="1">
        <f t="shared" si="23"/>
        <v>1</v>
      </c>
      <c r="L47" s="1" t="str">
        <f t="shared" si="24"/>
        <v/>
      </c>
      <c r="M47" s="1" t="str">
        <f t="shared" si="25"/>
        <v/>
      </c>
      <c r="N47" s="1" t="str">
        <f t="shared" si="26"/>
        <v/>
      </c>
      <c r="O47" s="1" t="str">
        <f t="shared" si="27"/>
        <v/>
      </c>
      <c r="P47" s="1" t="str">
        <f t="shared" si="28"/>
        <v/>
      </c>
      <c r="AJ47" s="10"/>
    </row>
    <row r="48" spans="1:89" x14ac:dyDescent="0.3">
      <c r="A48">
        <v>42</v>
      </c>
      <c r="B48">
        <v>1994</v>
      </c>
      <c r="C48">
        <v>19</v>
      </c>
      <c r="D48">
        <v>5</v>
      </c>
      <c r="E48" t="s">
        <v>212</v>
      </c>
      <c r="F48" s="18">
        <v>1</v>
      </c>
      <c r="G48" s="18">
        <v>0</v>
      </c>
      <c r="H48" s="18">
        <v>0</v>
      </c>
      <c r="I48" s="18">
        <f t="shared" si="29"/>
        <v>0</v>
      </c>
      <c r="J48" s="1">
        <v>-1</v>
      </c>
      <c r="K48" s="1">
        <f t="shared" si="23"/>
        <v>1</v>
      </c>
      <c r="L48" s="1">
        <f t="shared" si="24"/>
        <v>1.8</v>
      </c>
      <c r="M48" s="1">
        <f t="shared" si="25"/>
        <v>3</v>
      </c>
      <c r="N48" s="1">
        <f t="shared" si="26"/>
        <v>4.2</v>
      </c>
      <c r="O48" s="1">
        <f t="shared" si="27"/>
        <v>1</v>
      </c>
      <c r="P48" s="1">
        <f t="shared" si="28"/>
        <v>4</v>
      </c>
      <c r="Q48" s="10">
        <v>1</v>
      </c>
      <c r="R48" s="1">
        <v>1</v>
      </c>
      <c r="S48" s="1">
        <v>0.5</v>
      </c>
      <c r="W48" s="1">
        <v>0.5</v>
      </c>
      <c r="X48" s="1">
        <v>1</v>
      </c>
      <c r="Y48" s="1">
        <v>0.5</v>
      </c>
      <c r="AC48" s="1">
        <v>0.5</v>
      </c>
      <c r="AD48" s="1">
        <v>1</v>
      </c>
      <c r="AE48" s="9">
        <v>1</v>
      </c>
      <c r="AF48" s="1">
        <v>1</v>
      </c>
      <c r="AJ48" s="10"/>
      <c r="AM48" s="9">
        <v>1</v>
      </c>
      <c r="AN48" s="19" t="s">
        <v>44</v>
      </c>
    </row>
    <row r="49" spans="1:40" x14ac:dyDescent="0.3">
      <c r="A49">
        <v>42</v>
      </c>
      <c r="B49">
        <v>1994</v>
      </c>
      <c r="C49">
        <v>2</v>
      </c>
      <c r="D49">
        <v>6</v>
      </c>
      <c r="E49" t="s">
        <v>214</v>
      </c>
      <c r="F49" s="18">
        <v>1</v>
      </c>
      <c r="G49" s="18">
        <v>0</v>
      </c>
      <c r="H49" s="18">
        <v>0</v>
      </c>
      <c r="I49" s="18">
        <f t="shared" si="29"/>
        <v>0</v>
      </c>
      <c r="J49" s="1">
        <v>-1</v>
      </c>
      <c r="K49" s="1">
        <f t="shared" si="23"/>
        <v>1</v>
      </c>
      <c r="L49" s="1" t="str">
        <f t="shared" si="24"/>
        <v/>
      </c>
      <c r="M49" s="1">
        <f t="shared" si="25"/>
        <v>2</v>
      </c>
      <c r="N49" s="1">
        <f t="shared" si="26"/>
        <v>1.5</v>
      </c>
      <c r="O49" s="1">
        <f t="shared" si="27"/>
        <v>1</v>
      </c>
      <c r="P49" s="1">
        <f t="shared" si="28"/>
        <v>1</v>
      </c>
      <c r="V49" s="1">
        <v>1</v>
      </c>
      <c r="W49" s="1">
        <v>1</v>
      </c>
      <c r="X49" s="1">
        <v>1</v>
      </c>
      <c r="AA49" s="10">
        <v>1</v>
      </c>
      <c r="AB49" s="1">
        <v>1</v>
      </c>
      <c r="AF49" s="1">
        <v>1</v>
      </c>
      <c r="AJ49" s="10">
        <v>1</v>
      </c>
      <c r="AN49" s="19" t="s">
        <v>45</v>
      </c>
    </row>
    <row r="50" spans="1:40" x14ac:dyDescent="0.3">
      <c r="A50">
        <v>42</v>
      </c>
      <c r="B50">
        <v>1994</v>
      </c>
      <c r="C50">
        <v>9</v>
      </c>
      <c r="D50">
        <v>6</v>
      </c>
      <c r="E50" t="s">
        <v>211</v>
      </c>
      <c r="F50" s="18">
        <v>1</v>
      </c>
      <c r="G50" s="18">
        <v>0</v>
      </c>
      <c r="H50" s="18">
        <v>0</v>
      </c>
      <c r="I50" s="18">
        <f t="shared" si="29"/>
        <v>0</v>
      </c>
      <c r="J50" s="1">
        <v>-1</v>
      </c>
      <c r="K50" s="1">
        <f t="shared" si="23"/>
        <v>1</v>
      </c>
      <c r="L50" s="1">
        <f t="shared" si="24"/>
        <v>4</v>
      </c>
      <c r="M50" s="1">
        <f t="shared" si="25"/>
        <v>2.8</v>
      </c>
      <c r="N50" s="1">
        <f t="shared" si="26"/>
        <v>2</v>
      </c>
      <c r="O50" s="1">
        <f t="shared" si="27"/>
        <v>1</v>
      </c>
      <c r="P50" s="1">
        <f t="shared" si="28"/>
        <v>1</v>
      </c>
      <c r="S50" s="1">
        <v>1</v>
      </c>
      <c r="T50" s="1">
        <v>1</v>
      </c>
      <c r="U50" s="9">
        <v>1</v>
      </c>
      <c r="W50" s="1">
        <v>1</v>
      </c>
      <c r="X50" s="1">
        <v>1</v>
      </c>
      <c r="Y50" s="1">
        <v>0.5</v>
      </c>
      <c r="AA50" s="10">
        <v>1</v>
      </c>
      <c r="AB50" s="1">
        <v>1</v>
      </c>
      <c r="AC50" s="1">
        <v>1</v>
      </c>
      <c r="AF50" s="1">
        <v>1</v>
      </c>
      <c r="AJ50" s="10">
        <v>1</v>
      </c>
    </row>
    <row r="51" spans="1:40" x14ac:dyDescent="0.3">
      <c r="A51" s="53">
        <v>42</v>
      </c>
      <c r="B51">
        <v>1994</v>
      </c>
      <c r="C51">
        <v>30</v>
      </c>
      <c r="D51">
        <v>6</v>
      </c>
      <c r="E51" t="s">
        <v>218</v>
      </c>
      <c r="F51" s="18">
        <v>1</v>
      </c>
      <c r="G51" s="18">
        <v>0</v>
      </c>
      <c r="H51" s="18">
        <v>0</v>
      </c>
      <c r="I51" s="18">
        <f t="shared" si="29"/>
        <v>0</v>
      </c>
      <c r="J51" s="1">
        <v>1</v>
      </c>
      <c r="K51" s="1">
        <f t="shared" si="23"/>
        <v>1</v>
      </c>
      <c r="L51" s="1" t="str">
        <f t="shared" si="24"/>
        <v/>
      </c>
      <c r="M51" s="1">
        <f t="shared" si="25"/>
        <v>1.5</v>
      </c>
      <c r="N51" s="1">
        <f t="shared" si="26"/>
        <v>1.5</v>
      </c>
      <c r="O51" s="1">
        <f t="shared" si="27"/>
        <v>1</v>
      </c>
      <c r="P51" s="1">
        <f t="shared" si="28"/>
        <v>1</v>
      </c>
      <c r="V51" s="1">
        <v>1</v>
      </c>
      <c r="W51" s="1">
        <v>1</v>
      </c>
      <c r="AA51" s="10">
        <v>1</v>
      </c>
      <c r="AB51" s="1">
        <v>1</v>
      </c>
      <c r="AF51" s="1">
        <v>1</v>
      </c>
      <c r="AJ51" s="10">
        <v>1</v>
      </c>
      <c r="AN51" s="58" t="s">
        <v>45</v>
      </c>
    </row>
    <row r="52" spans="1:40" x14ac:dyDescent="0.3">
      <c r="A52">
        <v>42</v>
      </c>
      <c r="B52">
        <v>1994</v>
      </c>
      <c r="C52">
        <v>30</v>
      </c>
      <c r="D52">
        <v>6</v>
      </c>
      <c r="E52" t="s">
        <v>213</v>
      </c>
      <c r="F52" s="18">
        <v>2</v>
      </c>
      <c r="G52" s="18">
        <v>0</v>
      </c>
      <c r="H52" s="18">
        <v>0</v>
      </c>
      <c r="I52" s="18">
        <f t="shared" si="29"/>
        <v>0</v>
      </c>
      <c r="J52" s="1">
        <v>-1</v>
      </c>
      <c r="K52" s="1">
        <f t="shared" si="23"/>
        <v>-1</v>
      </c>
      <c r="L52" s="1" t="str">
        <f t="shared" si="24"/>
        <v/>
      </c>
      <c r="M52" s="1" t="str">
        <f t="shared" si="25"/>
        <v/>
      </c>
      <c r="N52" s="1">
        <f t="shared" si="26"/>
        <v>1.3333333333333333</v>
      </c>
      <c r="O52" s="1" t="str">
        <f t="shared" si="27"/>
        <v/>
      </c>
      <c r="P52" s="1" t="str">
        <f t="shared" si="28"/>
        <v/>
      </c>
      <c r="AA52" s="10">
        <v>1</v>
      </c>
      <c r="AB52" s="1">
        <v>0.5</v>
      </c>
      <c r="AJ52" s="10"/>
    </row>
    <row r="53" spans="1:40" x14ac:dyDescent="0.3">
      <c r="A53">
        <v>42</v>
      </c>
      <c r="B53">
        <v>1994</v>
      </c>
      <c r="C53">
        <v>7</v>
      </c>
      <c r="D53">
        <v>7</v>
      </c>
      <c r="E53" t="s">
        <v>216</v>
      </c>
      <c r="F53" s="1">
        <v>1</v>
      </c>
      <c r="G53" s="18">
        <v>0</v>
      </c>
      <c r="H53" s="18">
        <v>0</v>
      </c>
      <c r="I53" s="18">
        <f t="shared" si="29"/>
        <v>0</v>
      </c>
      <c r="J53" s="1">
        <v>-1</v>
      </c>
      <c r="K53" s="1">
        <f t="shared" si="23"/>
        <v>1</v>
      </c>
      <c r="L53" s="1" t="str">
        <f t="shared" si="24"/>
        <v/>
      </c>
      <c r="M53" s="1" t="str">
        <f t="shared" si="25"/>
        <v/>
      </c>
      <c r="N53" s="1">
        <f t="shared" si="26"/>
        <v>4</v>
      </c>
      <c r="O53" s="1">
        <f t="shared" si="27"/>
        <v>1</v>
      </c>
      <c r="P53" s="1">
        <f t="shared" si="28"/>
        <v>4</v>
      </c>
      <c r="AC53" s="1">
        <v>1</v>
      </c>
      <c r="AD53" s="1">
        <v>1</v>
      </c>
      <c r="AE53" s="9">
        <v>1</v>
      </c>
      <c r="AF53" s="1">
        <v>1</v>
      </c>
      <c r="AJ53" s="10"/>
      <c r="AM53" s="9">
        <v>1</v>
      </c>
    </row>
    <row r="54" spans="1:40" x14ac:dyDescent="0.3">
      <c r="A54" s="183">
        <v>42</v>
      </c>
      <c r="B54">
        <v>1994</v>
      </c>
      <c r="C54" s="184">
        <v>14</v>
      </c>
      <c r="D54" s="184">
        <v>7</v>
      </c>
      <c r="E54" t="s">
        <v>267</v>
      </c>
      <c r="F54" s="18">
        <v>1</v>
      </c>
      <c r="G54" s="18">
        <v>1</v>
      </c>
      <c r="H54" s="18">
        <v>0</v>
      </c>
      <c r="I54" s="18">
        <f t="shared" si="29"/>
        <v>1</v>
      </c>
      <c r="J54" s="1">
        <v>-1</v>
      </c>
      <c r="K54" s="1">
        <f t="shared" si="23"/>
        <v>-1</v>
      </c>
      <c r="L54" s="1" t="str">
        <f t="shared" si="24"/>
        <v/>
      </c>
      <c r="M54" s="1" t="str">
        <f t="shared" si="25"/>
        <v/>
      </c>
      <c r="N54" s="1">
        <f t="shared" si="26"/>
        <v>3</v>
      </c>
      <c r="O54" s="1">
        <f t="shared" si="27"/>
        <v>1</v>
      </c>
      <c r="P54" s="1">
        <f t="shared" si="28"/>
        <v>3</v>
      </c>
      <c r="AC54" s="1">
        <v>2</v>
      </c>
      <c r="AF54" s="1">
        <v>1</v>
      </c>
      <c r="AJ54" s="10"/>
      <c r="AL54" s="1">
        <v>1</v>
      </c>
      <c r="AN54" s="19" t="s">
        <v>45</v>
      </c>
    </row>
    <row r="55" spans="1:40" x14ac:dyDescent="0.3">
      <c r="A55" s="53">
        <v>42</v>
      </c>
      <c r="B55">
        <v>1994</v>
      </c>
      <c r="C55">
        <v>13</v>
      </c>
      <c r="D55">
        <v>10</v>
      </c>
      <c r="E55" t="s">
        <v>220</v>
      </c>
      <c r="F55" s="18">
        <v>1</v>
      </c>
      <c r="G55" s="18">
        <v>0</v>
      </c>
      <c r="H55" s="18">
        <v>0</v>
      </c>
      <c r="I55" s="18">
        <f t="shared" si="29"/>
        <v>0</v>
      </c>
      <c r="J55" s="1">
        <v>-1</v>
      </c>
      <c r="K55" s="1">
        <f t="shared" si="23"/>
        <v>1</v>
      </c>
      <c r="L55" s="1">
        <f t="shared" si="24"/>
        <v>4.5</v>
      </c>
      <c r="M55" s="1" t="str">
        <f t="shared" si="25"/>
        <v/>
      </c>
      <c r="N55" s="1">
        <f t="shared" si="26"/>
        <v>2</v>
      </c>
      <c r="O55" s="1">
        <f t="shared" si="27"/>
        <v>2</v>
      </c>
      <c r="P55" s="1">
        <f t="shared" si="28"/>
        <v>1</v>
      </c>
      <c r="T55" s="1">
        <v>1</v>
      </c>
      <c r="U55" s="9">
        <v>1</v>
      </c>
      <c r="AA55" s="10">
        <v>1</v>
      </c>
      <c r="AB55" s="1">
        <v>1</v>
      </c>
      <c r="AC55" s="1">
        <v>1</v>
      </c>
      <c r="AG55" s="1">
        <v>1</v>
      </c>
      <c r="AJ55" s="10">
        <v>1</v>
      </c>
      <c r="AN55" s="19" t="s">
        <v>44</v>
      </c>
    </row>
    <row r="56" spans="1:40" x14ac:dyDescent="0.3">
      <c r="A56" s="53">
        <v>42</v>
      </c>
      <c r="B56">
        <v>1994</v>
      </c>
      <c r="C56">
        <v>9</v>
      </c>
      <c r="D56">
        <v>11</v>
      </c>
      <c r="E56" t="s">
        <v>219</v>
      </c>
      <c r="F56" s="18">
        <v>1</v>
      </c>
      <c r="G56" s="18">
        <v>0</v>
      </c>
      <c r="H56" s="18">
        <v>0</v>
      </c>
      <c r="I56" s="18">
        <f t="shared" si="29"/>
        <v>0</v>
      </c>
      <c r="J56" s="1">
        <v>-1</v>
      </c>
      <c r="K56" s="1">
        <f t="shared" si="23"/>
        <v>1</v>
      </c>
      <c r="L56" s="1" t="str">
        <f t="shared" si="24"/>
        <v/>
      </c>
      <c r="M56" s="1">
        <f t="shared" si="25"/>
        <v>1.8</v>
      </c>
      <c r="N56" s="1">
        <f t="shared" si="26"/>
        <v>1.5</v>
      </c>
      <c r="O56" s="1">
        <f t="shared" si="27"/>
        <v>1</v>
      </c>
      <c r="P56" s="1">
        <f t="shared" si="28"/>
        <v>2</v>
      </c>
      <c r="V56" s="1">
        <v>1</v>
      </c>
      <c r="W56" s="1">
        <v>1</v>
      </c>
      <c r="X56" s="1">
        <v>0.5</v>
      </c>
      <c r="AA56" s="10">
        <v>1</v>
      </c>
      <c r="AB56" s="1">
        <v>1</v>
      </c>
      <c r="AF56" s="1">
        <v>1</v>
      </c>
      <c r="AJ56" s="10"/>
      <c r="AK56" s="1">
        <v>1</v>
      </c>
      <c r="AN56" s="19" t="s">
        <v>45</v>
      </c>
    </row>
    <row r="57" spans="1:40" x14ac:dyDescent="0.3">
      <c r="A57" s="53">
        <v>42</v>
      </c>
      <c r="B57">
        <v>1994</v>
      </c>
      <c r="C57">
        <v>9</v>
      </c>
      <c r="D57">
        <v>11</v>
      </c>
      <c r="E57" t="s">
        <v>217</v>
      </c>
      <c r="F57" s="1">
        <v>1</v>
      </c>
      <c r="G57" s="1">
        <v>0</v>
      </c>
      <c r="H57" s="1">
        <v>0</v>
      </c>
      <c r="I57" s="18">
        <f t="shared" si="29"/>
        <v>0</v>
      </c>
      <c r="J57" s="1">
        <v>-1</v>
      </c>
      <c r="K57" s="1">
        <f t="shared" si="23"/>
        <v>1</v>
      </c>
      <c r="L57" s="1" t="str">
        <f t="shared" si="24"/>
        <v/>
      </c>
      <c r="M57" s="1" t="str">
        <f t="shared" si="25"/>
        <v/>
      </c>
      <c r="N57" s="1">
        <f t="shared" si="26"/>
        <v>3</v>
      </c>
      <c r="O57" s="1">
        <f t="shared" si="27"/>
        <v>1</v>
      </c>
      <c r="P57" s="1">
        <f t="shared" si="28"/>
        <v>1</v>
      </c>
      <c r="AB57" s="1">
        <v>0.5</v>
      </c>
      <c r="AC57" s="1">
        <v>1</v>
      </c>
      <c r="AD57" s="1">
        <v>0.5</v>
      </c>
      <c r="AF57" s="1">
        <v>1</v>
      </c>
      <c r="AJ57" s="10">
        <v>1</v>
      </c>
      <c r="AN57" s="19" t="s">
        <v>45</v>
      </c>
    </row>
    <row r="58" spans="1:40" x14ac:dyDescent="0.3">
      <c r="A58">
        <v>42</v>
      </c>
      <c r="B58">
        <v>1994</v>
      </c>
      <c r="C58">
        <v>1</v>
      </c>
      <c r="D58">
        <v>12</v>
      </c>
      <c r="E58" t="s">
        <v>210</v>
      </c>
      <c r="F58" s="18">
        <v>2</v>
      </c>
      <c r="G58" s="18">
        <v>0</v>
      </c>
      <c r="H58" s="18">
        <v>0</v>
      </c>
      <c r="I58" s="18">
        <f t="shared" si="29"/>
        <v>0</v>
      </c>
      <c r="J58" s="1">
        <v>-1</v>
      </c>
      <c r="K58" s="1">
        <f t="shared" si="23"/>
        <v>-1</v>
      </c>
      <c r="L58" s="1">
        <f t="shared" si="24"/>
        <v>1.5</v>
      </c>
      <c r="M58" s="1">
        <f t="shared" si="25"/>
        <v>4.666666666666667</v>
      </c>
      <c r="N58" s="1">
        <f t="shared" si="26"/>
        <v>4.5</v>
      </c>
      <c r="O58" s="1" t="str">
        <f t="shared" si="27"/>
        <v/>
      </c>
      <c r="P58" s="1" t="str">
        <f t="shared" si="28"/>
        <v/>
      </c>
      <c r="Q58" s="10">
        <v>1</v>
      </c>
      <c r="R58" s="1">
        <v>1</v>
      </c>
      <c r="Y58" s="1">
        <v>0.5</v>
      </c>
      <c r="Z58" s="1">
        <v>1</v>
      </c>
      <c r="AD58" s="1">
        <v>1</v>
      </c>
      <c r="AE58" s="9">
        <v>1</v>
      </c>
      <c r="AJ58" s="10"/>
    </row>
    <row r="59" spans="1:40" x14ac:dyDescent="0.3">
      <c r="A59">
        <v>42</v>
      </c>
      <c r="B59">
        <v>1994</v>
      </c>
      <c r="C59">
        <v>22</v>
      </c>
      <c r="D59">
        <v>12</v>
      </c>
      <c r="E59" t="s">
        <v>215</v>
      </c>
      <c r="F59" s="18">
        <v>1</v>
      </c>
      <c r="G59" s="18">
        <v>0</v>
      </c>
      <c r="H59" s="18">
        <v>0</v>
      </c>
      <c r="I59" s="18">
        <f t="shared" si="29"/>
        <v>0</v>
      </c>
      <c r="J59" s="1">
        <v>-1</v>
      </c>
      <c r="K59" s="1">
        <f t="shared" si="23"/>
        <v>1</v>
      </c>
      <c r="L59" s="1" t="str">
        <f t="shared" si="24"/>
        <v/>
      </c>
      <c r="M59" s="1" t="str">
        <f t="shared" si="25"/>
        <v/>
      </c>
      <c r="N59" s="1">
        <f t="shared" si="26"/>
        <v>2.2000000000000002</v>
      </c>
      <c r="O59" s="1">
        <f t="shared" si="27"/>
        <v>1</v>
      </c>
      <c r="P59" s="1" t="str">
        <f t="shared" si="28"/>
        <v/>
      </c>
      <c r="AA59" s="10">
        <v>0.5</v>
      </c>
      <c r="AB59" s="1">
        <v>1</v>
      </c>
      <c r="AC59" s="1">
        <v>1</v>
      </c>
      <c r="AF59" s="1">
        <v>1</v>
      </c>
      <c r="AJ59" s="10"/>
      <c r="AN59" s="38"/>
    </row>
    <row r="60" spans="1:40" x14ac:dyDescent="0.3">
      <c r="A60" s="53">
        <v>42</v>
      </c>
      <c r="B60">
        <v>1995</v>
      </c>
      <c r="C60">
        <v>19</v>
      </c>
      <c r="D60">
        <v>1</v>
      </c>
      <c r="E60" t="s">
        <v>226</v>
      </c>
      <c r="F60" s="18">
        <v>1</v>
      </c>
      <c r="G60" s="18">
        <v>0</v>
      </c>
      <c r="H60" s="18">
        <v>0</v>
      </c>
      <c r="I60" s="18">
        <f t="shared" si="29"/>
        <v>0</v>
      </c>
      <c r="J60" s="1">
        <v>1</v>
      </c>
      <c r="K60" s="1">
        <f t="shared" si="23"/>
        <v>1</v>
      </c>
      <c r="L60" s="1" t="str">
        <f t="shared" si="24"/>
        <v/>
      </c>
      <c r="M60" s="1" t="str">
        <f t="shared" si="25"/>
        <v/>
      </c>
      <c r="N60" s="1">
        <f t="shared" si="26"/>
        <v>1.5</v>
      </c>
      <c r="O60" s="1">
        <f t="shared" si="27"/>
        <v>1</v>
      </c>
      <c r="P60" s="1">
        <f t="shared" si="28"/>
        <v>3</v>
      </c>
      <c r="AA60" s="10">
        <v>1</v>
      </c>
      <c r="AB60" s="1">
        <v>1</v>
      </c>
      <c r="AF60" s="1">
        <v>1</v>
      </c>
      <c r="AJ60" s="10"/>
      <c r="AL60" s="1">
        <v>1</v>
      </c>
      <c r="AN60" s="19" t="s">
        <v>45</v>
      </c>
    </row>
    <row r="61" spans="1:40" x14ac:dyDescent="0.3">
      <c r="A61" s="183">
        <v>42</v>
      </c>
      <c r="B61">
        <v>1995</v>
      </c>
      <c r="C61" s="184">
        <v>9</v>
      </c>
      <c r="D61" s="184">
        <v>3</v>
      </c>
      <c r="E61" t="s">
        <v>268</v>
      </c>
      <c r="F61" s="1">
        <v>1</v>
      </c>
      <c r="G61" s="1">
        <v>0</v>
      </c>
      <c r="H61" s="1">
        <v>0</v>
      </c>
      <c r="I61" s="18">
        <f t="shared" si="29"/>
        <v>0</v>
      </c>
      <c r="J61" s="1">
        <v>-1</v>
      </c>
      <c r="K61" s="1">
        <f t="shared" si="23"/>
        <v>1</v>
      </c>
      <c r="L61" s="1" t="str">
        <f t="shared" si="24"/>
        <v/>
      </c>
      <c r="M61" s="1" t="str">
        <f t="shared" si="25"/>
        <v/>
      </c>
      <c r="N61" s="1">
        <f t="shared" si="26"/>
        <v>1.5</v>
      </c>
      <c r="O61" s="1">
        <f t="shared" si="27"/>
        <v>1</v>
      </c>
      <c r="P61" s="1">
        <f t="shared" si="28"/>
        <v>1</v>
      </c>
      <c r="AA61" s="10">
        <v>1</v>
      </c>
      <c r="AB61" s="1">
        <v>1</v>
      </c>
      <c r="AF61" s="1">
        <v>1</v>
      </c>
      <c r="AJ61" s="10">
        <v>1</v>
      </c>
      <c r="AN61" s="19" t="s">
        <v>45</v>
      </c>
    </row>
    <row r="62" spans="1:40" x14ac:dyDescent="0.3">
      <c r="A62" s="183">
        <v>42</v>
      </c>
      <c r="B62">
        <v>1995</v>
      </c>
      <c r="C62" s="184">
        <v>16</v>
      </c>
      <c r="D62" s="184">
        <v>3</v>
      </c>
      <c r="E62" t="s">
        <v>271</v>
      </c>
      <c r="F62" s="18">
        <v>1</v>
      </c>
      <c r="G62" s="18">
        <v>0</v>
      </c>
      <c r="H62" s="18">
        <v>0</v>
      </c>
      <c r="I62" s="18">
        <f t="shared" si="29"/>
        <v>0</v>
      </c>
      <c r="J62" s="1">
        <v>1</v>
      </c>
      <c r="K62" s="1">
        <f t="shared" si="23"/>
        <v>1</v>
      </c>
      <c r="L62" s="1" t="str">
        <f t="shared" si="24"/>
        <v/>
      </c>
      <c r="M62" s="1">
        <f t="shared" si="25"/>
        <v>1.5</v>
      </c>
      <c r="N62" s="1">
        <f t="shared" si="26"/>
        <v>1.5</v>
      </c>
      <c r="O62" s="1">
        <f t="shared" si="27"/>
        <v>1</v>
      </c>
      <c r="P62" s="1">
        <f t="shared" si="28"/>
        <v>1</v>
      </c>
      <c r="V62" s="1">
        <v>1</v>
      </c>
      <c r="W62" s="1">
        <v>1</v>
      </c>
      <c r="AA62" s="10">
        <v>1</v>
      </c>
      <c r="AB62" s="1">
        <v>1</v>
      </c>
      <c r="AF62" s="1">
        <v>1</v>
      </c>
      <c r="AJ62" s="10">
        <v>1</v>
      </c>
      <c r="AN62" s="19" t="s">
        <v>45</v>
      </c>
    </row>
    <row r="63" spans="1:40" x14ac:dyDescent="0.3">
      <c r="A63" s="183">
        <v>42</v>
      </c>
      <c r="B63">
        <v>1995</v>
      </c>
      <c r="C63" s="184">
        <v>30</v>
      </c>
      <c r="D63" s="184">
        <v>3</v>
      </c>
      <c r="E63" t="s">
        <v>269</v>
      </c>
      <c r="F63" s="18">
        <v>1</v>
      </c>
      <c r="G63" s="18">
        <v>0</v>
      </c>
      <c r="H63" s="18">
        <v>0</v>
      </c>
      <c r="I63" s="18">
        <f t="shared" si="29"/>
        <v>0</v>
      </c>
      <c r="J63" s="1">
        <v>-1</v>
      </c>
      <c r="K63" s="1">
        <f t="shared" si="23"/>
        <v>1</v>
      </c>
      <c r="L63" s="1" t="str">
        <f t="shared" si="24"/>
        <v/>
      </c>
      <c r="M63" s="1" t="str">
        <f t="shared" si="25"/>
        <v/>
      </c>
      <c r="N63" s="1">
        <f t="shared" si="26"/>
        <v>2.2000000000000002</v>
      </c>
      <c r="O63" s="1">
        <f t="shared" si="27"/>
        <v>2</v>
      </c>
      <c r="P63" s="1">
        <f t="shared" si="28"/>
        <v>1</v>
      </c>
      <c r="AA63" s="10">
        <v>0.5</v>
      </c>
      <c r="AB63" s="1">
        <v>1</v>
      </c>
      <c r="AC63" s="1">
        <v>1</v>
      </c>
      <c r="AG63" s="1">
        <v>1</v>
      </c>
      <c r="AJ63" s="10">
        <v>1</v>
      </c>
      <c r="AN63" s="19" t="s">
        <v>45</v>
      </c>
    </row>
    <row r="64" spans="1:40" x14ac:dyDescent="0.3">
      <c r="A64" s="53">
        <v>42</v>
      </c>
      <c r="B64">
        <v>1995</v>
      </c>
      <c r="C64">
        <v>13</v>
      </c>
      <c r="D64">
        <v>4</v>
      </c>
      <c r="E64" t="s">
        <v>233</v>
      </c>
      <c r="F64" s="18">
        <v>2</v>
      </c>
      <c r="G64" s="18">
        <v>0</v>
      </c>
      <c r="H64" s="18">
        <v>1</v>
      </c>
      <c r="I64" s="18">
        <f t="shared" si="29"/>
        <v>1</v>
      </c>
      <c r="J64" s="1">
        <v>-1</v>
      </c>
      <c r="K64" s="1">
        <f t="shared" si="23"/>
        <v>-1</v>
      </c>
      <c r="L64" s="1" t="str">
        <f t="shared" si="24"/>
        <v/>
      </c>
      <c r="M64" s="1">
        <f t="shared" si="25"/>
        <v>5</v>
      </c>
      <c r="N64" s="1">
        <f t="shared" si="26"/>
        <v>1</v>
      </c>
      <c r="O64" s="1">
        <f t="shared" si="27"/>
        <v>1</v>
      </c>
      <c r="P64" s="1" t="str">
        <f t="shared" si="28"/>
        <v/>
      </c>
      <c r="Z64" s="1">
        <v>2</v>
      </c>
      <c r="AA64" s="10">
        <v>2</v>
      </c>
      <c r="AF64" s="1">
        <v>1</v>
      </c>
      <c r="AJ64" s="10"/>
      <c r="AN64" s="58"/>
    </row>
    <row r="65" spans="1:40" x14ac:dyDescent="0.3">
      <c r="A65" s="53">
        <v>42</v>
      </c>
      <c r="B65">
        <v>1995</v>
      </c>
      <c r="C65">
        <v>25</v>
      </c>
      <c r="D65">
        <v>5</v>
      </c>
      <c r="E65" t="s">
        <v>229</v>
      </c>
      <c r="F65" s="18">
        <v>1</v>
      </c>
      <c r="G65" s="18">
        <v>0</v>
      </c>
      <c r="H65" s="18">
        <v>0</v>
      </c>
      <c r="I65" s="18">
        <f t="shared" si="29"/>
        <v>0</v>
      </c>
      <c r="J65" s="1">
        <v>-1</v>
      </c>
      <c r="K65" s="1">
        <f t="shared" si="23"/>
        <v>1</v>
      </c>
      <c r="L65" s="1" t="str">
        <f t="shared" si="24"/>
        <v/>
      </c>
      <c r="M65" s="1">
        <f t="shared" si="25"/>
        <v>2</v>
      </c>
      <c r="N65" s="1">
        <f t="shared" si="26"/>
        <v>2.8</v>
      </c>
      <c r="O65" s="1">
        <f t="shared" si="27"/>
        <v>1</v>
      </c>
      <c r="P65" s="1">
        <f t="shared" si="28"/>
        <v>4</v>
      </c>
      <c r="V65" s="1">
        <v>1</v>
      </c>
      <c r="W65" s="1">
        <v>1</v>
      </c>
      <c r="X65" s="1">
        <v>1</v>
      </c>
      <c r="AB65" s="1">
        <v>1</v>
      </c>
      <c r="AC65" s="1">
        <v>1</v>
      </c>
      <c r="AD65" s="1">
        <v>0.5</v>
      </c>
      <c r="AF65" s="1">
        <v>1</v>
      </c>
      <c r="AJ65" s="10"/>
      <c r="AK65" s="49"/>
      <c r="AL65" s="49"/>
      <c r="AM65" s="9">
        <v>1</v>
      </c>
      <c r="AN65" s="19" t="s">
        <v>47</v>
      </c>
    </row>
    <row r="66" spans="1:40" x14ac:dyDescent="0.3">
      <c r="A66" s="53">
        <v>42</v>
      </c>
      <c r="B66">
        <v>1995</v>
      </c>
      <c r="C66">
        <v>25</v>
      </c>
      <c r="D66">
        <v>5</v>
      </c>
      <c r="E66" t="s">
        <v>223</v>
      </c>
      <c r="F66" s="18">
        <v>1</v>
      </c>
      <c r="G66" s="18">
        <v>0</v>
      </c>
      <c r="H66" s="18">
        <v>0</v>
      </c>
      <c r="I66" s="18">
        <f t="shared" si="29"/>
        <v>0</v>
      </c>
      <c r="J66" s="1">
        <v>1</v>
      </c>
      <c r="K66" s="1">
        <f t="shared" si="23"/>
        <v>1</v>
      </c>
      <c r="L66" s="1" t="str">
        <f t="shared" si="24"/>
        <v/>
      </c>
      <c r="M66" s="1">
        <f t="shared" si="25"/>
        <v>1.5</v>
      </c>
      <c r="N66" s="1">
        <f t="shared" si="26"/>
        <v>1.5</v>
      </c>
      <c r="O66" s="1">
        <f t="shared" si="27"/>
        <v>1</v>
      </c>
      <c r="P66" s="1">
        <f t="shared" si="28"/>
        <v>3</v>
      </c>
      <c r="V66" s="1">
        <v>1</v>
      </c>
      <c r="W66" s="1">
        <v>1</v>
      </c>
      <c r="AA66" s="10">
        <v>1</v>
      </c>
      <c r="AB66" s="1">
        <v>1</v>
      </c>
      <c r="AF66" s="1">
        <v>1</v>
      </c>
      <c r="AJ66" s="10"/>
      <c r="AL66" s="1">
        <v>1</v>
      </c>
      <c r="AN66" s="19" t="s">
        <v>45</v>
      </c>
    </row>
    <row r="67" spans="1:40" x14ac:dyDescent="0.3">
      <c r="A67" s="53">
        <v>42</v>
      </c>
      <c r="B67">
        <v>1995</v>
      </c>
      <c r="C67">
        <v>25</v>
      </c>
      <c r="D67">
        <v>5</v>
      </c>
      <c r="E67" t="s">
        <v>222</v>
      </c>
      <c r="F67" s="18">
        <v>1</v>
      </c>
      <c r="G67" s="18">
        <v>0</v>
      </c>
      <c r="H67" s="18">
        <v>0</v>
      </c>
      <c r="I67" s="18">
        <f t="shared" si="29"/>
        <v>0</v>
      </c>
      <c r="J67" s="1">
        <v>1</v>
      </c>
      <c r="K67" s="1">
        <f t="shared" si="23"/>
        <v>1</v>
      </c>
      <c r="L67" s="1" t="str">
        <f t="shared" si="24"/>
        <v/>
      </c>
      <c r="M67" s="1" t="str">
        <f t="shared" si="25"/>
        <v/>
      </c>
      <c r="N67" s="1">
        <f t="shared" si="26"/>
        <v>1.5</v>
      </c>
      <c r="O67" s="1">
        <f t="shared" si="27"/>
        <v>1</v>
      </c>
      <c r="P67" s="1">
        <f t="shared" si="28"/>
        <v>1</v>
      </c>
      <c r="AA67" s="10">
        <v>1</v>
      </c>
      <c r="AB67" s="1">
        <v>1</v>
      </c>
      <c r="AF67" s="1">
        <v>1</v>
      </c>
      <c r="AJ67" s="10">
        <v>1</v>
      </c>
    </row>
    <row r="68" spans="1:40" x14ac:dyDescent="0.3">
      <c r="A68" s="53">
        <v>42</v>
      </c>
      <c r="B68">
        <v>1995</v>
      </c>
      <c r="C68">
        <v>1</v>
      </c>
      <c r="D68">
        <v>6</v>
      </c>
      <c r="E68" t="s">
        <v>235</v>
      </c>
      <c r="F68" s="18">
        <v>1</v>
      </c>
      <c r="G68" s="18">
        <v>0</v>
      </c>
      <c r="H68" s="18">
        <v>0</v>
      </c>
      <c r="I68" s="18">
        <f t="shared" si="29"/>
        <v>0</v>
      </c>
      <c r="J68" s="1">
        <v>-1</v>
      </c>
      <c r="K68" s="1">
        <f t="shared" si="23"/>
        <v>1</v>
      </c>
      <c r="L68" s="1" t="str">
        <f t="shared" si="24"/>
        <v/>
      </c>
      <c r="M68" s="1" t="str">
        <f t="shared" si="25"/>
        <v/>
      </c>
      <c r="N68" s="1">
        <f t="shared" si="26"/>
        <v>2</v>
      </c>
      <c r="O68" s="1">
        <f t="shared" si="27"/>
        <v>2</v>
      </c>
      <c r="P68" s="1">
        <f t="shared" si="28"/>
        <v>2</v>
      </c>
      <c r="AA68" s="10">
        <v>0.5</v>
      </c>
      <c r="AB68" s="1">
        <v>1</v>
      </c>
      <c r="AC68" s="1">
        <v>0.5</v>
      </c>
      <c r="AG68" s="1">
        <v>1</v>
      </c>
      <c r="AJ68" s="10"/>
      <c r="AK68" s="1">
        <v>1</v>
      </c>
      <c r="AN68" s="19" t="s">
        <v>45</v>
      </c>
    </row>
    <row r="69" spans="1:40" x14ac:dyDescent="0.3">
      <c r="A69" s="53">
        <v>42</v>
      </c>
      <c r="B69">
        <v>1995</v>
      </c>
      <c r="C69">
        <v>8</v>
      </c>
      <c r="D69">
        <v>6</v>
      </c>
      <c r="E69" t="s">
        <v>232</v>
      </c>
      <c r="F69" s="18">
        <v>1</v>
      </c>
      <c r="G69" s="18">
        <v>0</v>
      </c>
      <c r="H69" s="18">
        <v>0</v>
      </c>
      <c r="I69" s="18">
        <f t="shared" si="29"/>
        <v>0</v>
      </c>
      <c r="J69" s="1">
        <v>1</v>
      </c>
      <c r="K69" s="1">
        <f t="shared" si="23"/>
        <v>1</v>
      </c>
      <c r="L69" s="1" t="str">
        <f t="shared" si="24"/>
        <v/>
      </c>
      <c r="M69" s="1" t="str">
        <f t="shared" si="25"/>
        <v/>
      </c>
      <c r="N69" s="1">
        <f t="shared" si="26"/>
        <v>1.5</v>
      </c>
      <c r="O69" s="1">
        <f t="shared" si="27"/>
        <v>1</v>
      </c>
      <c r="P69" s="1" t="str">
        <f t="shared" si="28"/>
        <v/>
      </c>
      <c r="AA69" s="10">
        <v>1</v>
      </c>
      <c r="AB69" s="1">
        <v>1</v>
      </c>
      <c r="AF69" s="1">
        <v>1</v>
      </c>
      <c r="AJ69" s="10"/>
    </row>
    <row r="70" spans="1:40" x14ac:dyDescent="0.3">
      <c r="A70" s="53">
        <v>42</v>
      </c>
      <c r="B70">
        <v>1995</v>
      </c>
      <c r="C70">
        <v>8</v>
      </c>
      <c r="D70">
        <v>6</v>
      </c>
      <c r="E70" t="s">
        <v>231</v>
      </c>
      <c r="F70" s="18">
        <v>1</v>
      </c>
      <c r="G70" s="18">
        <v>0</v>
      </c>
      <c r="H70" s="18">
        <v>0</v>
      </c>
      <c r="I70" s="18">
        <f t="shared" si="29"/>
        <v>0</v>
      </c>
      <c r="J70" s="1">
        <v>1</v>
      </c>
      <c r="K70" s="1">
        <f t="shared" si="23"/>
        <v>1</v>
      </c>
      <c r="L70" s="1" t="str">
        <f t="shared" si="24"/>
        <v/>
      </c>
      <c r="M70" s="1" t="str">
        <f t="shared" si="25"/>
        <v/>
      </c>
      <c r="N70" s="1">
        <f t="shared" si="26"/>
        <v>2.8</v>
      </c>
      <c r="O70" s="1">
        <f t="shared" si="27"/>
        <v>1</v>
      </c>
      <c r="P70" s="1" t="str">
        <f t="shared" si="28"/>
        <v/>
      </c>
      <c r="AB70" s="1">
        <v>1</v>
      </c>
      <c r="AC70" s="1">
        <v>1</v>
      </c>
      <c r="AD70" s="1">
        <v>0.5</v>
      </c>
      <c r="AF70" s="1">
        <v>1</v>
      </c>
      <c r="AJ70" s="10"/>
    </row>
    <row r="71" spans="1:40" x14ac:dyDescent="0.3">
      <c r="A71" s="183">
        <v>42</v>
      </c>
      <c r="B71">
        <v>1995</v>
      </c>
      <c r="C71" s="184">
        <v>6</v>
      </c>
      <c r="D71" s="184">
        <v>7</v>
      </c>
      <c r="E71" t="s">
        <v>293</v>
      </c>
      <c r="F71" s="18">
        <v>3</v>
      </c>
      <c r="G71" s="18">
        <v>0</v>
      </c>
      <c r="H71" s="18">
        <v>1</v>
      </c>
      <c r="I71" s="18">
        <f t="shared" si="29"/>
        <v>1</v>
      </c>
      <c r="J71" s="1">
        <v>-1</v>
      </c>
      <c r="K71" s="1">
        <f t="shared" si="23"/>
        <v>-1</v>
      </c>
      <c r="L71" s="1" t="str">
        <f t="shared" si="24"/>
        <v/>
      </c>
      <c r="M71" s="1" t="str">
        <f t="shared" si="25"/>
        <v/>
      </c>
      <c r="N71" s="1">
        <f t="shared" si="26"/>
        <v>3</v>
      </c>
      <c r="O71" s="1">
        <f t="shared" si="27"/>
        <v>1</v>
      </c>
      <c r="P71" s="1">
        <f t="shared" si="28"/>
        <v>2</v>
      </c>
      <c r="AC71" s="1">
        <v>2</v>
      </c>
      <c r="AF71" s="1">
        <v>1</v>
      </c>
      <c r="AJ71" s="10"/>
      <c r="AK71" s="1">
        <v>1</v>
      </c>
      <c r="AN71" s="19" t="s">
        <v>45</v>
      </c>
    </row>
    <row r="72" spans="1:40" x14ac:dyDescent="0.3">
      <c r="A72" s="183">
        <v>42</v>
      </c>
      <c r="B72">
        <v>1995</v>
      </c>
      <c r="C72" s="184">
        <v>6</v>
      </c>
      <c r="D72" s="184">
        <v>7</v>
      </c>
      <c r="E72" t="s">
        <v>270</v>
      </c>
      <c r="F72" s="18">
        <v>1</v>
      </c>
      <c r="G72" s="1">
        <v>1</v>
      </c>
      <c r="H72" s="1">
        <v>0</v>
      </c>
      <c r="I72" s="18">
        <f t="shared" si="29"/>
        <v>1</v>
      </c>
      <c r="J72" s="1">
        <v>-1</v>
      </c>
      <c r="K72" s="1">
        <f t="shared" si="23"/>
        <v>-1</v>
      </c>
      <c r="L72" s="1">
        <f t="shared" si="24"/>
        <v>1</v>
      </c>
      <c r="M72" s="1" t="str">
        <f t="shared" si="25"/>
        <v/>
      </c>
      <c r="N72" s="1">
        <f t="shared" si="26"/>
        <v>5</v>
      </c>
      <c r="O72" s="1">
        <f t="shared" si="27"/>
        <v>1</v>
      </c>
      <c r="P72" s="1">
        <f t="shared" si="28"/>
        <v>4</v>
      </c>
      <c r="Q72" s="10">
        <v>2</v>
      </c>
      <c r="AE72" s="9">
        <v>2</v>
      </c>
      <c r="AF72" s="1">
        <v>1</v>
      </c>
      <c r="AJ72" s="10"/>
      <c r="AM72" s="9">
        <v>1</v>
      </c>
      <c r="AN72" s="19" t="s">
        <v>45</v>
      </c>
    </row>
    <row r="73" spans="1:40" x14ac:dyDescent="0.3">
      <c r="A73" s="53">
        <v>42</v>
      </c>
      <c r="B73">
        <v>1995</v>
      </c>
      <c r="C73">
        <v>6</v>
      </c>
      <c r="D73">
        <v>7</v>
      </c>
      <c r="E73" t="s">
        <v>227</v>
      </c>
      <c r="F73" s="18">
        <v>2</v>
      </c>
      <c r="G73" s="18">
        <v>0</v>
      </c>
      <c r="H73" s="18">
        <v>1</v>
      </c>
      <c r="I73" s="18">
        <f t="shared" si="29"/>
        <v>1</v>
      </c>
      <c r="J73" s="1">
        <v>-1</v>
      </c>
      <c r="K73" s="1">
        <f t="shared" si="23"/>
        <v>-1</v>
      </c>
      <c r="L73" s="1" t="str">
        <f t="shared" si="24"/>
        <v/>
      </c>
      <c r="M73" s="1">
        <f t="shared" si="25"/>
        <v>5</v>
      </c>
      <c r="N73" s="1">
        <f t="shared" si="26"/>
        <v>5</v>
      </c>
      <c r="O73" s="1">
        <f t="shared" si="27"/>
        <v>1</v>
      </c>
      <c r="P73" s="1" t="str">
        <f t="shared" si="28"/>
        <v/>
      </c>
      <c r="Z73" s="1">
        <v>2</v>
      </c>
      <c r="AE73" s="9">
        <v>2</v>
      </c>
      <c r="AF73" s="1">
        <v>1</v>
      </c>
      <c r="AJ73" s="10"/>
    </row>
    <row r="74" spans="1:40" x14ac:dyDescent="0.3">
      <c r="A74" s="53">
        <v>42</v>
      </c>
      <c r="B74">
        <v>1995</v>
      </c>
      <c r="C74">
        <v>7</v>
      </c>
      <c r="D74">
        <v>7</v>
      </c>
      <c r="E74" t="s">
        <v>230</v>
      </c>
      <c r="F74" s="18">
        <v>1</v>
      </c>
      <c r="G74" s="18">
        <v>0</v>
      </c>
      <c r="H74" s="18">
        <v>0</v>
      </c>
      <c r="I74" s="18">
        <f t="shared" si="29"/>
        <v>0</v>
      </c>
      <c r="J74" s="1">
        <v>1</v>
      </c>
      <c r="K74" s="1">
        <f t="shared" si="23"/>
        <v>1</v>
      </c>
      <c r="L74" s="1" t="str">
        <f t="shared" si="24"/>
        <v/>
      </c>
      <c r="M74" s="1" t="str">
        <f t="shared" si="25"/>
        <v/>
      </c>
      <c r="N74" s="1">
        <f t="shared" si="26"/>
        <v>1.5</v>
      </c>
      <c r="O74" s="1">
        <f t="shared" si="27"/>
        <v>2</v>
      </c>
      <c r="P74" s="1" t="str">
        <f t="shared" si="28"/>
        <v/>
      </c>
      <c r="AA74" s="10">
        <v>1</v>
      </c>
      <c r="AB74" s="1">
        <v>1</v>
      </c>
      <c r="AG74" s="1">
        <v>1</v>
      </c>
      <c r="AJ74" s="10"/>
    </row>
    <row r="75" spans="1:40" x14ac:dyDescent="0.3">
      <c r="A75" s="53">
        <v>42</v>
      </c>
      <c r="B75">
        <v>1995</v>
      </c>
      <c r="C75">
        <v>6</v>
      </c>
      <c r="D75">
        <v>10</v>
      </c>
      <c r="E75" t="s">
        <v>228</v>
      </c>
      <c r="F75" s="18">
        <v>1</v>
      </c>
      <c r="G75" s="18">
        <v>0</v>
      </c>
      <c r="H75" s="18">
        <v>0</v>
      </c>
      <c r="I75" s="18">
        <f t="shared" si="29"/>
        <v>0</v>
      </c>
      <c r="J75" s="1">
        <v>-1</v>
      </c>
      <c r="K75" s="1">
        <f t="shared" si="23"/>
        <v>1</v>
      </c>
      <c r="L75" s="1" t="str">
        <f t="shared" si="24"/>
        <v/>
      </c>
      <c r="M75" s="1" t="str">
        <f t="shared" si="25"/>
        <v/>
      </c>
      <c r="N75" s="1">
        <f t="shared" si="26"/>
        <v>1.5</v>
      </c>
      <c r="O75" s="1">
        <f t="shared" si="27"/>
        <v>4</v>
      </c>
      <c r="P75" s="1" t="str">
        <f t="shared" si="28"/>
        <v/>
      </c>
      <c r="AA75" s="10">
        <v>1</v>
      </c>
      <c r="AB75" s="1">
        <v>1</v>
      </c>
      <c r="AI75" s="1">
        <v>1</v>
      </c>
      <c r="AJ75" s="10"/>
    </row>
    <row r="76" spans="1:40" x14ac:dyDescent="0.3">
      <c r="A76" s="53">
        <v>42</v>
      </c>
      <c r="B76">
        <v>1995</v>
      </c>
      <c r="C76">
        <v>18</v>
      </c>
      <c r="D76">
        <v>10</v>
      </c>
      <c r="E76" t="s">
        <v>234</v>
      </c>
      <c r="F76" s="18">
        <v>1</v>
      </c>
      <c r="G76" s="18">
        <v>0</v>
      </c>
      <c r="H76" s="18">
        <v>0</v>
      </c>
      <c r="I76" s="18">
        <f t="shared" si="29"/>
        <v>0</v>
      </c>
      <c r="J76" s="1">
        <v>-1</v>
      </c>
      <c r="K76" s="1">
        <f t="shared" si="23"/>
        <v>1</v>
      </c>
      <c r="L76" s="1">
        <f t="shared" si="24"/>
        <v>1.5</v>
      </c>
      <c r="M76" s="1" t="str">
        <f t="shared" si="25"/>
        <v/>
      </c>
      <c r="N76" s="1">
        <f t="shared" si="26"/>
        <v>4.2</v>
      </c>
      <c r="O76" s="1">
        <f t="shared" si="27"/>
        <v>1</v>
      </c>
      <c r="P76" s="1">
        <f t="shared" si="28"/>
        <v>3</v>
      </c>
      <c r="Q76" s="10">
        <v>1</v>
      </c>
      <c r="R76" s="1">
        <v>1</v>
      </c>
      <c r="AC76" s="1">
        <v>0.5</v>
      </c>
      <c r="AD76" s="1">
        <v>1</v>
      </c>
      <c r="AE76" s="9">
        <v>1</v>
      </c>
      <c r="AF76" s="1">
        <v>1</v>
      </c>
      <c r="AJ76" s="10"/>
      <c r="AL76" s="1">
        <v>1</v>
      </c>
      <c r="AN76" s="58" t="s">
        <v>44</v>
      </c>
    </row>
    <row r="77" spans="1:40" x14ac:dyDescent="0.3">
      <c r="A77" s="53">
        <v>42</v>
      </c>
      <c r="B77">
        <v>1995</v>
      </c>
      <c r="C77">
        <v>3</v>
      </c>
      <c r="D77">
        <v>11</v>
      </c>
      <c r="E77" t="s">
        <v>225</v>
      </c>
      <c r="F77" s="18">
        <v>1</v>
      </c>
      <c r="G77" s="18">
        <v>0</v>
      </c>
      <c r="H77" s="18">
        <v>0</v>
      </c>
      <c r="I77" s="18">
        <f t="shared" si="29"/>
        <v>0</v>
      </c>
      <c r="J77" s="1">
        <v>-1</v>
      </c>
      <c r="K77" s="1">
        <f t="shared" si="23"/>
        <v>1</v>
      </c>
      <c r="L77" s="1" t="str">
        <f t="shared" si="24"/>
        <v/>
      </c>
      <c r="M77" s="1" t="str">
        <f t="shared" si="25"/>
        <v/>
      </c>
      <c r="N77" s="1">
        <f t="shared" si="26"/>
        <v>4.5</v>
      </c>
      <c r="O77" s="1">
        <f t="shared" si="27"/>
        <v>1</v>
      </c>
      <c r="P77" s="1" t="str">
        <f t="shared" si="28"/>
        <v/>
      </c>
      <c r="AD77" s="1">
        <v>1</v>
      </c>
      <c r="AE77" s="9">
        <v>1</v>
      </c>
      <c r="AF77" s="1">
        <v>1</v>
      </c>
      <c r="AJ77" s="10"/>
    </row>
    <row r="78" spans="1:40" x14ac:dyDescent="0.3">
      <c r="A78" s="53">
        <v>42</v>
      </c>
      <c r="B78">
        <v>1995</v>
      </c>
      <c r="C78">
        <v>9</v>
      </c>
      <c r="D78">
        <v>11</v>
      </c>
      <c r="E78" t="s">
        <v>221</v>
      </c>
      <c r="F78" s="18">
        <v>1</v>
      </c>
      <c r="G78" s="18">
        <v>0</v>
      </c>
      <c r="H78" s="18">
        <v>0</v>
      </c>
      <c r="I78" s="18">
        <f t="shared" si="29"/>
        <v>0</v>
      </c>
      <c r="J78" s="1">
        <v>-1</v>
      </c>
      <c r="K78" s="1">
        <f t="shared" si="23"/>
        <v>1</v>
      </c>
      <c r="L78" s="1" t="str">
        <f t="shared" si="24"/>
        <v/>
      </c>
      <c r="M78" s="1" t="str">
        <f t="shared" si="25"/>
        <v/>
      </c>
      <c r="N78" s="1">
        <f t="shared" si="26"/>
        <v>1.5</v>
      </c>
      <c r="O78" s="1">
        <f t="shared" si="27"/>
        <v>2</v>
      </c>
      <c r="P78" s="1">
        <f t="shared" si="28"/>
        <v>1</v>
      </c>
      <c r="AA78" s="10">
        <v>1</v>
      </c>
      <c r="AB78" s="1">
        <v>1</v>
      </c>
      <c r="AG78" s="1">
        <v>1</v>
      </c>
      <c r="AJ78" s="10">
        <v>1</v>
      </c>
      <c r="AN78" s="19" t="s">
        <v>45</v>
      </c>
    </row>
    <row r="79" spans="1:40" x14ac:dyDescent="0.3">
      <c r="A79" s="53">
        <v>42</v>
      </c>
      <c r="B79">
        <v>1995</v>
      </c>
      <c r="C79">
        <v>20</v>
      </c>
      <c r="D79">
        <v>11</v>
      </c>
      <c r="E79" t="s">
        <v>224</v>
      </c>
      <c r="F79" s="18">
        <v>1</v>
      </c>
      <c r="G79" s="18">
        <v>1</v>
      </c>
      <c r="H79" s="18">
        <v>0</v>
      </c>
      <c r="I79" s="18">
        <f t="shared" si="29"/>
        <v>1</v>
      </c>
      <c r="J79" s="1">
        <v>-1</v>
      </c>
      <c r="K79" s="1">
        <f t="shared" si="23"/>
        <v>-1</v>
      </c>
      <c r="L79" s="1" t="str">
        <f t="shared" si="24"/>
        <v/>
      </c>
      <c r="M79" s="1">
        <f t="shared" si="25"/>
        <v>3</v>
      </c>
      <c r="N79" s="1">
        <f t="shared" si="26"/>
        <v>4</v>
      </c>
      <c r="O79" s="1">
        <f t="shared" si="27"/>
        <v>1</v>
      </c>
      <c r="P79" s="1">
        <f t="shared" si="28"/>
        <v>4</v>
      </c>
      <c r="X79" s="1">
        <v>2</v>
      </c>
      <c r="AD79" s="1">
        <v>2</v>
      </c>
      <c r="AF79" s="1">
        <v>1</v>
      </c>
      <c r="AJ79" s="10"/>
      <c r="AM79" s="9">
        <v>1</v>
      </c>
      <c r="AN79" s="19" t="s">
        <v>45</v>
      </c>
    </row>
    <row r="80" spans="1:40" x14ac:dyDescent="0.3">
      <c r="A80" s="53">
        <v>42</v>
      </c>
      <c r="B80">
        <v>1996</v>
      </c>
      <c r="C80">
        <v>25</v>
      </c>
      <c r="D80">
        <v>1</v>
      </c>
      <c r="E80" t="s">
        <v>244</v>
      </c>
      <c r="F80" s="18">
        <v>1</v>
      </c>
      <c r="G80" s="18">
        <v>0</v>
      </c>
      <c r="H80" s="18">
        <v>0</v>
      </c>
      <c r="I80" s="18">
        <f t="shared" si="29"/>
        <v>0</v>
      </c>
      <c r="J80" s="1">
        <v>-1</v>
      </c>
      <c r="K80" s="1">
        <f t="shared" si="23"/>
        <v>1</v>
      </c>
      <c r="L80" s="1" t="str">
        <f t="shared" si="24"/>
        <v/>
      </c>
      <c r="M80" s="1" t="str">
        <f t="shared" si="25"/>
        <v/>
      </c>
      <c r="N80" s="1">
        <f t="shared" si="26"/>
        <v>4.2</v>
      </c>
      <c r="O80" s="1">
        <f t="shared" si="27"/>
        <v>1</v>
      </c>
      <c r="P80" s="1">
        <f t="shared" si="28"/>
        <v>3</v>
      </c>
      <c r="AC80" s="1">
        <v>0.5</v>
      </c>
      <c r="AD80" s="1">
        <v>1</v>
      </c>
      <c r="AE80" s="9">
        <v>1</v>
      </c>
      <c r="AF80" s="1">
        <v>1</v>
      </c>
      <c r="AJ80" s="10"/>
      <c r="AL80" s="1">
        <v>1</v>
      </c>
      <c r="AN80" s="19" t="s">
        <v>45</v>
      </c>
    </row>
    <row r="81" spans="1:40" x14ac:dyDescent="0.3">
      <c r="A81" s="53">
        <v>42</v>
      </c>
      <c r="B81">
        <v>1996</v>
      </c>
      <c r="C81" s="184">
        <v>14</v>
      </c>
      <c r="D81" s="184">
        <v>3</v>
      </c>
      <c r="E81" t="s">
        <v>251</v>
      </c>
      <c r="F81" s="18">
        <v>1</v>
      </c>
      <c r="G81" s="18">
        <v>0</v>
      </c>
      <c r="H81" s="18">
        <v>0</v>
      </c>
      <c r="I81" s="18">
        <f t="shared" si="29"/>
        <v>0</v>
      </c>
      <c r="J81" s="1">
        <v>-1</v>
      </c>
      <c r="K81" s="1">
        <f t="shared" si="23"/>
        <v>1</v>
      </c>
      <c r="L81" s="1" t="str">
        <f t="shared" si="24"/>
        <v/>
      </c>
      <c r="M81" s="1" t="str">
        <f t="shared" si="25"/>
        <v/>
      </c>
      <c r="N81" s="1">
        <f t="shared" si="26"/>
        <v>1.3333333333333333</v>
      </c>
      <c r="O81" s="1">
        <f t="shared" si="27"/>
        <v>1</v>
      </c>
      <c r="P81" s="1" t="str">
        <f t="shared" si="28"/>
        <v/>
      </c>
      <c r="AA81" s="10">
        <v>1</v>
      </c>
      <c r="AB81" s="1">
        <v>0.5</v>
      </c>
      <c r="AF81" s="1">
        <v>1</v>
      </c>
      <c r="AJ81" s="10"/>
    </row>
    <row r="82" spans="1:40" x14ac:dyDescent="0.3">
      <c r="A82" s="53">
        <v>42</v>
      </c>
      <c r="B82">
        <v>1996</v>
      </c>
      <c r="C82">
        <v>21</v>
      </c>
      <c r="D82">
        <v>3</v>
      </c>
      <c r="E82" t="s">
        <v>239</v>
      </c>
      <c r="F82" s="18">
        <v>3</v>
      </c>
      <c r="G82" s="18">
        <v>0</v>
      </c>
      <c r="H82" s="18">
        <v>1</v>
      </c>
      <c r="I82" s="18">
        <f t="shared" si="29"/>
        <v>1</v>
      </c>
      <c r="J82" s="1">
        <v>-1</v>
      </c>
      <c r="K82" s="1">
        <f t="shared" ref="K82:K119" si="30">IF(F82=2,-1,IF(F82=3,-1,IF((F82+G82)=2,-1,IF((F82+H82)=2,-1,1))))</f>
        <v>-1</v>
      </c>
      <c r="L82" s="1">
        <f t="shared" ref="L82:L119" si="31">IF(SUM(Q82:U82)=0,"",(Q82*1+R82*2+S82*3+T82*4+U82*5)/SUM(Q82:U82))</f>
        <v>1.3333333333333333</v>
      </c>
      <c r="M82" s="1">
        <f t="shared" ref="M82:M119" si="32">IF(SUM(V82:Z82)=0,"",(V82*1+W82*2+X82*3+Y82*4+Z82*5)/SUM(V82:Z82))</f>
        <v>4.666666666666667</v>
      </c>
      <c r="N82" s="1">
        <f t="shared" ref="N82:N119" si="33">IF(SUM(AA82:AE82)=0,"",(AA82*1+AB82*2+AC82*3+AD82*4+AE82*5)/SUM(AA82:AE82))</f>
        <v>1</v>
      </c>
      <c r="O82" s="1">
        <f t="shared" ref="O82:O119" si="34">IF(AF82=1,1,(IF(AG82=1,2,(IF(AH82=1,3,(IF(AI82=1,4,"")))))))</f>
        <v>1</v>
      </c>
      <c r="P82" s="1">
        <f t="shared" ref="P82:P119" si="35">IF(AJ82=1,1,(IF(AK82=1,2,(IF(AL82=1,3,(IF(AM82=1,4,"")))))))</f>
        <v>1</v>
      </c>
      <c r="Q82" s="10">
        <v>1</v>
      </c>
      <c r="R82" s="1">
        <v>0.5</v>
      </c>
      <c r="Y82" s="1">
        <v>0.5</v>
      </c>
      <c r="Z82" s="1">
        <v>1</v>
      </c>
      <c r="AA82" s="10">
        <v>2</v>
      </c>
      <c r="AF82" s="1">
        <v>1</v>
      </c>
      <c r="AJ82" s="10">
        <v>1</v>
      </c>
    </row>
    <row r="83" spans="1:40" x14ac:dyDescent="0.3">
      <c r="A83" s="53">
        <v>42</v>
      </c>
      <c r="B83">
        <v>1996</v>
      </c>
      <c r="C83">
        <v>21</v>
      </c>
      <c r="D83">
        <v>3</v>
      </c>
      <c r="E83" t="s">
        <v>236</v>
      </c>
      <c r="F83" s="18">
        <v>1</v>
      </c>
      <c r="G83" s="18">
        <v>0</v>
      </c>
      <c r="H83" s="18">
        <v>0</v>
      </c>
      <c r="I83" s="18">
        <f t="shared" ref="I83:I119" si="36">IF(G83=1,1,IF(H83=1,1,0))</f>
        <v>0</v>
      </c>
      <c r="J83" s="1">
        <v>-1</v>
      </c>
      <c r="K83" s="1">
        <f t="shared" si="30"/>
        <v>1</v>
      </c>
      <c r="L83" s="1" t="str">
        <f t="shared" si="31"/>
        <v/>
      </c>
      <c r="M83" s="1" t="str">
        <f t="shared" si="32"/>
        <v/>
      </c>
      <c r="N83" s="1">
        <f t="shared" si="33"/>
        <v>2.2000000000000002</v>
      </c>
      <c r="O83" s="1">
        <f t="shared" si="34"/>
        <v>3</v>
      </c>
      <c r="P83" s="1" t="str">
        <f t="shared" si="35"/>
        <v/>
      </c>
      <c r="AA83" s="10">
        <v>0.5</v>
      </c>
      <c r="AB83" s="1">
        <v>1</v>
      </c>
      <c r="AC83" s="1">
        <v>1</v>
      </c>
      <c r="AH83" s="1">
        <v>1</v>
      </c>
      <c r="AJ83" s="10"/>
    </row>
    <row r="84" spans="1:40" ht="14.4" customHeight="1" x14ac:dyDescent="0.3">
      <c r="A84" s="53">
        <v>42</v>
      </c>
      <c r="B84">
        <v>1996</v>
      </c>
      <c r="C84">
        <v>11</v>
      </c>
      <c r="D84">
        <v>4</v>
      </c>
      <c r="E84" t="s">
        <v>241</v>
      </c>
      <c r="F84" s="18">
        <v>1</v>
      </c>
      <c r="G84" s="18">
        <v>0</v>
      </c>
      <c r="H84" s="18">
        <v>0</v>
      </c>
      <c r="I84" s="18">
        <f t="shared" si="36"/>
        <v>0</v>
      </c>
      <c r="J84" s="1">
        <v>-1</v>
      </c>
      <c r="K84" s="1">
        <f t="shared" si="30"/>
        <v>1</v>
      </c>
      <c r="L84" s="1" t="str">
        <f t="shared" si="31"/>
        <v/>
      </c>
      <c r="M84" s="1" t="str">
        <f t="shared" si="32"/>
        <v/>
      </c>
      <c r="N84" s="1">
        <f t="shared" si="33"/>
        <v>1.3333333333333333</v>
      </c>
      <c r="O84" s="1">
        <f t="shared" si="34"/>
        <v>2</v>
      </c>
      <c r="P84" s="1">
        <f t="shared" si="35"/>
        <v>1</v>
      </c>
      <c r="AA84" s="10">
        <v>1</v>
      </c>
      <c r="AB84" s="1">
        <v>0.5</v>
      </c>
      <c r="AG84" s="1">
        <v>1</v>
      </c>
      <c r="AJ84" s="10">
        <v>1</v>
      </c>
      <c r="AN84" s="19" t="s">
        <v>45</v>
      </c>
    </row>
    <row r="85" spans="1:40" x14ac:dyDescent="0.3">
      <c r="A85" s="53">
        <v>42</v>
      </c>
      <c r="B85">
        <v>1996</v>
      </c>
      <c r="C85" s="184">
        <v>11</v>
      </c>
      <c r="D85" s="184">
        <v>4</v>
      </c>
      <c r="E85" t="s">
        <v>252</v>
      </c>
      <c r="F85" s="18">
        <v>2</v>
      </c>
      <c r="G85" s="18">
        <v>0</v>
      </c>
      <c r="H85" s="18">
        <v>1</v>
      </c>
      <c r="I85" s="18">
        <f t="shared" si="36"/>
        <v>1</v>
      </c>
      <c r="J85" s="1">
        <v>-1</v>
      </c>
      <c r="K85" s="1">
        <f t="shared" si="30"/>
        <v>-1</v>
      </c>
      <c r="L85" s="1" t="str">
        <f t="shared" si="31"/>
        <v/>
      </c>
      <c r="M85" s="1" t="str">
        <f t="shared" si="32"/>
        <v/>
      </c>
      <c r="N85" s="1">
        <f t="shared" si="33"/>
        <v>1</v>
      </c>
      <c r="O85" s="1">
        <f t="shared" si="34"/>
        <v>1</v>
      </c>
      <c r="P85" s="1">
        <f t="shared" si="35"/>
        <v>2</v>
      </c>
      <c r="AA85" s="10">
        <v>2</v>
      </c>
      <c r="AF85" s="1">
        <v>1</v>
      </c>
      <c r="AJ85" s="10"/>
      <c r="AK85" s="1">
        <v>1</v>
      </c>
      <c r="AN85" s="19" t="s">
        <v>45</v>
      </c>
    </row>
    <row r="86" spans="1:40" x14ac:dyDescent="0.3">
      <c r="A86" s="53">
        <v>42</v>
      </c>
      <c r="B86">
        <v>1996</v>
      </c>
      <c r="C86">
        <v>15</v>
      </c>
      <c r="D86">
        <v>5</v>
      </c>
      <c r="E86" t="s">
        <v>240</v>
      </c>
      <c r="F86" s="18">
        <v>2</v>
      </c>
      <c r="G86" s="18">
        <v>0</v>
      </c>
      <c r="H86" s="18">
        <v>1</v>
      </c>
      <c r="I86" s="18">
        <f t="shared" si="36"/>
        <v>1</v>
      </c>
      <c r="J86" s="1">
        <v>-1</v>
      </c>
      <c r="K86" s="1">
        <f t="shared" si="30"/>
        <v>-1</v>
      </c>
      <c r="L86" s="1" t="str">
        <f t="shared" si="31"/>
        <v/>
      </c>
      <c r="M86" s="1">
        <f t="shared" si="32"/>
        <v>1</v>
      </c>
      <c r="N86" s="1">
        <f t="shared" si="33"/>
        <v>1</v>
      </c>
      <c r="O86" s="1">
        <f t="shared" si="34"/>
        <v>1</v>
      </c>
      <c r="P86" s="1">
        <f t="shared" si="35"/>
        <v>1</v>
      </c>
      <c r="V86" s="1">
        <v>2</v>
      </c>
      <c r="AA86" s="10">
        <v>2</v>
      </c>
      <c r="AF86" s="1">
        <v>1</v>
      </c>
      <c r="AJ86" s="10">
        <v>1</v>
      </c>
      <c r="AN86" s="19" t="s">
        <v>44</v>
      </c>
    </row>
    <row r="87" spans="1:40" x14ac:dyDescent="0.3">
      <c r="A87" s="53">
        <v>42</v>
      </c>
      <c r="B87">
        <v>1996</v>
      </c>
      <c r="C87">
        <v>14</v>
      </c>
      <c r="D87">
        <v>6</v>
      </c>
      <c r="E87" t="s">
        <v>238</v>
      </c>
      <c r="F87" s="18">
        <v>1</v>
      </c>
      <c r="G87" s="18">
        <v>1</v>
      </c>
      <c r="H87" s="18">
        <v>0</v>
      </c>
      <c r="I87" s="18">
        <f t="shared" si="36"/>
        <v>1</v>
      </c>
      <c r="J87" s="1">
        <v>-1</v>
      </c>
      <c r="K87" s="1">
        <f t="shared" si="30"/>
        <v>-1</v>
      </c>
      <c r="L87" s="1" t="str">
        <f t="shared" si="31"/>
        <v/>
      </c>
      <c r="M87" s="1">
        <f t="shared" si="32"/>
        <v>3</v>
      </c>
      <c r="N87" s="1">
        <f t="shared" si="33"/>
        <v>3</v>
      </c>
      <c r="O87" s="1">
        <f t="shared" si="34"/>
        <v>1</v>
      </c>
      <c r="P87" s="1">
        <f t="shared" si="35"/>
        <v>2</v>
      </c>
      <c r="X87" s="1">
        <v>2</v>
      </c>
      <c r="AC87" s="1">
        <v>2</v>
      </c>
      <c r="AF87" s="1">
        <v>1</v>
      </c>
      <c r="AJ87" s="10"/>
      <c r="AK87" s="1">
        <v>1</v>
      </c>
      <c r="AN87" s="19" t="s">
        <v>45</v>
      </c>
    </row>
    <row r="88" spans="1:40" x14ac:dyDescent="0.3">
      <c r="A88" s="53">
        <v>42</v>
      </c>
      <c r="B88">
        <v>1996</v>
      </c>
      <c r="C88" s="184">
        <v>11</v>
      </c>
      <c r="D88" s="184">
        <v>7</v>
      </c>
      <c r="E88" t="s">
        <v>253</v>
      </c>
      <c r="F88" s="18">
        <v>1</v>
      </c>
      <c r="G88" s="18">
        <v>0</v>
      </c>
      <c r="H88" s="18">
        <v>0</v>
      </c>
      <c r="I88" s="18">
        <f t="shared" si="36"/>
        <v>0</v>
      </c>
      <c r="J88" s="1">
        <v>1</v>
      </c>
      <c r="K88" s="1">
        <f t="shared" si="30"/>
        <v>1</v>
      </c>
      <c r="L88" s="1" t="str">
        <f t="shared" si="31"/>
        <v/>
      </c>
      <c r="M88" s="1" t="str">
        <f t="shared" si="32"/>
        <v/>
      </c>
      <c r="N88" s="1">
        <f t="shared" si="33"/>
        <v>1.5</v>
      </c>
      <c r="O88" s="1">
        <f t="shared" si="34"/>
        <v>1</v>
      </c>
      <c r="P88" s="1" t="str">
        <f t="shared" si="35"/>
        <v/>
      </c>
      <c r="AA88" s="10">
        <v>1</v>
      </c>
      <c r="AB88" s="1">
        <v>1</v>
      </c>
      <c r="AF88" s="1">
        <v>1</v>
      </c>
      <c r="AJ88" s="10"/>
    </row>
    <row r="89" spans="1:40" x14ac:dyDescent="0.3">
      <c r="A89" s="183">
        <v>42</v>
      </c>
      <c r="B89">
        <v>1996</v>
      </c>
      <c r="C89" s="184">
        <v>11</v>
      </c>
      <c r="D89" s="184">
        <v>7</v>
      </c>
      <c r="E89" t="s">
        <v>272</v>
      </c>
      <c r="F89" s="18">
        <v>3</v>
      </c>
      <c r="G89" s="18">
        <v>0</v>
      </c>
      <c r="H89" s="18">
        <v>1</v>
      </c>
      <c r="I89" s="18">
        <f t="shared" si="36"/>
        <v>1</v>
      </c>
      <c r="J89" s="1">
        <v>-1</v>
      </c>
      <c r="K89" s="1">
        <f t="shared" si="30"/>
        <v>-1</v>
      </c>
      <c r="L89" s="1" t="str">
        <f t="shared" si="31"/>
        <v/>
      </c>
      <c r="M89" s="1" t="str">
        <f t="shared" si="32"/>
        <v/>
      </c>
      <c r="N89" s="1">
        <f t="shared" si="33"/>
        <v>2</v>
      </c>
      <c r="O89" s="1">
        <f t="shared" si="34"/>
        <v>2</v>
      </c>
      <c r="P89" s="1" t="str">
        <f t="shared" si="35"/>
        <v/>
      </c>
      <c r="AB89" s="1">
        <v>2</v>
      </c>
      <c r="AG89" s="1">
        <v>1</v>
      </c>
      <c r="AJ89" s="10"/>
    </row>
    <row r="90" spans="1:40" x14ac:dyDescent="0.3">
      <c r="A90" s="53">
        <v>42</v>
      </c>
      <c r="B90">
        <v>1996</v>
      </c>
      <c r="C90">
        <v>11</v>
      </c>
      <c r="D90">
        <v>7</v>
      </c>
      <c r="E90" t="s">
        <v>237</v>
      </c>
      <c r="F90" s="18">
        <v>1</v>
      </c>
      <c r="G90" s="18">
        <v>0</v>
      </c>
      <c r="H90" s="18">
        <v>0</v>
      </c>
      <c r="I90" s="18">
        <f t="shared" si="36"/>
        <v>0</v>
      </c>
      <c r="J90" s="1">
        <v>-1</v>
      </c>
      <c r="K90" s="1">
        <f t="shared" si="30"/>
        <v>1</v>
      </c>
      <c r="L90" s="1" t="str">
        <f t="shared" si="31"/>
        <v/>
      </c>
      <c r="M90" s="1" t="str">
        <f t="shared" si="32"/>
        <v/>
      </c>
      <c r="N90" s="1">
        <f t="shared" si="33"/>
        <v>2.2000000000000002</v>
      </c>
      <c r="O90" s="1">
        <f t="shared" si="34"/>
        <v>1</v>
      </c>
      <c r="P90" s="1" t="str">
        <f t="shared" si="35"/>
        <v/>
      </c>
      <c r="AA90" s="10">
        <v>0.5</v>
      </c>
      <c r="AB90" s="1">
        <v>1</v>
      </c>
      <c r="AC90" s="1">
        <v>1</v>
      </c>
      <c r="AF90" s="1">
        <v>1</v>
      </c>
      <c r="AJ90" s="10"/>
    </row>
    <row r="91" spans="1:40" x14ac:dyDescent="0.3">
      <c r="A91" s="53">
        <v>42</v>
      </c>
      <c r="B91">
        <v>1996</v>
      </c>
      <c r="C91">
        <v>31</v>
      </c>
      <c r="D91">
        <v>7</v>
      </c>
      <c r="E91" t="s">
        <v>249</v>
      </c>
      <c r="F91" s="18">
        <v>1</v>
      </c>
      <c r="G91" s="18">
        <v>0</v>
      </c>
      <c r="H91" s="18">
        <v>0</v>
      </c>
      <c r="I91" s="18">
        <f t="shared" si="36"/>
        <v>0</v>
      </c>
      <c r="J91" s="1">
        <v>-1</v>
      </c>
      <c r="K91" s="1">
        <f t="shared" si="30"/>
        <v>1</v>
      </c>
      <c r="L91" s="1" t="str">
        <f t="shared" si="31"/>
        <v/>
      </c>
      <c r="M91" s="1">
        <f t="shared" si="32"/>
        <v>3.8</v>
      </c>
      <c r="N91" s="1">
        <f t="shared" si="33"/>
        <v>2</v>
      </c>
      <c r="O91" s="1">
        <f t="shared" si="34"/>
        <v>2</v>
      </c>
      <c r="P91" s="1" t="str">
        <f t="shared" si="35"/>
        <v/>
      </c>
      <c r="X91" s="1">
        <v>1</v>
      </c>
      <c r="Y91" s="1">
        <v>1</v>
      </c>
      <c r="Z91" s="1">
        <v>0.5</v>
      </c>
      <c r="AA91" s="10">
        <v>1</v>
      </c>
      <c r="AB91" s="1">
        <v>1</v>
      </c>
      <c r="AC91" s="1">
        <v>1</v>
      </c>
      <c r="AG91" s="1">
        <v>1</v>
      </c>
      <c r="AJ91" s="10"/>
    </row>
    <row r="92" spans="1:40" x14ac:dyDescent="0.3">
      <c r="A92" s="53">
        <v>42</v>
      </c>
      <c r="B92">
        <v>1996</v>
      </c>
      <c r="C92">
        <v>31</v>
      </c>
      <c r="D92">
        <v>7</v>
      </c>
      <c r="E92" t="s">
        <v>247</v>
      </c>
      <c r="F92" s="18">
        <v>1</v>
      </c>
      <c r="G92" s="18">
        <v>0</v>
      </c>
      <c r="H92" s="18">
        <v>0</v>
      </c>
      <c r="I92" s="18">
        <f t="shared" si="36"/>
        <v>0</v>
      </c>
      <c r="J92" s="1">
        <v>-1</v>
      </c>
      <c r="K92" s="1">
        <f t="shared" si="30"/>
        <v>1</v>
      </c>
      <c r="L92" s="1" t="str">
        <f t="shared" si="31"/>
        <v/>
      </c>
      <c r="M92" s="1" t="str">
        <f t="shared" si="32"/>
        <v/>
      </c>
      <c r="N92" s="1">
        <f t="shared" si="33"/>
        <v>1.8</v>
      </c>
      <c r="O92" s="1">
        <f t="shared" si="34"/>
        <v>3</v>
      </c>
      <c r="P92" s="1">
        <f t="shared" si="35"/>
        <v>1</v>
      </c>
      <c r="AA92" s="10">
        <v>1</v>
      </c>
      <c r="AB92" s="1">
        <v>1</v>
      </c>
      <c r="AC92" s="1">
        <v>0.5</v>
      </c>
      <c r="AH92" s="1">
        <v>1</v>
      </c>
      <c r="AJ92" s="10">
        <v>1</v>
      </c>
      <c r="AN92" s="19" t="s">
        <v>45</v>
      </c>
    </row>
    <row r="93" spans="1:40" x14ac:dyDescent="0.3">
      <c r="A93" s="53">
        <v>42</v>
      </c>
      <c r="B93">
        <v>1996</v>
      </c>
      <c r="C93">
        <v>10</v>
      </c>
      <c r="D93">
        <v>9</v>
      </c>
      <c r="E93" t="s">
        <v>246</v>
      </c>
      <c r="F93" s="18">
        <v>1</v>
      </c>
      <c r="G93" s="18">
        <v>0</v>
      </c>
      <c r="H93" s="18">
        <v>0</v>
      </c>
      <c r="I93" s="18">
        <f t="shared" si="36"/>
        <v>0</v>
      </c>
      <c r="J93" s="1">
        <v>-1</v>
      </c>
      <c r="K93" s="1">
        <f t="shared" si="30"/>
        <v>1</v>
      </c>
      <c r="L93" s="1" t="str">
        <f t="shared" si="31"/>
        <v/>
      </c>
      <c r="M93" s="1" t="str">
        <f t="shared" si="32"/>
        <v/>
      </c>
      <c r="N93" s="1">
        <f t="shared" si="33"/>
        <v>2</v>
      </c>
      <c r="O93" s="1">
        <f t="shared" si="34"/>
        <v>1</v>
      </c>
      <c r="P93" s="1">
        <f t="shared" si="35"/>
        <v>1</v>
      </c>
      <c r="AA93" s="10">
        <v>0.5</v>
      </c>
      <c r="AB93" s="1">
        <v>1</v>
      </c>
      <c r="AC93" s="1">
        <v>0.5</v>
      </c>
      <c r="AF93" s="1">
        <v>1</v>
      </c>
      <c r="AJ93" s="10">
        <v>1</v>
      </c>
      <c r="AN93" s="19" t="s">
        <v>45</v>
      </c>
    </row>
    <row r="94" spans="1:40" x14ac:dyDescent="0.3">
      <c r="A94" s="53">
        <v>42</v>
      </c>
      <c r="B94">
        <v>1996</v>
      </c>
      <c r="C94">
        <v>24</v>
      </c>
      <c r="D94">
        <v>10</v>
      </c>
      <c r="E94" t="s">
        <v>242</v>
      </c>
      <c r="F94" s="18">
        <v>1</v>
      </c>
      <c r="G94" s="18">
        <v>0</v>
      </c>
      <c r="H94" s="18">
        <v>0</v>
      </c>
      <c r="I94" s="18">
        <f t="shared" si="36"/>
        <v>0</v>
      </c>
      <c r="J94" s="1">
        <v>1</v>
      </c>
      <c r="K94" s="1">
        <f t="shared" si="30"/>
        <v>1</v>
      </c>
      <c r="L94" s="1" t="str">
        <f t="shared" si="31"/>
        <v/>
      </c>
      <c r="M94" s="1" t="str">
        <f t="shared" si="32"/>
        <v/>
      </c>
      <c r="N94" s="1">
        <f t="shared" si="33"/>
        <v>4.5</v>
      </c>
      <c r="O94" s="1">
        <f t="shared" si="34"/>
        <v>4</v>
      </c>
      <c r="P94" s="1" t="str">
        <f t="shared" si="35"/>
        <v/>
      </c>
      <c r="AD94" s="1">
        <v>1</v>
      </c>
      <c r="AE94" s="9">
        <v>1</v>
      </c>
      <c r="AI94" s="1">
        <v>1</v>
      </c>
      <c r="AJ94" s="10"/>
    </row>
    <row r="95" spans="1:40" x14ac:dyDescent="0.3">
      <c r="A95" s="53">
        <v>42</v>
      </c>
      <c r="B95">
        <v>1996</v>
      </c>
      <c r="C95" s="184">
        <v>7</v>
      </c>
      <c r="D95" s="184">
        <v>11</v>
      </c>
      <c r="E95" t="s">
        <v>250</v>
      </c>
      <c r="F95" s="18">
        <v>3</v>
      </c>
      <c r="G95" s="18">
        <v>0</v>
      </c>
      <c r="H95" s="18">
        <v>1</v>
      </c>
      <c r="I95" s="18">
        <f t="shared" si="36"/>
        <v>1</v>
      </c>
      <c r="J95" s="1">
        <v>-1</v>
      </c>
      <c r="K95" s="1">
        <f t="shared" si="30"/>
        <v>-1</v>
      </c>
      <c r="L95" s="1" t="str">
        <f t="shared" si="31"/>
        <v/>
      </c>
      <c r="M95" s="1" t="str">
        <f t="shared" si="32"/>
        <v/>
      </c>
      <c r="N95" s="1">
        <f t="shared" si="33"/>
        <v>1</v>
      </c>
      <c r="O95" s="1">
        <f t="shared" si="34"/>
        <v>1</v>
      </c>
      <c r="P95" s="1">
        <f t="shared" si="35"/>
        <v>1</v>
      </c>
      <c r="AA95" s="10">
        <v>2</v>
      </c>
      <c r="AF95" s="1">
        <v>1</v>
      </c>
      <c r="AJ95" s="10">
        <v>1</v>
      </c>
      <c r="AN95" s="19" t="s">
        <v>45</v>
      </c>
    </row>
    <row r="96" spans="1:40" x14ac:dyDescent="0.3">
      <c r="A96" s="53">
        <v>42</v>
      </c>
      <c r="B96">
        <v>1996</v>
      </c>
      <c r="C96">
        <v>14</v>
      </c>
      <c r="D96">
        <v>11</v>
      </c>
      <c r="E96" t="s">
        <v>245</v>
      </c>
      <c r="F96" s="18">
        <v>2</v>
      </c>
      <c r="G96" s="18">
        <v>0</v>
      </c>
      <c r="H96" s="18">
        <v>0</v>
      </c>
      <c r="I96" s="18">
        <f t="shared" si="36"/>
        <v>0</v>
      </c>
      <c r="J96" s="1">
        <v>-1</v>
      </c>
      <c r="K96" s="1">
        <f t="shared" si="30"/>
        <v>-1</v>
      </c>
      <c r="L96" s="1">
        <f t="shared" si="31"/>
        <v>1.5</v>
      </c>
      <c r="M96" s="1">
        <f t="shared" si="32"/>
        <v>4.5</v>
      </c>
      <c r="N96" s="1">
        <f t="shared" si="33"/>
        <v>4.5</v>
      </c>
      <c r="O96" s="1" t="str">
        <f t="shared" si="34"/>
        <v/>
      </c>
      <c r="P96" s="1" t="str">
        <f t="shared" si="35"/>
        <v/>
      </c>
      <c r="Q96" s="10">
        <v>1</v>
      </c>
      <c r="R96" s="1">
        <v>1</v>
      </c>
      <c r="Y96" s="1">
        <v>1</v>
      </c>
      <c r="Z96" s="1">
        <v>1</v>
      </c>
      <c r="AD96" s="1">
        <v>1</v>
      </c>
      <c r="AE96" s="9">
        <v>1</v>
      </c>
      <c r="AJ96" s="10"/>
    </row>
    <row r="97" spans="1:40" x14ac:dyDescent="0.3">
      <c r="A97" s="53">
        <v>42</v>
      </c>
      <c r="B97">
        <v>1996</v>
      </c>
      <c r="C97" s="184">
        <v>5</v>
      </c>
      <c r="D97" s="184">
        <v>12</v>
      </c>
      <c r="E97" t="s">
        <v>254</v>
      </c>
      <c r="F97" s="18">
        <v>1</v>
      </c>
      <c r="G97" s="18">
        <v>0</v>
      </c>
      <c r="H97" s="18">
        <v>0</v>
      </c>
      <c r="I97" s="18">
        <f t="shared" si="36"/>
        <v>0</v>
      </c>
      <c r="J97" s="1">
        <v>-1</v>
      </c>
      <c r="K97" s="1">
        <f t="shared" si="30"/>
        <v>1</v>
      </c>
      <c r="L97" s="1">
        <f t="shared" si="31"/>
        <v>3.2</v>
      </c>
      <c r="M97" s="1">
        <f t="shared" si="32"/>
        <v>3.6666666666666665</v>
      </c>
      <c r="N97" s="1">
        <f t="shared" si="33"/>
        <v>2</v>
      </c>
      <c r="O97" s="1">
        <f t="shared" si="34"/>
        <v>1</v>
      </c>
      <c r="P97" s="1">
        <f t="shared" si="35"/>
        <v>2</v>
      </c>
      <c r="R97" s="1">
        <v>0.5</v>
      </c>
      <c r="S97" s="1">
        <v>1</v>
      </c>
      <c r="T97" s="1">
        <v>1</v>
      </c>
      <c r="X97" s="1">
        <v>0.5</v>
      </c>
      <c r="Y97" s="1">
        <v>1</v>
      </c>
      <c r="AA97" s="10">
        <v>1</v>
      </c>
      <c r="AB97" s="1">
        <v>1</v>
      </c>
      <c r="AC97" s="1">
        <v>1</v>
      </c>
      <c r="AF97" s="1">
        <v>1</v>
      </c>
      <c r="AJ97" s="10"/>
      <c r="AK97" s="1">
        <v>1</v>
      </c>
      <c r="AN97" s="19" t="s">
        <v>45</v>
      </c>
    </row>
    <row r="98" spans="1:40" x14ac:dyDescent="0.3">
      <c r="A98" s="53">
        <v>42</v>
      </c>
      <c r="B98">
        <v>1996</v>
      </c>
      <c r="C98">
        <v>12</v>
      </c>
      <c r="D98">
        <v>12</v>
      </c>
      <c r="E98" t="s">
        <v>243</v>
      </c>
      <c r="F98" s="18">
        <v>3</v>
      </c>
      <c r="G98" s="18">
        <v>0</v>
      </c>
      <c r="H98" s="18">
        <v>0</v>
      </c>
      <c r="I98" s="18">
        <f t="shared" si="36"/>
        <v>0</v>
      </c>
      <c r="J98" s="1">
        <v>-1</v>
      </c>
      <c r="K98" s="1">
        <f t="shared" si="30"/>
        <v>-1</v>
      </c>
      <c r="L98" s="1" t="str">
        <f t="shared" si="31"/>
        <v/>
      </c>
      <c r="M98" s="1">
        <f t="shared" si="32"/>
        <v>5</v>
      </c>
      <c r="N98" s="1">
        <f t="shared" si="33"/>
        <v>5</v>
      </c>
      <c r="O98" s="1" t="str">
        <f t="shared" si="34"/>
        <v/>
      </c>
      <c r="P98" s="1" t="str">
        <f t="shared" si="35"/>
        <v/>
      </c>
      <c r="Z98" s="1">
        <v>1</v>
      </c>
      <c r="AE98" s="9">
        <v>1</v>
      </c>
      <c r="AJ98" s="10"/>
    </row>
    <row r="99" spans="1:40" x14ac:dyDescent="0.3">
      <c r="A99" s="183">
        <v>42</v>
      </c>
      <c r="B99">
        <v>1997</v>
      </c>
      <c r="C99" s="184">
        <v>27</v>
      </c>
      <c r="D99" s="184">
        <v>2</v>
      </c>
      <c r="E99" t="s">
        <v>278</v>
      </c>
      <c r="F99" s="18">
        <v>1</v>
      </c>
      <c r="G99" s="18">
        <v>0</v>
      </c>
      <c r="H99" s="18">
        <v>0</v>
      </c>
      <c r="I99" s="18">
        <f t="shared" si="36"/>
        <v>0</v>
      </c>
      <c r="J99" s="1">
        <v>1</v>
      </c>
      <c r="K99" s="1">
        <f t="shared" si="30"/>
        <v>1</v>
      </c>
      <c r="L99" s="1">
        <f t="shared" si="31"/>
        <v>1.8</v>
      </c>
      <c r="M99" s="1">
        <f t="shared" si="32"/>
        <v>4</v>
      </c>
      <c r="N99" s="1">
        <f t="shared" si="33"/>
        <v>4.5</v>
      </c>
      <c r="O99" s="1">
        <f t="shared" si="34"/>
        <v>3</v>
      </c>
      <c r="P99" s="1" t="str">
        <f t="shared" si="35"/>
        <v/>
      </c>
      <c r="Q99" s="10">
        <v>1</v>
      </c>
      <c r="R99" s="1">
        <v>1</v>
      </c>
      <c r="S99" s="1">
        <v>0.5</v>
      </c>
      <c r="X99" s="1">
        <v>1</v>
      </c>
      <c r="Y99" s="1">
        <v>1</v>
      </c>
      <c r="Z99" s="1">
        <v>1</v>
      </c>
      <c r="AD99" s="1">
        <v>1</v>
      </c>
      <c r="AE99" s="9">
        <v>1</v>
      </c>
      <c r="AH99" s="1">
        <v>1</v>
      </c>
      <c r="AJ99" s="10"/>
    </row>
    <row r="100" spans="1:40" x14ac:dyDescent="0.3">
      <c r="A100" s="183">
        <v>42</v>
      </c>
      <c r="B100">
        <v>1997</v>
      </c>
      <c r="C100" s="184">
        <v>20</v>
      </c>
      <c r="D100" s="184">
        <v>3</v>
      </c>
      <c r="E100" t="s">
        <v>274</v>
      </c>
      <c r="F100" s="18">
        <v>1</v>
      </c>
      <c r="G100" s="18">
        <v>0</v>
      </c>
      <c r="H100" s="18">
        <v>0</v>
      </c>
      <c r="I100" s="18">
        <f t="shared" si="36"/>
        <v>0</v>
      </c>
      <c r="J100" s="1">
        <v>1</v>
      </c>
      <c r="K100" s="1">
        <f t="shared" si="30"/>
        <v>1</v>
      </c>
      <c r="L100" s="1">
        <f t="shared" si="31"/>
        <v>1.8</v>
      </c>
      <c r="M100" s="1">
        <f t="shared" si="32"/>
        <v>4</v>
      </c>
      <c r="N100" s="1">
        <f t="shared" si="33"/>
        <v>4</v>
      </c>
      <c r="O100" s="1">
        <f t="shared" si="34"/>
        <v>3</v>
      </c>
      <c r="P100" s="1">
        <f t="shared" si="35"/>
        <v>2</v>
      </c>
      <c r="Q100" s="10">
        <v>1</v>
      </c>
      <c r="R100" s="1">
        <v>1</v>
      </c>
      <c r="S100" s="1">
        <v>0.5</v>
      </c>
      <c r="X100" s="1">
        <v>1</v>
      </c>
      <c r="Y100" s="1">
        <v>1</v>
      </c>
      <c r="Z100" s="1">
        <v>1</v>
      </c>
      <c r="AC100" s="1">
        <v>1</v>
      </c>
      <c r="AD100" s="1">
        <v>1</v>
      </c>
      <c r="AE100" s="9">
        <v>1</v>
      </c>
      <c r="AH100" s="1">
        <v>1</v>
      </c>
      <c r="AJ100" s="10"/>
      <c r="AK100" s="1">
        <v>1</v>
      </c>
      <c r="AN100" s="19" t="s">
        <v>296</v>
      </c>
    </row>
    <row r="101" spans="1:40" ht="15.75" customHeight="1" x14ac:dyDescent="0.3">
      <c r="A101" s="183">
        <v>42</v>
      </c>
      <c r="B101">
        <v>1997</v>
      </c>
      <c r="C101" s="184">
        <v>20</v>
      </c>
      <c r="D101" s="184">
        <v>3</v>
      </c>
      <c r="E101" t="s">
        <v>273</v>
      </c>
      <c r="F101" s="18">
        <v>1</v>
      </c>
      <c r="G101" s="18">
        <v>0</v>
      </c>
      <c r="H101" s="18">
        <v>0</v>
      </c>
      <c r="I101" s="18">
        <f t="shared" si="36"/>
        <v>0</v>
      </c>
      <c r="J101" s="1">
        <v>1</v>
      </c>
      <c r="K101" s="1">
        <f t="shared" si="30"/>
        <v>1</v>
      </c>
      <c r="L101" s="1">
        <f t="shared" si="31"/>
        <v>4.5</v>
      </c>
      <c r="M101" s="1">
        <f t="shared" si="32"/>
        <v>1.5</v>
      </c>
      <c r="N101" s="1">
        <f t="shared" si="33"/>
        <v>1.5</v>
      </c>
      <c r="O101" s="1">
        <f t="shared" si="34"/>
        <v>1</v>
      </c>
      <c r="P101" s="1">
        <f t="shared" si="35"/>
        <v>1</v>
      </c>
      <c r="T101" s="1">
        <v>1</v>
      </c>
      <c r="U101" s="9">
        <v>1</v>
      </c>
      <c r="V101" s="1">
        <v>1</v>
      </c>
      <c r="W101" s="1">
        <v>1</v>
      </c>
      <c r="AA101" s="10">
        <v>1</v>
      </c>
      <c r="AB101" s="1">
        <v>1</v>
      </c>
      <c r="AF101" s="1">
        <v>1</v>
      </c>
      <c r="AJ101" s="10">
        <v>1</v>
      </c>
      <c r="AN101" s="19" t="s">
        <v>45</v>
      </c>
    </row>
    <row r="102" spans="1:40" x14ac:dyDescent="0.3">
      <c r="A102" s="183">
        <v>42</v>
      </c>
      <c r="B102">
        <v>1997</v>
      </c>
      <c r="C102" s="184">
        <v>3</v>
      </c>
      <c r="D102" s="184">
        <v>4</v>
      </c>
      <c r="E102" t="s">
        <v>275</v>
      </c>
      <c r="F102" s="18">
        <v>1</v>
      </c>
      <c r="G102" s="18">
        <v>0</v>
      </c>
      <c r="H102" s="18">
        <v>0</v>
      </c>
      <c r="I102" s="18">
        <f t="shared" si="36"/>
        <v>0</v>
      </c>
      <c r="J102" s="1">
        <v>1</v>
      </c>
      <c r="K102" s="1">
        <f t="shared" si="30"/>
        <v>1</v>
      </c>
      <c r="L102" s="1" t="str">
        <f t="shared" si="31"/>
        <v/>
      </c>
      <c r="M102" s="1" t="str">
        <f t="shared" si="32"/>
        <v/>
      </c>
      <c r="N102" s="1">
        <f t="shared" si="33"/>
        <v>2.8</v>
      </c>
      <c r="O102" s="1">
        <f t="shared" si="34"/>
        <v>1</v>
      </c>
      <c r="P102" s="1">
        <f t="shared" si="35"/>
        <v>1</v>
      </c>
      <c r="AB102" s="1">
        <v>1</v>
      </c>
      <c r="AC102" s="1">
        <v>1</v>
      </c>
      <c r="AD102" s="1">
        <v>0.5</v>
      </c>
      <c r="AF102" s="1">
        <v>1</v>
      </c>
      <c r="AJ102" s="10">
        <v>1</v>
      </c>
      <c r="AN102" s="19" t="s">
        <v>47</v>
      </c>
    </row>
    <row r="103" spans="1:40" x14ac:dyDescent="0.3">
      <c r="A103" s="183">
        <v>42</v>
      </c>
      <c r="B103">
        <v>1997</v>
      </c>
      <c r="C103" s="184">
        <v>3</v>
      </c>
      <c r="D103" s="184">
        <v>4</v>
      </c>
      <c r="E103" t="s">
        <v>279</v>
      </c>
      <c r="F103" s="18">
        <v>2</v>
      </c>
      <c r="G103" s="18">
        <v>0</v>
      </c>
      <c r="H103" s="18">
        <v>1</v>
      </c>
      <c r="I103" s="18">
        <f t="shared" si="36"/>
        <v>1</v>
      </c>
      <c r="J103" s="1">
        <v>-1</v>
      </c>
      <c r="K103" s="1">
        <f t="shared" si="30"/>
        <v>-1</v>
      </c>
      <c r="L103" s="1" t="str">
        <f t="shared" si="31"/>
        <v/>
      </c>
      <c r="M103" s="1" t="str">
        <f t="shared" si="32"/>
        <v/>
      </c>
      <c r="N103" s="1">
        <f t="shared" si="33"/>
        <v>2</v>
      </c>
      <c r="O103" s="1">
        <f t="shared" si="34"/>
        <v>2</v>
      </c>
      <c r="P103" s="1">
        <f t="shared" si="35"/>
        <v>1</v>
      </c>
      <c r="AB103" s="1">
        <v>2</v>
      </c>
      <c r="AG103" s="1">
        <v>1</v>
      </c>
      <c r="AJ103" s="10">
        <v>1</v>
      </c>
      <c r="AN103" s="19" t="s">
        <v>45</v>
      </c>
    </row>
    <row r="104" spans="1:40" x14ac:dyDescent="0.3">
      <c r="A104" s="183">
        <v>42</v>
      </c>
      <c r="B104">
        <v>1997</v>
      </c>
      <c r="C104" s="184">
        <v>17</v>
      </c>
      <c r="D104" s="184">
        <v>4</v>
      </c>
      <c r="E104" t="s">
        <v>280</v>
      </c>
      <c r="F104" s="18">
        <v>1</v>
      </c>
      <c r="G104" s="18">
        <v>0</v>
      </c>
      <c r="H104" s="18">
        <v>0</v>
      </c>
      <c r="I104" s="18">
        <f t="shared" si="36"/>
        <v>0</v>
      </c>
      <c r="J104" s="1">
        <v>1</v>
      </c>
      <c r="K104" s="1">
        <f t="shared" si="30"/>
        <v>1</v>
      </c>
      <c r="L104" s="1" t="str">
        <f t="shared" si="31"/>
        <v/>
      </c>
      <c r="M104" s="1" t="str">
        <f t="shared" si="32"/>
        <v/>
      </c>
      <c r="N104" s="1">
        <f t="shared" si="33"/>
        <v>2</v>
      </c>
      <c r="O104" s="1">
        <f t="shared" si="34"/>
        <v>4</v>
      </c>
      <c r="P104" s="1" t="str">
        <f t="shared" si="35"/>
        <v/>
      </c>
      <c r="AA104" s="10">
        <v>1</v>
      </c>
      <c r="AB104" s="1">
        <v>1</v>
      </c>
      <c r="AC104" s="1">
        <v>1</v>
      </c>
      <c r="AI104" s="1">
        <v>1</v>
      </c>
      <c r="AJ104" s="10"/>
    </row>
    <row r="105" spans="1:40" x14ac:dyDescent="0.3">
      <c r="A105" s="183">
        <v>42</v>
      </c>
      <c r="B105">
        <v>1997</v>
      </c>
      <c r="C105" s="184">
        <v>17</v>
      </c>
      <c r="D105" s="184">
        <v>4</v>
      </c>
      <c r="E105" t="s">
        <v>281</v>
      </c>
      <c r="F105" s="18">
        <v>2</v>
      </c>
      <c r="G105" s="18">
        <v>0</v>
      </c>
      <c r="H105" s="18">
        <v>1</v>
      </c>
      <c r="I105" s="18">
        <f t="shared" si="36"/>
        <v>1</v>
      </c>
      <c r="J105" s="1">
        <v>-1</v>
      </c>
      <c r="K105" s="1">
        <f t="shared" si="30"/>
        <v>-1</v>
      </c>
      <c r="L105" s="1">
        <f t="shared" si="31"/>
        <v>4</v>
      </c>
      <c r="M105" s="1" t="str">
        <f t="shared" si="32"/>
        <v/>
      </c>
      <c r="N105" s="1">
        <f t="shared" si="33"/>
        <v>2</v>
      </c>
      <c r="O105" s="1">
        <f t="shared" si="34"/>
        <v>1</v>
      </c>
      <c r="P105" s="1">
        <f t="shared" si="35"/>
        <v>1</v>
      </c>
      <c r="T105" s="1">
        <v>2</v>
      </c>
      <c r="AB105" s="1">
        <v>2</v>
      </c>
      <c r="AF105" s="1">
        <v>1</v>
      </c>
      <c r="AJ105" s="10">
        <v>1</v>
      </c>
      <c r="AN105" s="19" t="s">
        <v>45</v>
      </c>
    </row>
    <row r="106" spans="1:40" x14ac:dyDescent="0.3">
      <c r="A106" s="183">
        <v>43</v>
      </c>
      <c r="B106">
        <v>1997</v>
      </c>
      <c r="C106" s="184">
        <v>8</v>
      </c>
      <c r="D106" s="184">
        <v>5</v>
      </c>
      <c r="E106" t="s">
        <v>282</v>
      </c>
      <c r="F106" s="18">
        <v>2</v>
      </c>
      <c r="G106" s="18">
        <v>0</v>
      </c>
      <c r="H106" s="18">
        <v>0</v>
      </c>
      <c r="I106" s="18">
        <f t="shared" si="36"/>
        <v>0</v>
      </c>
      <c r="J106" s="1">
        <v>-1</v>
      </c>
      <c r="K106" s="1">
        <f t="shared" si="30"/>
        <v>-1</v>
      </c>
      <c r="L106" s="1" t="str">
        <f t="shared" si="31"/>
        <v/>
      </c>
      <c r="M106" s="1" t="str">
        <f t="shared" si="32"/>
        <v/>
      </c>
      <c r="N106" s="1">
        <f t="shared" si="33"/>
        <v>1.5</v>
      </c>
      <c r="O106" s="1" t="str">
        <f t="shared" si="34"/>
        <v/>
      </c>
      <c r="P106" s="1">
        <f t="shared" si="35"/>
        <v>1</v>
      </c>
      <c r="AA106" s="10">
        <v>1</v>
      </c>
      <c r="AB106" s="1">
        <v>1</v>
      </c>
      <c r="AJ106" s="10">
        <v>1</v>
      </c>
      <c r="AN106" s="19" t="s">
        <v>45</v>
      </c>
    </row>
    <row r="107" spans="1:40" x14ac:dyDescent="0.3">
      <c r="A107" s="183">
        <v>43</v>
      </c>
      <c r="B107">
        <v>1997</v>
      </c>
      <c r="C107" s="184">
        <v>8</v>
      </c>
      <c r="D107" s="184">
        <v>5</v>
      </c>
      <c r="E107" t="s">
        <v>276</v>
      </c>
      <c r="F107" s="1">
        <v>1</v>
      </c>
      <c r="G107" s="18">
        <v>1</v>
      </c>
      <c r="H107" s="18">
        <v>0</v>
      </c>
      <c r="I107" s="18">
        <f t="shared" si="36"/>
        <v>1</v>
      </c>
      <c r="J107" s="1">
        <v>-1</v>
      </c>
      <c r="K107" s="1">
        <f t="shared" si="30"/>
        <v>-1</v>
      </c>
      <c r="L107" s="1" t="str">
        <f t="shared" si="31"/>
        <v/>
      </c>
      <c r="M107" s="1">
        <f t="shared" si="32"/>
        <v>1.5</v>
      </c>
      <c r="N107" s="1">
        <f t="shared" si="33"/>
        <v>1</v>
      </c>
      <c r="O107" s="1">
        <f t="shared" si="34"/>
        <v>1</v>
      </c>
      <c r="P107" s="1">
        <f t="shared" si="35"/>
        <v>1</v>
      </c>
      <c r="V107" s="1">
        <v>1</v>
      </c>
      <c r="W107" s="1">
        <v>1</v>
      </c>
      <c r="AA107" s="10">
        <v>2</v>
      </c>
      <c r="AF107" s="1">
        <v>1</v>
      </c>
      <c r="AJ107" s="10">
        <v>1</v>
      </c>
      <c r="AN107" s="19" t="s">
        <v>44</v>
      </c>
    </row>
    <row r="108" spans="1:40" ht="15.75" customHeight="1" x14ac:dyDescent="0.3">
      <c r="A108" s="183">
        <v>43</v>
      </c>
      <c r="B108">
        <v>1997</v>
      </c>
      <c r="C108" s="184">
        <v>22</v>
      </c>
      <c r="D108" s="184">
        <v>5</v>
      </c>
      <c r="E108" t="s">
        <v>277</v>
      </c>
      <c r="F108" s="1">
        <v>1</v>
      </c>
      <c r="G108" s="1">
        <v>0</v>
      </c>
      <c r="H108" s="1">
        <v>0</v>
      </c>
      <c r="I108" s="18">
        <f t="shared" si="36"/>
        <v>0</v>
      </c>
      <c r="J108" s="1">
        <v>-1</v>
      </c>
      <c r="K108" s="1">
        <f t="shared" si="30"/>
        <v>1</v>
      </c>
      <c r="L108" s="1" t="str">
        <f t="shared" si="31"/>
        <v/>
      </c>
      <c r="M108" s="1" t="str">
        <f t="shared" si="32"/>
        <v/>
      </c>
      <c r="N108" s="1">
        <f t="shared" si="33"/>
        <v>2.8</v>
      </c>
      <c r="O108" s="1">
        <f t="shared" si="34"/>
        <v>1</v>
      </c>
      <c r="P108" s="1">
        <f t="shared" si="35"/>
        <v>4</v>
      </c>
      <c r="AB108" s="1">
        <v>1</v>
      </c>
      <c r="AC108" s="1">
        <v>1</v>
      </c>
      <c r="AD108" s="1">
        <v>0.5</v>
      </c>
      <c r="AF108" s="1">
        <v>1</v>
      </c>
      <c r="AJ108" s="10"/>
      <c r="AM108" s="9">
        <v>1</v>
      </c>
      <c r="AN108" s="19" t="s">
        <v>44</v>
      </c>
    </row>
    <row r="109" spans="1:40" x14ac:dyDescent="0.3">
      <c r="A109" s="183">
        <v>43</v>
      </c>
      <c r="B109">
        <v>1997</v>
      </c>
      <c r="C109" s="184">
        <v>23</v>
      </c>
      <c r="D109" s="184">
        <v>5</v>
      </c>
      <c r="E109" t="s">
        <v>292</v>
      </c>
      <c r="F109" s="18">
        <v>1</v>
      </c>
      <c r="G109" s="18">
        <v>1</v>
      </c>
      <c r="H109" s="18">
        <v>0</v>
      </c>
      <c r="I109" s="18">
        <f t="shared" si="36"/>
        <v>1</v>
      </c>
      <c r="J109" s="1">
        <v>-1</v>
      </c>
      <c r="K109" s="1">
        <f t="shared" si="30"/>
        <v>-1</v>
      </c>
      <c r="L109" s="1">
        <f t="shared" si="31"/>
        <v>4</v>
      </c>
      <c r="M109" s="1">
        <f t="shared" si="32"/>
        <v>2</v>
      </c>
      <c r="N109" s="1">
        <f t="shared" si="33"/>
        <v>2</v>
      </c>
      <c r="O109" s="1">
        <f t="shared" si="34"/>
        <v>1</v>
      </c>
      <c r="P109" s="1" t="str">
        <f t="shared" si="35"/>
        <v/>
      </c>
      <c r="S109" s="1">
        <v>0.5</v>
      </c>
      <c r="T109" s="1">
        <v>1</v>
      </c>
      <c r="U109" s="9">
        <v>0.5</v>
      </c>
      <c r="W109" s="1">
        <v>2</v>
      </c>
      <c r="AB109" s="1">
        <v>2</v>
      </c>
      <c r="AF109" s="1">
        <v>1</v>
      </c>
      <c r="AJ109" s="10"/>
    </row>
    <row r="110" spans="1:40" x14ac:dyDescent="0.3">
      <c r="A110" s="183">
        <v>43</v>
      </c>
      <c r="B110">
        <v>1997</v>
      </c>
      <c r="C110" s="184">
        <v>11</v>
      </c>
      <c r="D110" s="184">
        <v>6</v>
      </c>
      <c r="E110" t="s">
        <v>283</v>
      </c>
      <c r="F110" s="18">
        <v>1</v>
      </c>
      <c r="G110" s="18">
        <v>0</v>
      </c>
      <c r="H110" s="18">
        <v>0</v>
      </c>
      <c r="I110" s="18">
        <f t="shared" si="36"/>
        <v>0</v>
      </c>
      <c r="J110" s="1">
        <v>-1</v>
      </c>
      <c r="K110" s="1">
        <f t="shared" si="30"/>
        <v>1</v>
      </c>
      <c r="L110" s="1">
        <f t="shared" si="31"/>
        <v>2</v>
      </c>
      <c r="M110" s="1" t="str">
        <f t="shared" si="32"/>
        <v/>
      </c>
      <c r="N110" s="1">
        <f t="shared" si="33"/>
        <v>4.5</v>
      </c>
      <c r="O110" s="1">
        <f t="shared" si="34"/>
        <v>1</v>
      </c>
      <c r="P110" s="1">
        <f t="shared" si="35"/>
        <v>4</v>
      </c>
      <c r="Q110" s="10">
        <v>1</v>
      </c>
      <c r="R110" s="1">
        <v>1</v>
      </c>
      <c r="S110" s="1">
        <v>1</v>
      </c>
      <c r="AD110" s="1">
        <v>1</v>
      </c>
      <c r="AE110" s="9">
        <v>1</v>
      </c>
      <c r="AF110" s="1">
        <v>1</v>
      </c>
      <c r="AJ110" s="10"/>
      <c r="AM110" s="9">
        <v>1</v>
      </c>
      <c r="AN110" s="19" t="s">
        <v>45</v>
      </c>
    </row>
    <row r="111" spans="1:40" x14ac:dyDescent="0.3">
      <c r="A111" s="183">
        <v>43</v>
      </c>
      <c r="B111">
        <v>1997</v>
      </c>
      <c r="C111" s="184">
        <v>19</v>
      </c>
      <c r="D111" s="184">
        <v>6</v>
      </c>
      <c r="E111" t="s">
        <v>290</v>
      </c>
      <c r="F111" s="18">
        <v>1</v>
      </c>
      <c r="G111" s="18">
        <v>0</v>
      </c>
      <c r="H111" s="18">
        <v>0</v>
      </c>
      <c r="I111" s="18">
        <f t="shared" si="36"/>
        <v>0</v>
      </c>
      <c r="J111" s="1">
        <v>1</v>
      </c>
      <c r="K111" s="1">
        <f t="shared" si="30"/>
        <v>1</v>
      </c>
      <c r="L111" s="1" t="str">
        <f t="shared" si="31"/>
        <v/>
      </c>
      <c r="M111" s="1">
        <f t="shared" si="32"/>
        <v>3.2</v>
      </c>
      <c r="N111" s="1">
        <f t="shared" si="33"/>
        <v>4.5</v>
      </c>
      <c r="O111" s="1">
        <f t="shared" si="34"/>
        <v>1</v>
      </c>
      <c r="P111" s="1">
        <f t="shared" si="35"/>
        <v>4</v>
      </c>
      <c r="W111" s="1">
        <v>0.5</v>
      </c>
      <c r="X111" s="1">
        <v>1</v>
      </c>
      <c r="Y111" s="1">
        <v>1</v>
      </c>
      <c r="AD111" s="1">
        <v>1</v>
      </c>
      <c r="AE111" s="9">
        <v>1</v>
      </c>
      <c r="AF111" s="1">
        <v>1</v>
      </c>
      <c r="AJ111" s="10"/>
      <c r="AM111" s="9">
        <v>1</v>
      </c>
      <c r="AN111" s="19" t="s">
        <v>44</v>
      </c>
    </row>
    <row r="112" spans="1:40" x14ac:dyDescent="0.3">
      <c r="A112" s="183">
        <v>43</v>
      </c>
      <c r="B112">
        <v>1997</v>
      </c>
      <c r="C112" s="184">
        <v>19</v>
      </c>
      <c r="D112" s="184">
        <v>6</v>
      </c>
      <c r="E112" t="s">
        <v>291</v>
      </c>
      <c r="F112" s="18">
        <v>2</v>
      </c>
      <c r="G112" s="18">
        <v>0</v>
      </c>
      <c r="H112" s="18">
        <v>0</v>
      </c>
      <c r="I112" s="18">
        <f t="shared" si="36"/>
        <v>0</v>
      </c>
      <c r="J112" s="1">
        <v>-1</v>
      </c>
      <c r="K112" s="1">
        <f t="shared" si="30"/>
        <v>-1</v>
      </c>
      <c r="L112" s="1" t="str">
        <f t="shared" si="31"/>
        <v/>
      </c>
      <c r="M112" s="1">
        <f t="shared" si="32"/>
        <v>1.5</v>
      </c>
      <c r="N112" s="1">
        <f t="shared" si="33"/>
        <v>1.5</v>
      </c>
      <c r="O112" s="1" t="str">
        <f t="shared" si="34"/>
        <v/>
      </c>
      <c r="P112" s="1" t="str">
        <f t="shared" si="35"/>
        <v/>
      </c>
      <c r="V112" s="1">
        <v>1</v>
      </c>
      <c r="W112" s="1">
        <v>1</v>
      </c>
      <c r="AA112" s="10">
        <v>1</v>
      </c>
      <c r="AB112" s="1">
        <v>1</v>
      </c>
      <c r="AJ112" s="10"/>
    </row>
    <row r="113" spans="1:40" x14ac:dyDescent="0.3">
      <c r="A113" s="53">
        <v>43</v>
      </c>
      <c r="B113">
        <v>1997</v>
      </c>
      <c r="C113">
        <v>10</v>
      </c>
      <c r="D113">
        <v>7</v>
      </c>
      <c r="E113" t="s">
        <v>248</v>
      </c>
      <c r="F113" s="18">
        <v>1</v>
      </c>
      <c r="G113" s="18">
        <v>0</v>
      </c>
      <c r="H113" s="18">
        <v>0</v>
      </c>
      <c r="I113" s="18">
        <f t="shared" si="36"/>
        <v>0</v>
      </c>
      <c r="J113" s="1">
        <v>-1</v>
      </c>
      <c r="K113" s="1">
        <f t="shared" si="30"/>
        <v>1</v>
      </c>
      <c r="L113" s="1" t="str">
        <f t="shared" si="31"/>
        <v/>
      </c>
      <c r="M113" s="1" t="str">
        <f t="shared" si="32"/>
        <v/>
      </c>
      <c r="N113" s="1">
        <f t="shared" si="33"/>
        <v>1.5</v>
      </c>
      <c r="O113" s="1">
        <f t="shared" si="34"/>
        <v>1</v>
      </c>
      <c r="P113" s="1" t="str">
        <f t="shared" si="35"/>
        <v/>
      </c>
      <c r="AA113" s="10">
        <v>1</v>
      </c>
      <c r="AB113" s="1">
        <v>1</v>
      </c>
      <c r="AF113" s="1">
        <v>1</v>
      </c>
      <c r="AJ113" s="10"/>
    </row>
    <row r="114" spans="1:40" x14ac:dyDescent="0.3">
      <c r="A114" s="183">
        <v>43</v>
      </c>
      <c r="B114">
        <v>1997</v>
      </c>
      <c r="C114" s="184">
        <v>9</v>
      </c>
      <c r="D114" s="184">
        <v>10</v>
      </c>
      <c r="E114" t="s">
        <v>284</v>
      </c>
      <c r="F114" s="18">
        <v>1</v>
      </c>
      <c r="G114" s="18">
        <v>0</v>
      </c>
      <c r="H114" s="18">
        <v>0</v>
      </c>
      <c r="I114" s="18">
        <f t="shared" si="36"/>
        <v>0</v>
      </c>
      <c r="J114" s="1">
        <v>-1</v>
      </c>
      <c r="K114" s="1">
        <f t="shared" si="30"/>
        <v>1</v>
      </c>
      <c r="L114" s="1" t="str">
        <f t="shared" si="31"/>
        <v/>
      </c>
      <c r="M114" s="1">
        <f t="shared" si="32"/>
        <v>3</v>
      </c>
      <c r="N114" s="1">
        <f t="shared" si="33"/>
        <v>2</v>
      </c>
      <c r="O114" s="1">
        <f t="shared" si="34"/>
        <v>1</v>
      </c>
      <c r="P114" s="1">
        <f t="shared" si="35"/>
        <v>3</v>
      </c>
      <c r="W114" s="1">
        <v>0.5</v>
      </c>
      <c r="X114" s="1">
        <v>1</v>
      </c>
      <c r="Y114" s="1">
        <v>0.5</v>
      </c>
      <c r="AA114" s="10">
        <v>1</v>
      </c>
      <c r="AB114" s="1">
        <v>1</v>
      </c>
      <c r="AC114" s="1">
        <v>1</v>
      </c>
      <c r="AF114" s="1">
        <v>1</v>
      </c>
      <c r="AJ114" s="10"/>
      <c r="AL114" s="1">
        <v>1</v>
      </c>
      <c r="AN114" s="19" t="s">
        <v>45</v>
      </c>
    </row>
    <row r="115" spans="1:40" x14ac:dyDescent="0.3">
      <c r="A115" s="183">
        <v>43</v>
      </c>
      <c r="B115">
        <v>1997</v>
      </c>
      <c r="C115" s="184">
        <v>13</v>
      </c>
      <c r="D115" s="184">
        <v>11</v>
      </c>
      <c r="E115" t="s">
        <v>285</v>
      </c>
      <c r="F115" s="18">
        <v>1</v>
      </c>
      <c r="G115" s="18">
        <v>0</v>
      </c>
      <c r="H115" s="18">
        <v>0</v>
      </c>
      <c r="I115" s="18">
        <f t="shared" si="36"/>
        <v>0</v>
      </c>
      <c r="J115" s="1">
        <v>1</v>
      </c>
      <c r="K115" s="1">
        <f t="shared" si="30"/>
        <v>1</v>
      </c>
      <c r="L115" s="1" t="str">
        <f t="shared" si="31"/>
        <v/>
      </c>
      <c r="M115" s="1">
        <f t="shared" si="32"/>
        <v>1.5</v>
      </c>
      <c r="N115" s="1">
        <f t="shared" si="33"/>
        <v>1.5</v>
      </c>
      <c r="O115" s="1">
        <f t="shared" si="34"/>
        <v>1</v>
      </c>
      <c r="P115" s="1" t="str">
        <f t="shared" si="35"/>
        <v/>
      </c>
      <c r="V115" s="1">
        <v>1</v>
      </c>
      <c r="W115" s="1">
        <v>1</v>
      </c>
      <c r="AA115" s="10">
        <v>1</v>
      </c>
      <c r="AB115" s="1">
        <v>1</v>
      </c>
      <c r="AF115" s="1">
        <v>1</v>
      </c>
      <c r="AJ115" s="10"/>
    </row>
    <row r="116" spans="1:40" x14ac:dyDescent="0.3">
      <c r="A116" s="183">
        <v>43</v>
      </c>
      <c r="B116">
        <v>1997</v>
      </c>
      <c r="C116" s="184">
        <v>27</v>
      </c>
      <c r="D116" s="184">
        <v>11</v>
      </c>
      <c r="E116" t="s">
        <v>287</v>
      </c>
      <c r="F116" s="18">
        <v>1</v>
      </c>
      <c r="G116" s="18">
        <v>0</v>
      </c>
      <c r="H116" s="18">
        <v>0</v>
      </c>
      <c r="I116" s="18">
        <f t="shared" si="36"/>
        <v>0</v>
      </c>
      <c r="J116" s="1">
        <v>-1</v>
      </c>
      <c r="K116" s="1">
        <f t="shared" si="30"/>
        <v>1</v>
      </c>
      <c r="L116" s="1" t="str">
        <f t="shared" si="31"/>
        <v/>
      </c>
      <c r="M116" s="1" t="str">
        <f t="shared" si="32"/>
        <v/>
      </c>
      <c r="N116" s="1">
        <f t="shared" si="33"/>
        <v>3</v>
      </c>
      <c r="O116" s="1">
        <f t="shared" si="34"/>
        <v>3</v>
      </c>
      <c r="P116" s="1">
        <f t="shared" si="35"/>
        <v>2</v>
      </c>
      <c r="AB116" s="1">
        <v>0.5</v>
      </c>
      <c r="AC116" s="1">
        <v>1</v>
      </c>
      <c r="AD116" s="1">
        <v>0.5</v>
      </c>
      <c r="AH116" s="1">
        <v>1</v>
      </c>
      <c r="AJ116" s="10"/>
      <c r="AK116" s="1">
        <v>1</v>
      </c>
      <c r="AN116" s="19" t="s">
        <v>44</v>
      </c>
    </row>
    <row r="117" spans="1:40" x14ac:dyDescent="0.3">
      <c r="A117" s="183">
        <v>43</v>
      </c>
      <c r="B117">
        <v>1997</v>
      </c>
      <c r="C117" s="184">
        <v>27</v>
      </c>
      <c r="D117" s="184">
        <v>11</v>
      </c>
      <c r="E117" t="s">
        <v>286</v>
      </c>
      <c r="F117" s="18">
        <v>1</v>
      </c>
      <c r="G117" s="18">
        <v>0</v>
      </c>
      <c r="H117" s="18">
        <v>0</v>
      </c>
      <c r="I117" s="18">
        <f t="shared" si="36"/>
        <v>0</v>
      </c>
      <c r="J117" s="1">
        <v>1</v>
      </c>
      <c r="K117" s="1">
        <f t="shared" si="30"/>
        <v>1</v>
      </c>
      <c r="L117" s="1">
        <f t="shared" si="31"/>
        <v>3.2</v>
      </c>
      <c r="M117" s="1">
        <f t="shared" si="32"/>
        <v>1.5</v>
      </c>
      <c r="N117" s="1">
        <f t="shared" si="33"/>
        <v>1.5</v>
      </c>
      <c r="O117" s="1">
        <f t="shared" si="34"/>
        <v>1</v>
      </c>
      <c r="P117" s="1">
        <f t="shared" si="35"/>
        <v>2</v>
      </c>
      <c r="R117" s="1">
        <v>0.5</v>
      </c>
      <c r="S117" s="1">
        <v>1</v>
      </c>
      <c r="T117" s="1">
        <v>1</v>
      </c>
      <c r="V117" s="1">
        <v>1</v>
      </c>
      <c r="W117" s="1">
        <v>1</v>
      </c>
      <c r="AA117" s="10">
        <v>1</v>
      </c>
      <c r="AB117" s="1">
        <v>1</v>
      </c>
      <c r="AF117" s="1">
        <v>1</v>
      </c>
      <c r="AJ117" s="10"/>
      <c r="AK117" s="1">
        <v>1</v>
      </c>
    </row>
    <row r="118" spans="1:40" x14ac:dyDescent="0.3">
      <c r="A118" s="183">
        <v>43</v>
      </c>
      <c r="B118">
        <v>1997</v>
      </c>
      <c r="C118" s="184">
        <v>4</v>
      </c>
      <c r="D118" s="184">
        <v>12</v>
      </c>
      <c r="E118" t="s">
        <v>289</v>
      </c>
      <c r="F118" s="18">
        <v>1</v>
      </c>
      <c r="G118" s="18">
        <v>0</v>
      </c>
      <c r="H118" s="18">
        <v>0</v>
      </c>
      <c r="I118" s="18">
        <f t="shared" si="36"/>
        <v>0</v>
      </c>
      <c r="J118" s="1">
        <v>-1</v>
      </c>
      <c r="K118" s="1">
        <f t="shared" si="30"/>
        <v>1</v>
      </c>
      <c r="L118" s="1" t="str">
        <f t="shared" si="31"/>
        <v/>
      </c>
      <c r="M118" s="1" t="str">
        <f t="shared" si="32"/>
        <v/>
      </c>
      <c r="N118" s="1">
        <f t="shared" si="33"/>
        <v>4</v>
      </c>
      <c r="O118" s="1">
        <f t="shared" si="34"/>
        <v>2</v>
      </c>
      <c r="P118" s="1">
        <f t="shared" si="35"/>
        <v>4</v>
      </c>
      <c r="AC118" s="1">
        <v>1</v>
      </c>
      <c r="AD118" s="1">
        <v>1</v>
      </c>
      <c r="AE118" s="9">
        <v>1</v>
      </c>
      <c r="AG118" s="1">
        <v>1</v>
      </c>
      <c r="AJ118" s="10"/>
      <c r="AM118" s="9">
        <v>1</v>
      </c>
      <c r="AN118" s="19" t="s">
        <v>45</v>
      </c>
    </row>
    <row r="119" spans="1:40" x14ac:dyDescent="0.3">
      <c r="A119" s="183">
        <v>43</v>
      </c>
      <c r="B119">
        <v>1997</v>
      </c>
      <c r="C119" s="184">
        <v>4</v>
      </c>
      <c r="D119" s="184">
        <v>12</v>
      </c>
      <c r="E119" t="s">
        <v>288</v>
      </c>
      <c r="F119" s="18">
        <v>2</v>
      </c>
      <c r="G119" s="18">
        <v>0</v>
      </c>
      <c r="H119" s="18">
        <v>1</v>
      </c>
      <c r="I119" s="18">
        <f t="shared" si="36"/>
        <v>1</v>
      </c>
      <c r="J119" s="1">
        <v>-1</v>
      </c>
      <c r="K119" s="1">
        <f t="shared" si="30"/>
        <v>-1</v>
      </c>
      <c r="L119" s="1">
        <f t="shared" si="31"/>
        <v>5</v>
      </c>
      <c r="M119" s="1" t="str">
        <f t="shared" si="32"/>
        <v/>
      </c>
      <c r="N119" s="1">
        <f t="shared" si="33"/>
        <v>1</v>
      </c>
      <c r="O119" s="1">
        <f t="shared" si="34"/>
        <v>1</v>
      </c>
      <c r="P119" s="1" t="str">
        <f t="shared" si="35"/>
        <v/>
      </c>
      <c r="U119" s="9">
        <v>2</v>
      </c>
      <c r="AA119" s="10">
        <v>2</v>
      </c>
      <c r="AF119" s="1">
        <v>1</v>
      </c>
      <c r="AJ119" s="10"/>
    </row>
    <row r="120" spans="1:40" x14ac:dyDescent="0.3">
      <c r="L120" s="1"/>
      <c r="M120" s="1"/>
      <c r="N120" s="1"/>
      <c r="O120" s="1"/>
      <c r="P120" s="1"/>
      <c r="AJ120" s="10"/>
    </row>
    <row r="121" spans="1:40" x14ac:dyDescent="0.3">
      <c r="L121" s="1"/>
      <c r="M121" s="1"/>
      <c r="N121" s="1"/>
      <c r="O121" s="1"/>
      <c r="P121" s="1"/>
      <c r="AJ121" s="10"/>
    </row>
    <row r="122" spans="1:40" x14ac:dyDescent="0.3">
      <c r="L122" s="1"/>
      <c r="M122" s="1"/>
      <c r="N122" s="1"/>
      <c r="O122" s="1"/>
      <c r="P122" s="1"/>
      <c r="AJ122" s="10"/>
    </row>
    <row r="123" spans="1:40" x14ac:dyDescent="0.3">
      <c r="L123" s="1"/>
      <c r="M123" s="1"/>
      <c r="N123" s="1"/>
      <c r="O123" s="1"/>
      <c r="P123" s="1"/>
      <c r="AJ123" s="10"/>
    </row>
    <row r="124" spans="1:40" x14ac:dyDescent="0.3">
      <c r="L124" s="1"/>
      <c r="M124" s="1"/>
      <c r="N124" s="1"/>
      <c r="O124" s="1"/>
      <c r="P124" s="1"/>
      <c r="AJ124" s="10"/>
    </row>
    <row r="125" spans="1:40" x14ac:dyDescent="0.3">
      <c r="L125" s="1"/>
      <c r="M125" s="1"/>
      <c r="N125" s="1"/>
      <c r="O125" s="1"/>
      <c r="P125" s="1"/>
      <c r="AJ125" s="10"/>
    </row>
    <row r="126" spans="1:40" x14ac:dyDescent="0.3">
      <c r="L126" s="1"/>
      <c r="M126" s="1"/>
      <c r="N126" s="1"/>
      <c r="O126" s="1"/>
      <c r="P126" s="1"/>
      <c r="AJ126" s="10"/>
    </row>
    <row r="127" spans="1:40" x14ac:dyDescent="0.3">
      <c r="AJ127" s="10"/>
    </row>
    <row r="128" spans="1:40" x14ac:dyDescent="0.3">
      <c r="AJ128" s="10"/>
    </row>
    <row r="129" spans="1:40" x14ac:dyDescent="0.3">
      <c r="AJ129" s="10"/>
    </row>
    <row r="130" spans="1:40" ht="15" thickBot="1" x14ac:dyDescent="0.35">
      <c r="A130" s="25"/>
      <c r="B130" s="25"/>
      <c r="C130" s="25"/>
      <c r="D130" s="25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9"/>
      <c r="Q130" s="26"/>
      <c r="R130" s="26"/>
      <c r="S130" s="26"/>
      <c r="T130" s="26"/>
      <c r="U130" s="39"/>
      <c r="V130" s="26"/>
      <c r="W130" s="26"/>
      <c r="X130" s="26"/>
      <c r="Y130" s="26"/>
      <c r="Z130" s="39"/>
      <c r="AA130" s="26"/>
      <c r="AB130" s="26"/>
      <c r="AC130" s="26"/>
      <c r="AD130" s="26"/>
      <c r="AE130" s="39"/>
      <c r="AF130" s="26"/>
      <c r="AG130" s="26"/>
      <c r="AH130" s="26"/>
      <c r="AI130" s="39"/>
      <c r="AJ130" s="40"/>
      <c r="AK130" s="26"/>
      <c r="AL130" s="26"/>
      <c r="AM130" s="39"/>
      <c r="AN130" s="26"/>
    </row>
    <row r="131" spans="1:40" x14ac:dyDescent="0.3">
      <c r="B131" t="s">
        <v>60</v>
      </c>
      <c r="D131" s="84">
        <f>COUNT($F$18:$F$130)</f>
        <v>102</v>
      </c>
      <c r="E131" s="27" t="s">
        <v>117</v>
      </c>
      <c r="F131" s="85">
        <f>COUNTIF(F$18:F$130,1)+COUNTIF(F$18:F$130,2)+COUNTIF(F$18:F$130,3)</f>
        <v>94</v>
      </c>
      <c r="G131" s="1">
        <f>COUNTIF(G$18:G$130,1)</f>
        <v>7</v>
      </c>
      <c r="H131" s="1">
        <f>COUNTIF(H$18:H$130,1)</f>
        <v>12</v>
      </c>
      <c r="I131" s="1"/>
      <c r="J131" s="1"/>
      <c r="K131" s="84">
        <f>COUNTIF(K$18:K$130,-1)</f>
        <v>25</v>
      </c>
      <c r="L131" s="1">
        <f>COUNTIF(L$18:L$130,"&gt;0")</f>
        <v>26</v>
      </c>
      <c r="M131" s="1">
        <f>COUNTIF(M$18:M$130,"&gt;0")</f>
        <v>40</v>
      </c>
      <c r="N131" s="1">
        <f>COUNTIF(N$18:N$130,"&gt;0")</f>
        <v>94</v>
      </c>
      <c r="O131" s="1">
        <f>COUNTIF(O$18:O$130,"&gt;0")</f>
        <v>88</v>
      </c>
      <c r="P131" s="1">
        <f>COUNTIF(P$18:P$130,"&gt;0")</f>
        <v>62</v>
      </c>
      <c r="Q131" s="29">
        <f>SUM(Q$18:Q$130)</f>
        <v>14</v>
      </c>
      <c r="R131" s="30">
        <f t="shared" ref="R131:AM131" si="37">SUM(R$18:R$130)</f>
        <v>12</v>
      </c>
      <c r="S131" s="30">
        <f t="shared" si="37"/>
        <v>10</v>
      </c>
      <c r="T131" s="30">
        <f t="shared" si="37"/>
        <v>13</v>
      </c>
      <c r="U131" s="31">
        <f t="shared" si="37"/>
        <v>9.5</v>
      </c>
      <c r="V131" s="29">
        <f t="shared" si="37"/>
        <v>20</v>
      </c>
      <c r="W131" s="30">
        <f t="shared" si="37"/>
        <v>21</v>
      </c>
      <c r="X131" s="30">
        <f t="shared" si="37"/>
        <v>19.5</v>
      </c>
      <c r="Y131" s="30">
        <f t="shared" si="37"/>
        <v>13</v>
      </c>
      <c r="Z131" s="31">
        <f t="shared" si="37"/>
        <v>13.5</v>
      </c>
      <c r="AA131" s="29">
        <f t="shared" si="37"/>
        <v>58.5</v>
      </c>
      <c r="AB131" s="30">
        <f t="shared" si="37"/>
        <v>58</v>
      </c>
      <c r="AC131" s="30">
        <f t="shared" si="37"/>
        <v>38</v>
      </c>
      <c r="AD131" s="30">
        <f t="shared" si="37"/>
        <v>27</v>
      </c>
      <c r="AE131" s="31">
        <f t="shared" si="37"/>
        <v>25</v>
      </c>
      <c r="AF131" s="29">
        <f t="shared" si="37"/>
        <v>67</v>
      </c>
      <c r="AG131" s="30">
        <f t="shared" si="37"/>
        <v>11</v>
      </c>
      <c r="AH131" s="30">
        <f t="shared" si="37"/>
        <v>5</v>
      </c>
      <c r="AI131" s="30">
        <f t="shared" si="37"/>
        <v>5</v>
      </c>
      <c r="AJ131" s="29">
        <f t="shared" si="37"/>
        <v>30</v>
      </c>
      <c r="AK131" s="30">
        <f t="shared" si="37"/>
        <v>9</v>
      </c>
      <c r="AL131" s="30">
        <f t="shared" si="37"/>
        <v>7</v>
      </c>
      <c r="AM131" s="31">
        <f t="shared" si="37"/>
        <v>16</v>
      </c>
      <c r="AN131" s="19" t="s">
        <v>33</v>
      </c>
    </row>
    <row r="132" spans="1:40" x14ac:dyDescent="0.3">
      <c r="E132" s="27" t="s">
        <v>118</v>
      </c>
      <c r="F132" s="28"/>
      <c r="G132" s="28">
        <f>G131/$F$131*100</f>
        <v>7.4468085106382977</v>
      </c>
      <c r="H132" s="28">
        <f>H131/$F$131*100</f>
        <v>12.76595744680851</v>
      </c>
      <c r="I132" s="28"/>
      <c r="J132" s="28"/>
      <c r="K132" s="61">
        <f>K131/$F$131*100</f>
        <v>26.595744680851062</v>
      </c>
      <c r="L132" s="28">
        <f>+L131/$F131*100</f>
        <v>27.659574468085108</v>
      </c>
      <c r="M132" s="28">
        <f>+M131/$F131*100</f>
        <v>42.553191489361701</v>
      </c>
      <c r="N132" s="28">
        <f>+N131/$F131*100</f>
        <v>100</v>
      </c>
      <c r="O132" s="28">
        <f>+O131/$F131*100</f>
        <v>93.61702127659575</v>
      </c>
      <c r="P132" s="28">
        <f>+P131/$F131*100</f>
        <v>65.957446808510639</v>
      </c>
      <c r="Q132" s="11">
        <f>+Q131/SUM($Q131:$U131)*100</f>
        <v>23.931623931623932</v>
      </c>
      <c r="R132" s="12">
        <f t="shared" ref="R132:U132" si="38">+R131/SUM($Q131:$U131)*100</f>
        <v>20.512820512820511</v>
      </c>
      <c r="S132" s="12">
        <f t="shared" si="38"/>
        <v>17.094017094017094</v>
      </c>
      <c r="T132" s="12">
        <f t="shared" si="38"/>
        <v>22.222222222222221</v>
      </c>
      <c r="U132" s="13">
        <f t="shared" si="38"/>
        <v>16.239316239316238</v>
      </c>
      <c r="V132" s="11">
        <f>+V131/SUM($V131:$Z131)*100</f>
        <v>22.988505747126435</v>
      </c>
      <c r="W132" s="12">
        <f t="shared" ref="W132:Z132" si="39">+W131/SUM($V131:$Z131)*100</f>
        <v>24.137931034482758</v>
      </c>
      <c r="X132" s="12">
        <f t="shared" si="39"/>
        <v>22.413793103448278</v>
      </c>
      <c r="Y132" s="12">
        <f t="shared" si="39"/>
        <v>14.942528735632186</v>
      </c>
      <c r="Z132" s="13">
        <f t="shared" si="39"/>
        <v>15.517241379310345</v>
      </c>
      <c r="AA132" s="11">
        <f>+AA131/SUM($AA131:$AE131)*100</f>
        <v>28.329297820823246</v>
      </c>
      <c r="AB132" s="12">
        <f t="shared" ref="AB132:AE132" si="40">+AB131/SUM($AA131:$AE131)*100</f>
        <v>28.087167070217916</v>
      </c>
      <c r="AC132" s="12">
        <f t="shared" si="40"/>
        <v>18.401937046004843</v>
      </c>
      <c r="AD132" s="12">
        <f t="shared" si="40"/>
        <v>13.075060532687651</v>
      </c>
      <c r="AE132" s="13">
        <f t="shared" si="40"/>
        <v>12.106537530266344</v>
      </c>
      <c r="AF132" s="12">
        <f>+AF131/SUM($AF131:$AI131)*100</f>
        <v>76.13636363636364</v>
      </c>
      <c r="AG132" s="12">
        <f t="shared" ref="AG132:AI132" si="41">+AG131/SUM($AF131:$AI131)*100</f>
        <v>12.5</v>
      </c>
      <c r="AH132" s="12">
        <f t="shared" si="41"/>
        <v>5.6818181818181817</v>
      </c>
      <c r="AI132" s="13">
        <f t="shared" si="41"/>
        <v>5.6818181818181817</v>
      </c>
      <c r="AJ132" s="11">
        <f>+AJ131/SUM($AJ131:$AM131)*100</f>
        <v>48.387096774193552</v>
      </c>
      <c r="AK132" s="12">
        <f t="shared" ref="AK132:AM132" si="42">+AK131/SUM($AJ131:$AM131)*100</f>
        <v>14.516129032258066</v>
      </c>
      <c r="AL132" s="12">
        <f t="shared" si="42"/>
        <v>11.29032258064516</v>
      </c>
      <c r="AM132" s="13">
        <f t="shared" si="42"/>
        <v>25.806451612903224</v>
      </c>
      <c r="AN132" s="19" t="s">
        <v>34</v>
      </c>
    </row>
    <row r="133" spans="1:40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1"/>
      <c r="L133" s="28"/>
      <c r="M133" s="28"/>
      <c r="N133" s="28"/>
      <c r="O133" s="28"/>
      <c r="P133" s="34"/>
      <c r="Q133" s="41"/>
      <c r="R133" s="28"/>
      <c r="S133" s="50">
        <f>(Q131*1+R131*2+S131*3+T131*4+U131*5)/(SUM(Q131:U131))</f>
        <v>2.8632478632478633</v>
      </c>
      <c r="T133" s="50"/>
      <c r="U133" s="51"/>
      <c r="V133" s="50"/>
      <c r="W133" s="50"/>
      <c r="X133" s="50">
        <f>(V131*1+W131*2+X131*3+Y131*4+Z131*5)/(SUM(V131:Z131))</f>
        <v>2.7586206896551726</v>
      </c>
      <c r="Y133" s="50"/>
      <c r="Z133" s="51"/>
      <c r="AA133" s="52"/>
      <c r="AB133" s="50"/>
      <c r="AC133" s="50">
        <f>(AA131*1+AB131*2+AC131*3+AD131*4+AE131*5)/(SUM(AA131:AE131))</f>
        <v>2.5254237288135593</v>
      </c>
      <c r="AE133" s="13"/>
      <c r="AI133" s="12"/>
      <c r="AJ133" s="10"/>
      <c r="AM133" s="13"/>
      <c r="AN133" s="19" t="s">
        <v>25</v>
      </c>
    </row>
    <row r="134" spans="1:40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1"/>
      <c r="L134" s="28"/>
      <c r="M134" s="28"/>
      <c r="N134" s="28"/>
      <c r="O134" s="28"/>
      <c r="S134" s="1">
        <v>5</v>
      </c>
      <c r="X134" s="1">
        <v>5</v>
      </c>
      <c r="AC134" s="1">
        <v>5</v>
      </c>
      <c r="AJ134" s="10"/>
      <c r="AN134" s="19" t="s">
        <v>35</v>
      </c>
    </row>
    <row r="135" spans="1:40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1"/>
      <c r="L135" s="28"/>
      <c r="M135" s="28"/>
      <c r="N135" s="28"/>
      <c r="O135" s="28"/>
      <c r="AJ135" s="10"/>
    </row>
    <row r="136" spans="1:40" x14ac:dyDescent="0.3"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104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7"/>
      <c r="F143" s="1"/>
      <c r="AJ143" s="10"/>
    </row>
    <row r="144" spans="1:40" x14ac:dyDescent="0.3">
      <c r="E144" s="27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9" t="s">
        <v>108</v>
      </c>
      <c r="J147" s="18">
        <f>COUNTIFS($J$18:$J$130,1,$F$18:$F$130,1)+COUNTIFS($J$18:$J$130,1,$F$18:$F$130,2)+COUNTIFS($J$18:$J$130,1,$F$18:$F$130,3)</f>
        <v>30</v>
      </c>
      <c r="L147" s="18">
        <f>COUNTIFS($J$18:$J$130,1,L18:L130,"&gt;0")</f>
        <v>10</v>
      </c>
      <c r="M147" s="18">
        <f>COUNTIFS($J$18:$J$130,1,M18:M130,"&gt;0")</f>
        <v>14</v>
      </c>
      <c r="N147" s="18">
        <f>COUNTIFS($J$18:$J$130,1,N18:N130,"&gt;0")</f>
        <v>30</v>
      </c>
      <c r="O147" s="18">
        <f>COUNTIFS($J$18:$J$130,1,O18:O130,"&gt;0")</f>
        <v>30</v>
      </c>
      <c r="P147" s="18">
        <f>COUNTIFS($J$18:$J$130,1,P18:P130,"&gt;0")</f>
        <v>20</v>
      </c>
      <c r="Q147" s="10">
        <f t="shared" ref="Q147:AM147" si="43">SUMIF($J$18:$J$130,1,Q18:Q130)</f>
        <v>2</v>
      </c>
      <c r="R147" s="1">
        <f t="shared" si="43"/>
        <v>4</v>
      </c>
      <c r="S147" s="1">
        <f t="shared" si="43"/>
        <v>6</v>
      </c>
      <c r="T147" s="1">
        <f t="shared" si="43"/>
        <v>7</v>
      </c>
      <c r="U147" s="9">
        <f t="shared" si="43"/>
        <v>5</v>
      </c>
      <c r="V147" s="10">
        <f t="shared" si="43"/>
        <v>10</v>
      </c>
      <c r="W147" s="1">
        <f t="shared" si="43"/>
        <v>10.5</v>
      </c>
      <c r="X147" s="1">
        <f t="shared" si="43"/>
        <v>5.5</v>
      </c>
      <c r="Y147" s="1">
        <f t="shared" si="43"/>
        <v>4</v>
      </c>
      <c r="Z147" s="9">
        <f t="shared" si="43"/>
        <v>3</v>
      </c>
      <c r="AA147" s="10">
        <f t="shared" si="43"/>
        <v>17</v>
      </c>
      <c r="AB147" s="1">
        <f t="shared" si="43"/>
        <v>22.5</v>
      </c>
      <c r="AC147" s="1">
        <f t="shared" si="43"/>
        <v>13</v>
      </c>
      <c r="AD147" s="1">
        <f t="shared" si="43"/>
        <v>10</v>
      </c>
      <c r="AE147" s="9">
        <f t="shared" si="43"/>
        <v>7</v>
      </c>
      <c r="AF147" s="10">
        <f t="shared" si="43"/>
        <v>24</v>
      </c>
      <c r="AG147" s="1">
        <f t="shared" si="43"/>
        <v>1</v>
      </c>
      <c r="AH147" s="1">
        <f t="shared" si="43"/>
        <v>2</v>
      </c>
      <c r="AI147" s="1">
        <f t="shared" si="43"/>
        <v>3</v>
      </c>
      <c r="AJ147" s="10">
        <f t="shared" si="43"/>
        <v>12</v>
      </c>
      <c r="AK147" s="1">
        <f t="shared" si="43"/>
        <v>2</v>
      </c>
      <c r="AL147" s="1">
        <f t="shared" si="43"/>
        <v>2</v>
      </c>
      <c r="AM147" s="9">
        <f t="shared" si="43"/>
        <v>4</v>
      </c>
    </row>
    <row r="148" spans="5:39" x14ac:dyDescent="0.3">
      <c r="L148" s="28"/>
      <c r="M148" s="28"/>
      <c r="N148" s="28"/>
      <c r="O148" s="28"/>
      <c r="P148" s="28"/>
      <c r="Q148" s="11">
        <f>+Q147/SUM($Q147:$U147)*100</f>
        <v>8.3333333333333321</v>
      </c>
      <c r="R148" s="12">
        <f t="shared" ref="R148:U148" si="44">+R147/SUM($Q147:$U147)*100</f>
        <v>16.666666666666664</v>
      </c>
      <c r="S148" s="12">
        <f t="shared" si="44"/>
        <v>25</v>
      </c>
      <c r="T148" s="12">
        <f t="shared" si="44"/>
        <v>29.166666666666668</v>
      </c>
      <c r="U148" s="13">
        <f t="shared" si="44"/>
        <v>20.833333333333336</v>
      </c>
      <c r="V148" s="11">
        <f>+V147/SUM($V147:$Z147)*100</f>
        <v>30.303030303030305</v>
      </c>
      <c r="W148" s="12">
        <f t="shared" ref="W148:Z148" si="45">+W147/SUM($V147:$Z147)*100</f>
        <v>31.818181818181817</v>
      </c>
      <c r="X148" s="12">
        <f t="shared" si="45"/>
        <v>16.666666666666664</v>
      </c>
      <c r="Y148" s="12">
        <f t="shared" si="45"/>
        <v>12.121212121212121</v>
      </c>
      <c r="Z148" s="13">
        <f t="shared" si="45"/>
        <v>9.0909090909090917</v>
      </c>
      <c r="AA148" s="11">
        <f>+AA147/SUM($AA147:$AE147)*100</f>
        <v>24.46043165467626</v>
      </c>
      <c r="AB148" s="12">
        <f t="shared" ref="AB148:AE148" si="46">+AB147/SUM($AA147:$AE147)*100</f>
        <v>32.374100719424462</v>
      </c>
      <c r="AC148" s="12">
        <f t="shared" si="46"/>
        <v>18.705035971223023</v>
      </c>
      <c r="AD148" s="12">
        <f t="shared" si="46"/>
        <v>14.388489208633093</v>
      </c>
      <c r="AE148" s="13">
        <f t="shared" si="46"/>
        <v>10.071942446043165</v>
      </c>
      <c r="AF148" s="12">
        <f>+AF147/SUM($AF147:$AI147)*100</f>
        <v>80</v>
      </c>
      <c r="AG148" s="12">
        <f t="shared" ref="AG148:AI148" si="47">+AG147/SUM($AF147:$AI147)*100</f>
        <v>3.3333333333333335</v>
      </c>
      <c r="AH148" s="12">
        <f t="shared" si="47"/>
        <v>6.666666666666667</v>
      </c>
      <c r="AI148" s="13">
        <f t="shared" si="47"/>
        <v>10</v>
      </c>
      <c r="AJ148" s="11">
        <f>+AJ147/SUM($AJ147:$AM147)*100</f>
        <v>60</v>
      </c>
      <c r="AK148" s="12">
        <f t="shared" ref="AK148:AM148" si="48">+AK147/SUM($AJ147:$AM147)*100</f>
        <v>10</v>
      </c>
      <c r="AL148" s="12">
        <f t="shared" si="48"/>
        <v>10</v>
      </c>
      <c r="AM148" s="13">
        <f t="shared" si="48"/>
        <v>20</v>
      </c>
    </row>
    <row r="149" spans="5:39" x14ac:dyDescent="0.3">
      <c r="L149" s="28"/>
      <c r="M149" s="28"/>
      <c r="N149" s="28"/>
      <c r="Q149" s="41"/>
      <c r="R149" s="28"/>
      <c r="S149" s="50">
        <f>(Q147*1+R147*2+S147*3+T147*4+U147*5)/(SUM(Q147:U147))</f>
        <v>3.375</v>
      </c>
      <c r="T149" s="50"/>
      <c r="U149" s="51"/>
      <c r="V149" s="50"/>
      <c r="W149" s="50"/>
      <c r="X149" s="50">
        <f>(V147*1+W147*2+X147*3+Y147*4+Z147*5)/(SUM(V147:Z147))</f>
        <v>2.3787878787878789</v>
      </c>
      <c r="Y149" s="50"/>
      <c r="Z149" s="51"/>
      <c r="AA149" s="52"/>
      <c r="AB149" s="50"/>
      <c r="AC149" s="50">
        <f>(AA147*1+AB147*2+AC147*3+AD147*4+AE147*5)/(SUM(AA147:AE147))</f>
        <v>2.5323741007194243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9" t="s">
        <v>105</v>
      </c>
      <c r="J151" s="18">
        <f>COUNTIFS($J$17:$J$129,-1,$F$17:$F$129,1)+COUNTIFS($J$17:$J$129,-1,$F$17:$F$129,2)+COUNTIFS($J$17:$J$129,-1,$F$17:$F$129,3)</f>
        <v>64</v>
      </c>
      <c r="L151" s="18">
        <f>COUNTIFS($J$17:$J$129,-1,L$17:L$129,"&gt;0")</f>
        <v>16</v>
      </c>
      <c r="M151" s="18">
        <f>COUNTIFS($J$17:$J$129,-1,M$17:M$129,"&gt;0")</f>
        <v>26</v>
      </c>
      <c r="N151" s="18">
        <f>COUNTIFS($J$17:$J$129,-1,N$17:N$129,"&gt;0")</f>
        <v>64</v>
      </c>
      <c r="O151" s="18">
        <f>COUNTIFS($J$17:$J$129,-1,O$17:O$129,"&gt;0")</f>
        <v>58</v>
      </c>
      <c r="P151" s="18">
        <f>COUNTIFS($J$17:$J$129,-1,P$17:P$129,"&gt;0")</f>
        <v>42</v>
      </c>
      <c r="Q151" s="10">
        <f t="shared" ref="Q151:AM151" si="49">SUMIF($J$18:$J$130,-1,Q18:Q130)</f>
        <v>12</v>
      </c>
      <c r="R151" s="1">
        <f t="shared" si="49"/>
        <v>8</v>
      </c>
      <c r="S151" s="1">
        <f t="shared" si="49"/>
        <v>4</v>
      </c>
      <c r="T151" s="1">
        <f t="shared" si="49"/>
        <v>6</v>
      </c>
      <c r="U151" s="9">
        <f t="shared" si="49"/>
        <v>4.5</v>
      </c>
      <c r="V151" s="10">
        <f t="shared" si="49"/>
        <v>10</v>
      </c>
      <c r="W151" s="1">
        <f t="shared" si="49"/>
        <v>10.5</v>
      </c>
      <c r="X151" s="1">
        <f t="shared" si="49"/>
        <v>14</v>
      </c>
      <c r="Y151" s="1">
        <f t="shared" si="49"/>
        <v>9</v>
      </c>
      <c r="Z151" s="9">
        <f t="shared" si="49"/>
        <v>10.5</v>
      </c>
      <c r="AA151" s="10">
        <f t="shared" si="49"/>
        <v>41.5</v>
      </c>
      <c r="AB151" s="1">
        <f t="shared" si="49"/>
        <v>35.5</v>
      </c>
      <c r="AC151" s="1">
        <f t="shared" si="49"/>
        <v>25</v>
      </c>
      <c r="AD151" s="1">
        <f t="shared" si="49"/>
        <v>17</v>
      </c>
      <c r="AE151" s="9">
        <f t="shared" si="49"/>
        <v>18</v>
      </c>
      <c r="AF151" s="10">
        <f t="shared" si="49"/>
        <v>43</v>
      </c>
      <c r="AG151" s="1">
        <f t="shared" si="49"/>
        <v>10</v>
      </c>
      <c r="AH151" s="1">
        <f t="shared" si="49"/>
        <v>3</v>
      </c>
      <c r="AI151" s="1">
        <f t="shared" si="49"/>
        <v>2</v>
      </c>
      <c r="AJ151" s="10">
        <f t="shared" si="49"/>
        <v>18</v>
      </c>
      <c r="AK151" s="1">
        <f t="shared" si="49"/>
        <v>7</v>
      </c>
      <c r="AL151" s="1">
        <f t="shared" si="49"/>
        <v>5</v>
      </c>
      <c r="AM151" s="9">
        <f t="shared" si="49"/>
        <v>12</v>
      </c>
    </row>
    <row r="152" spans="5:39" x14ac:dyDescent="0.3">
      <c r="E152" s="19" t="s">
        <v>106</v>
      </c>
      <c r="L152" s="12"/>
      <c r="M152" s="12"/>
      <c r="N152" s="12"/>
      <c r="O152" s="12"/>
      <c r="P152" s="12"/>
      <c r="Q152" s="11">
        <f>+Q151/SUM($Q151:$U151)*100</f>
        <v>34.782608695652172</v>
      </c>
      <c r="R152" s="12">
        <f t="shared" ref="R152:U152" si="50">+R151/SUM($Q151:$U151)*100</f>
        <v>23.188405797101449</v>
      </c>
      <c r="S152" s="12">
        <f t="shared" si="50"/>
        <v>11.594202898550725</v>
      </c>
      <c r="T152" s="12">
        <f t="shared" si="50"/>
        <v>17.391304347826086</v>
      </c>
      <c r="U152" s="13">
        <f t="shared" si="50"/>
        <v>13.043478260869565</v>
      </c>
      <c r="V152" s="11">
        <f>+V151/SUM($V151:$Z151)*100</f>
        <v>18.518518518518519</v>
      </c>
      <c r="W152" s="12">
        <f t="shared" ref="W152:Z152" si="51">+W151/SUM($V151:$Z151)*100</f>
        <v>19.444444444444446</v>
      </c>
      <c r="X152" s="12">
        <f t="shared" si="51"/>
        <v>25.925925925925924</v>
      </c>
      <c r="Y152" s="12">
        <f t="shared" si="51"/>
        <v>16.666666666666664</v>
      </c>
      <c r="Z152" s="13">
        <f t="shared" si="51"/>
        <v>19.444444444444446</v>
      </c>
      <c r="AA152" s="11">
        <f>+AA151/SUM($AA151:$AE151)*100</f>
        <v>30.29197080291971</v>
      </c>
      <c r="AB152" s="12">
        <f t="shared" ref="AB152:AE152" si="52">+AB151/SUM($AA151:$AE151)*100</f>
        <v>25.912408759124091</v>
      </c>
      <c r="AC152" s="12">
        <f t="shared" si="52"/>
        <v>18.248175182481752</v>
      </c>
      <c r="AD152" s="12">
        <f t="shared" si="52"/>
        <v>12.408759124087592</v>
      </c>
      <c r="AE152" s="13">
        <f t="shared" si="52"/>
        <v>13.138686131386862</v>
      </c>
      <c r="AF152" s="12">
        <f>+AF151/SUM($AF151:$AI151)*100</f>
        <v>74.137931034482762</v>
      </c>
      <c r="AG152" s="12">
        <f t="shared" ref="AG152:AI152" si="53">+AG151/SUM($AF151:$AI151)*100</f>
        <v>17.241379310344829</v>
      </c>
      <c r="AH152" s="12">
        <f t="shared" si="53"/>
        <v>5.1724137931034484</v>
      </c>
      <c r="AI152" s="13">
        <f t="shared" si="53"/>
        <v>3.4482758620689653</v>
      </c>
      <c r="AJ152" s="11">
        <f>+AJ151/SUM($AJ151:$AM151)*100</f>
        <v>42.857142857142854</v>
      </c>
      <c r="AK152" s="12">
        <f t="shared" ref="AK152:AM152" si="54">+AK151/SUM($AJ151:$AM151)*100</f>
        <v>16.666666666666664</v>
      </c>
      <c r="AL152" s="12">
        <f t="shared" si="54"/>
        <v>11.904761904761903</v>
      </c>
      <c r="AM152" s="13">
        <f t="shared" si="54"/>
        <v>28.571428571428569</v>
      </c>
    </row>
    <row r="153" spans="5:39" x14ac:dyDescent="0.3">
      <c r="E153" s="19" t="s">
        <v>107</v>
      </c>
      <c r="L153" s="28"/>
      <c r="M153" s="28"/>
      <c r="N153" s="28"/>
      <c r="Q153" s="41"/>
      <c r="R153" s="28"/>
      <c r="S153" s="50">
        <f>(Q151*1+R151*2+S151*3+T151*4+U151*5)/(SUM(Q151:U151))</f>
        <v>2.5072463768115942</v>
      </c>
      <c r="T153" s="50"/>
      <c r="U153" s="51"/>
      <c r="V153" s="50"/>
      <c r="W153" s="50"/>
      <c r="X153" s="50">
        <f>(V151*1+W151*2+X151*3+Y151*4+Z151*5)/(SUM(V151:Z151))</f>
        <v>2.9907407407407409</v>
      </c>
      <c r="Y153" s="50"/>
      <c r="Z153" s="51"/>
      <c r="AA153" s="52"/>
      <c r="AB153" s="50"/>
      <c r="AC153" s="50">
        <f>(AA151*1+AB151*2+AC151*3+AD151*4+AE151*5)/(SUM(AA151:AE151))</f>
        <v>2.5218978102189782</v>
      </c>
      <c r="AE153" s="13"/>
      <c r="AJ153" s="10"/>
    </row>
    <row r="154" spans="5:39" x14ac:dyDescent="0.3">
      <c r="L154" s="28"/>
      <c r="M154" s="28"/>
      <c r="N154" s="28"/>
      <c r="Q154" s="41"/>
      <c r="R154" s="28"/>
      <c r="S154" s="50"/>
      <c r="T154" s="50"/>
      <c r="U154" s="51"/>
      <c r="V154" s="50"/>
      <c r="W154" s="50"/>
      <c r="X154" s="50"/>
      <c r="Y154" s="50"/>
      <c r="Z154" s="50"/>
      <c r="AA154" s="52"/>
      <c r="AB154" s="50"/>
      <c r="AC154" s="50"/>
      <c r="AE154" s="13"/>
      <c r="AJ154" s="10"/>
    </row>
    <row r="155" spans="5:39" x14ac:dyDescent="0.3">
      <c r="E155" s="19" t="s">
        <v>119</v>
      </c>
      <c r="K155" s="18">
        <f>K131</f>
        <v>25</v>
      </c>
      <c r="L155" s="18">
        <f>COUNTIFS($K$18:$K$130,-1,L$18:L$130,"&gt;0")</f>
        <v>8</v>
      </c>
      <c r="M155" s="18">
        <f>COUNTIFS($K$18:$K$130,-1,M$18:M$130,"&gt;0")</f>
        <v>13</v>
      </c>
      <c r="N155" s="18">
        <f>COUNTIFS($K$18:$K$130,-1,N$18:N$130,"&gt;0")</f>
        <v>25</v>
      </c>
      <c r="O155" s="18">
        <f>COUNTIFS($K$18:$K$130,-1,O$18:O$130,"&gt;0")</f>
        <v>19</v>
      </c>
      <c r="P155" s="18">
        <f>COUNTIFS($K$18:$K$130,-1,P$18:P$130,"&gt;0")</f>
        <v>14</v>
      </c>
      <c r="Q155" s="10">
        <f t="shared" ref="Q155:AM155" si="55">SUMIF($K$18:$K$130,-1,Q18:Q130)</f>
        <v>7</v>
      </c>
      <c r="R155" s="1">
        <f t="shared" si="55"/>
        <v>2.5</v>
      </c>
      <c r="S155" s="1">
        <f t="shared" si="55"/>
        <v>0.5</v>
      </c>
      <c r="T155" s="1">
        <f t="shared" si="55"/>
        <v>3</v>
      </c>
      <c r="U155" s="9">
        <f t="shared" si="55"/>
        <v>2.5</v>
      </c>
      <c r="V155" s="1">
        <f t="shared" si="55"/>
        <v>6</v>
      </c>
      <c r="W155" s="1">
        <f t="shared" si="55"/>
        <v>4</v>
      </c>
      <c r="X155" s="1">
        <f t="shared" si="55"/>
        <v>4</v>
      </c>
      <c r="Y155" s="1">
        <f t="shared" si="55"/>
        <v>2</v>
      </c>
      <c r="Z155" s="1">
        <f t="shared" si="55"/>
        <v>8</v>
      </c>
      <c r="AA155" s="10">
        <f t="shared" si="55"/>
        <v>21</v>
      </c>
      <c r="AB155" s="1">
        <f t="shared" si="55"/>
        <v>10.5</v>
      </c>
      <c r="AC155" s="1">
        <f t="shared" si="55"/>
        <v>6</v>
      </c>
      <c r="AD155" s="1">
        <f t="shared" si="55"/>
        <v>4</v>
      </c>
      <c r="AE155" s="9">
        <f t="shared" si="55"/>
        <v>7</v>
      </c>
      <c r="AF155" s="1">
        <f t="shared" si="55"/>
        <v>17</v>
      </c>
      <c r="AG155" s="1">
        <f t="shared" si="55"/>
        <v>2</v>
      </c>
      <c r="AH155" s="1">
        <f t="shared" si="55"/>
        <v>0</v>
      </c>
      <c r="AI155" s="1">
        <f t="shared" si="55"/>
        <v>0</v>
      </c>
      <c r="AJ155" s="10">
        <f t="shared" si="55"/>
        <v>7</v>
      </c>
      <c r="AK155" s="1">
        <f t="shared" si="55"/>
        <v>3</v>
      </c>
      <c r="AL155" s="1">
        <f t="shared" si="55"/>
        <v>2</v>
      </c>
      <c r="AM155" s="9">
        <f t="shared" si="55"/>
        <v>2</v>
      </c>
    </row>
    <row r="156" spans="5:39" x14ac:dyDescent="0.3">
      <c r="E156" s="19" t="s">
        <v>120</v>
      </c>
      <c r="Q156" s="11">
        <f>+Q155/SUM($Q155:$U155)*100</f>
        <v>45.161290322580641</v>
      </c>
      <c r="R156" s="12">
        <f t="shared" ref="R156:U156" si="56">+R155/SUM($Q155:$U155)*100</f>
        <v>16.129032258064516</v>
      </c>
      <c r="S156" s="12">
        <f t="shared" si="56"/>
        <v>3.225806451612903</v>
      </c>
      <c r="T156" s="12">
        <f t="shared" si="56"/>
        <v>19.35483870967742</v>
      </c>
      <c r="U156" s="13">
        <f t="shared" si="56"/>
        <v>16.129032258064516</v>
      </c>
      <c r="V156" s="11">
        <f>+V155/SUM($V155:$Z155)*100</f>
        <v>25</v>
      </c>
      <c r="W156" s="12">
        <f t="shared" ref="W156:Z156" si="57">+W155/SUM($V155:$Z155)*100</f>
        <v>16.666666666666664</v>
      </c>
      <c r="X156" s="12">
        <f t="shared" si="57"/>
        <v>16.666666666666664</v>
      </c>
      <c r="Y156" s="12">
        <f t="shared" si="57"/>
        <v>8.3333333333333321</v>
      </c>
      <c r="Z156" s="13">
        <f t="shared" si="57"/>
        <v>33.333333333333329</v>
      </c>
      <c r="AA156" s="11">
        <f>+AA155/SUM($AA155:$AE155)*100</f>
        <v>43.298969072164951</v>
      </c>
      <c r="AB156" s="12">
        <f t="shared" ref="AB156:AE156" si="58">+AB155/SUM($AA155:$AE155)*100</f>
        <v>21.649484536082475</v>
      </c>
      <c r="AC156" s="12">
        <f t="shared" si="58"/>
        <v>12.371134020618557</v>
      </c>
      <c r="AD156" s="12">
        <f t="shared" si="58"/>
        <v>8.2474226804123703</v>
      </c>
      <c r="AE156" s="13">
        <f t="shared" si="58"/>
        <v>14.432989690721648</v>
      </c>
      <c r="AF156" s="12">
        <f>+AF155/SUM($AF155:$AI155)*100</f>
        <v>89.473684210526315</v>
      </c>
      <c r="AG156" s="12">
        <f t="shared" ref="AG156:AI156" si="59">+AG155/SUM($AF155:$AI155)*100</f>
        <v>10.526315789473683</v>
      </c>
      <c r="AH156" s="12">
        <f t="shared" si="59"/>
        <v>0</v>
      </c>
      <c r="AI156" s="13">
        <f t="shared" si="59"/>
        <v>0</v>
      </c>
      <c r="AJ156" s="11">
        <f>+AJ155/SUM($AJ155:$AM155)*100</f>
        <v>50</v>
      </c>
      <c r="AK156" s="12">
        <f t="shared" ref="AK156:AM156" si="60">+AK155/SUM($AJ155:$AM155)*100</f>
        <v>21.428571428571427</v>
      </c>
      <c r="AL156" s="12">
        <f t="shared" si="60"/>
        <v>14.285714285714285</v>
      </c>
      <c r="AM156" s="13">
        <f t="shared" si="60"/>
        <v>14.285714285714285</v>
      </c>
    </row>
    <row r="157" spans="5:39" x14ac:dyDescent="0.3">
      <c r="L157" s="28"/>
      <c r="M157" s="28"/>
      <c r="N157" s="28"/>
      <c r="Q157" s="41"/>
      <c r="R157" s="28"/>
      <c r="S157" s="50">
        <f>(Q155*1+R155*2+S155*3+T155*4+U155*5)/(SUM(Q155:U155))</f>
        <v>2.4516129032258065</v>
      </c>
      <c r="T157" s="50"/>
      <c r="U157" s="51"/>
      <c r="V157" s="50"/>
      <c r="W157" s="50"/>
      <c r="X157" s="50">
        <f>(V155*1+W155*2+X155*3+Y155*4+Z155*5)/(SUM(V155:Z155))</f>
        <v>3.0833333333333335</v>
      </c>
      <c r="Y157" s="50"/>
      <c r="Z157" s="51"/>
      <c r="AA157" s="52"/>
      <c r="AB157" s="50"/>
      <c r="AC157" s="50">
        <f>(AA155*1+AB155*2+AC155*3+AD155*4+AE155*5)/(SUM(AA155:AE155))</f>
        <v>2.2886597938144329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2"/>
      <c r="N160" s="32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9" t="s">
        <v>121</v>
      </c>
      <c r="H170" s="18">
        <f>COUNTIF(H18:H130,1)</f>
        <v>12</v>
      </c>
      <c r="L170" s="18">
        <f>COUNTIFS($H$18:$H$130,1,L18:L130,"&gt;0")</f>
        <v>4</v>
      </c>
      <c r="M170" s="18">
        <f>COUNTIFS($H$18:$H$130,1,M18:M130,"&gt;0")</f>
        <v>5</v>
      </c>
      <c r="N170" s="18">
        <f>COUNTIFS($H$18:$H$130,1,N18:N130,"&gt;0")</f>
        <v>12</v>
      </c>
      <c r="O170" s="18">
        <f>COUNTIFS($H$18:$H$130,1,O18:O130,"&gt;0")</f>
        <v>12</v>
      </c>
      <c r="P170" s="18">
        <f>COUNTIFS($H$18:$H$130,1,P18:P130,"&gt;0")</f>
        <v>8</v>
      </c>
      <c r="Q170" s="10">
        <f t="shared" ref="Q170:AM170" si="61">SUMIF($H$18:$H$130,1,Q18:Q130)</f>
        <v>3</v>
      </c>
      <c r="R170" s="1">
        <f t="shared" si="61"/>
        <v>0.5</v>
      </c>
      <c r="S170" s="1">
        <f t="shared" si="61"/>
        <v>0</v>
      </c>
      <c r="T170" s="1">
        <f t="shared" si="61"/>
        <v>2</v>
      </c>
      <c r="U170" s="9">
        <f t="shared" si="61"/>
        <v>2</v>
      </c>
      <c r="V170" s="1">
        <f t="shared" si="61"/>
        <v>4</v>
      </c>
      <c r="W170" s="1">
        <f t="shared" si="61"/>
        <v>0</v>
      </c>
      <c r="X170" s="1">
        <f t="shared" si="61"/>
        <v>0</v>
      </c>
      <c r="Y170" s="1">
        <f t="shared" si="61"/>
        <v>0.5</v>
      </c>
      <c r="Z170" s="1">
        <f t="shared" si="61"/>
        <v>5</v>
      </c>
      <c r="AA170" s="10">
        <f t="shared" si="61"/>
        <v>14</v>
      </c>
      <c r="AB170" s="1">
        <f t="shared" si="61"/>
        <v>6</v>
      </c>
      <c r="AC170" s="1">
        <f t="shared" si="61"/>
        <v>2</v>
      </c>
      <c r="AD170" s="1">
        <f t="shared" si="61"/>
        <v>0</v>
      </c>
      <c r="AE170" s="9">
        <f t="shared" si="61"/>
        <v>2</v>
      </c>
      <c r="AF170" s="1">
        <f t="shared" si="61"/>
        <v>10</v>
      </c>
      <c r="AG170" s="1">
        <f t="shared" si="61"/>
        <v>2</v>
      </c>
      <c r="AH170" s="1">
        <f t="shared" si="61"/>
        <v>0</v>
      </c>
      <c r="AI170" s="1">
        <f t="shared" si="61"/>
        <v>0</v>
      </c>
      <c r="AJ170" s="10">
        <f t="shared" si="61"/>
        <v>5</v>
      </c>
      <c r="AK170" s="1">
        <f t="shared" si="61"/>
        <v>2</v>
      </c>
      <c r="AL170" s="1">
        <f t="shared" si="61"/>
        <v>1</v>
      </c>
      <c r="AM170" s="9">
        <f t="shared" si="61"/>
        <v>0</v>
      </c>
    </row>
    <row r="171" spans="5:39" x14ac:dyDescent="0.3">
      <c r="Q171" s="11">
        <f>+Q170/SUM($Q170:$U170)*100</f>
        <v>40</v>
      </c>
      <c r="R171" s="12">
        <f t="shared" ref="R171:U171" si="62">+R170/SUM($Q170:$U170)*100</f>
        <v>6.666666666666667</v>
      </c>
      <c r="S171" s="12">
        <f t="shared" si="62"/>
        <v>0</v>
      </c>
      <c r="T171" s="12">
        <f t="shared" si="62"/>
        <v>26.666666666666668</v>
      </c>
      <c r="U171" s="13">
        <f t="shared" si="62"/>
        <v>26.666666666666668</v>
      </c>
      <c r="V171" s="11">
        <f>+V170/SUM($V170:$Z170)*100</f>
        <v>42.105263157894733</v>
      </c>
      <c r="W171" s="12">
        <f t="shared" ref="W171:Z171" si="63">+W170/SUM($V170:$Z170)*100</f>
        <v>0</v>
      </c>
      <c r="X171" s="12">
        <f t="shared" si="63"/>
        <v>0</v>
      </c>
      <c r="Y171" s="12">
        <f t="shared" si="63"/>
        <v>5.2631578947368416</v>
      </c>
      <c r="Z171" s="13">
        <f t="shared" si="63"/>
        <v>52.631578947368418</v>
      </c>
      <c r="AA171" s="11">
        <f>+AA170/SUM($AA170:$AE170)*100</f>
        <v>58.333333333333336</v>
      </c>
      <c r="AB171" s="12">
        <f t="shared" ref="AB171:AE171" si="64">+AB170/SUM($AA170:$AE170)*100</f>
        <v>25</v>
      </c>
      <c r="AC171" s="12">
        <f t="shared" si="64"/>
        <v>8.3333333333333321</v>
      </c>
      <c r="AD171" s="12">
        <f t="shared" si="64"/>
        <v>0</v>
      </c>
      <c r="AE171" s="13">
        <f t="shared" si="64"/>
        <v>8.3333333333333321</v>
      </c>
      <c r="AF171" s="12">
        <f>+AF170/SUM($AF170:$AI170)*100</f>
        <v>83.333333333333343</v>
      </c>
      <c r="AG171" s="12">
        <f t="shared" ref="AG171:AI171" si="65">+AG170/SUM($AF170:$AI170)*100</f>
        <v>16.666666666666664</v>
      </c>
      <c r="AH171" s="12">
        <f t="shared" si="65"/>
        <v>0</v>
      </c>
      <c r="AI171" s="13">
        <f t="shared" si="65"/>
        <v>0</v>
      </c>
      <c r="AJ171" s="11">
        <f>+AJ170/SUM($AJ170:$AM170)*100</f>
        <v>62.5</v>
      </c>
      <c r="AK171" s="12">
        <f t="shared" ref="AK171:AM171" si="66">+AK170/SUM($AJ170:$AM170)*100</f>
        <v>25</v>
      </c>
      <c r="AL171" s="12">
        <f t="shared" si="66"/>
        <v>12.5</v>
      </c>
      <c r="AM171" s="13">
        <f t="shared" si="66"/>
        <v>0</v>
      </c>
    </row>
    <row r="172" spans="5:39" x14ac:dyDescent="0.3">
      <c r="L172" s="28"/>
      <c r="M172" s="28"/>
      <c r="N172" s="28"/>
      <c r="S172" s="1">
        <f>(Q170*1+R170*2+S170*3+T170*4+U170*5)/SUM(Q170:U170)</f>
        <v>2.9333333333333331</v>
      </c>
      <c r="U172" s="13"/>
      <c r="X172" s="33">
        <f>(V170*1+W170*2+X170*3+Y170*4+Z170*5)/SUM(V170:Z170)</f>
        <v>3.263157894736842</v>
      </c>
      <c r="Z172" s="13"/>
      <c r="AC172" s="1">
        <f>(AA170*1+AB170*2+AC170*3+AD170*4+AE170*5)/SUM(AA170:AE170)</f>
        <v>1.75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2"/>
      <c r="N175" s="32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F184"/>
      <c r="G184"/>
      <c r="H184"/>
      <c r="I184"/>
      <c r="J184"/>
      <c r="K184"/>
      <c r="L184"/>
      <c r="M184"/>
      <c r="N184"/>
      <c r="O184"/>
      <c r="AJ184" s="10"/>
    </row>
    <row r="185" spans="5:36" x14ac:dyDescent="0.3">
      <c r="E185" s="71" t="s">
        <v>166</v>
      </c>
      <c r="F185" s="170"/>
      <c r="G185" s="170"/>
      <c r="H185" s="171"/>
      <c r="I185" s="170"/>
      <c r="J185" s="170"/>
      <c r="K185" s="170"/>
      <c r="L185" s="171"/>
      <c r="M185" s="170"/>
      <c r="N185" s="170"/>
      <c r="O185" s="170"/>
      <c r="AJ185" s="10"/>
    </row>
    <row r="186" spans="5:36" x14ac:dyDescent="0.3">
      <c r="E186" s="71"/>
      <c r="F186" s="171" t="s">
        <v>167</v>
      </c>
      <c r="G186" s="170"/>
      <c r="H186" s="171"/>
      <c r="I186" s="170"/>
      <c r="J186" s="170"/>
      <c r="K186" s="170"/>
      <c r="L186" s="171"/>
      <c r="M186" s="170"/>
      <c r="N186" s="170"/>
      <c r="O186" s="170"/>
      <c r="Q186" s="10">
        <f t="shared" ref="Q186:AE186" si="67">SUMIFS(Q$18:Q$130,$O$18:$O$130,"&gt;2",$K$18:$K$130,1)</f>
        <v>2</v>
      </c>
      <c r="R186" s="1">
        <f t="shared" si="67"/>
        <v>2</v>
      </c>
      <c r="S186" s="1">
        <f t="shared" si="67"/>
        <v>1</v>
      </c>
      <c r="T186" s="1">
        <f t="shared" si="67"/>
        <v>0</v>
      </c>
      <c r="U186" s="9">
        <f t="shared" si="67"/>
        <v>0</v>
      </c>
      <c r="V186" s="1">
        <f t="shared" si="67"/>
        <v>0</v>
      </c>
      <c r="W186" s="1">
        <f t="shared" si="67"/>
        <v>0</v>
      </c>
      <c r="X186" s="1">
        <f t="shared" si="67"/>
        <v>3</v>
      </c>
      <c r="Y186" s="1">
        <f t="shared" si="67"/>
        <v>3</v>
      </c>
      <c r="Z186" s="1">
        <f t="shared" si="67"/>
        <v>2</v>
      </c>
      <c r="AA186" s="10">
        <f t="shared" si="67"/>
        <v>3.5</v>
      </c>
      <c r="AB186" s="1">
        <f t="shared" si="67"/>
        <v>4.5</v>
      </c>
      <c r="AC186" s="1">
        <f t="shared" si="67"/>
        <v>6</v>
      </c>
      <c r="AD186" s="1">
        <f t="shared" si="67"/>
        <v>5.5</v>
      </c>
      <c r="AE186" s="9">
        <f t="shared" si="67"/>
        <v>5</v>
      </c>
      <c r="AJ186" s="10"/>
    </row>
    <row r="187" spans="5:36" x14ac:dyDescent="0.3">
      <c r="E187" s="71"/>
      <c r="F187" s="171" t="s">
        <v>25</v>
      </c>
      <c r="G187" s="170"/>
      <c r="H187" s="171" t="s">
        <v>168</v>
      </c>
      <c r="I187" s="170"/>
      <c r="J187" s="170"/>
      <c r="K187" s="170"/>
      <c r="L187" s="171"/>
      <c r="M187" s="170"/>
      <c r="N187" s="170"/>
      <c r="O187" s="170"/>
      <c r="Q187" s="153"/>
      <c r="R187" s="33"/>
      <c r="S187" s="33">
        <f>(Q186*1+R186*2+S186*3+T186*4+U186*5)/SUM(Q186:U186)</f>
        <v>1.8</v>
      </c>
      <c r="T187" s="33"/>
      <c r="U187" s="155">
        <f>(U186*1.5+T186-R186-Q186*1.5)/SUM(Q186:U186)</f>
        <v>-1</v>
      </c>
      <c r="V187" s="33"/>
      <c r="W187" s="33"/>
      <c r="X187" s="33">
        <f>(V186*1+W186*2+X186*3+Y186*4+Z186*5)/SUM(V186:Z186)</f>
        <v>3.875</v>
      </c>
      <c r="Y187" s="33"/>
      <c r="Z187" s="155">
        <f>(Z186*1.5+Y186-W186-V186*1.5)/SUM(V186:Z186)</f>
        <v>0.75</v>
      </c>
      <c r="AA187" s="153"/>
      <c r="AB187" s="33"/>
      <c r="AC187" s="33">
        <f>(AA186*1+AB186*2+AC186*3+AD186*4+AE186*5)/SUM(AA186:AE186)</f>
        <v>3.1632653061224492</v>
      </c>
      <c r="AD187" s="33"/>
      <c r="AE187" s="155">
        <f>(AE186*1.5+AD186-AB186-AA186*1.5)/SUM(AA186:AE186)</f>
        <v>0.1326530612244898</v>
      </c>
      <c r="AJ187" s="10"/>
    </row>
    <row r="188" spans="5:36" x14ac:dyDescent="0.3">
      <c r="E188" s="71"/>
      <c r="F188" s="171" t="s">
        <v>170</v>
      </c>
      <c r="G188" s="170"/>
      <c r="H188" s="171"/>
      <c r="I188" s="170"/>
      <c r="J188" s="170"/>
      <c r="K188" s="170"/>
      <c r="L188" s="171"/>
      <c r="M188" s="170"/>
      <c r="N188" s="170"/>
      <c r="O188" s="170"/>
      <c r="Q188" s="10">
        <f t="shared" ref="Q188:AE188" si="68">SUMIFS(Q$18:Q$130,$O$18:$O$130,1,$K$18:$K$130,1)</f>
        <v>5</v>
      </c>
      <c r="R188" s="1">
        <f t="shared" si="68"/>
        <v>7.5</v>
      </c>
      <c r="S188" s="1">
        <f t="shared" si="68"/>
        <v>8.5</v>
      </c>
      <c r="T188" s="1">
        <f t="shared" si="68"/>
        <v>9</v>
      </c>
      <c r="U188" s="9">
        <f t="shared" si="68"/>
        <v>6</v>
      </c>
      <c r="V188" s="1">
        <f t="shared" si="68"/>
        <v>13</v>
      </c>
      <c r="W188" s="1">
        <f t="shared" si="68"/>
        <v>16</v>
      </c>
      <c r="X188" s="1">
        <f t="shared" si="68"/>
        <v>11.5</v>
      </c>
      <c r="Y188" s="1">
        <f t="shared" si="68"/>
        <v>7</v>
      </c>
      <c r="Z188" s="1">
        <f t="shared" si="68"/>
        <v>3</v>
      </c>
      <c r="AA188" s="10">
        <f t="shared" si="68"/>
        <v>27</v>
      </c>
      <c r="AB188" s="1">
        <f t="shared" si="68"/>
        <v>36</v>
      </c>
      <c r="AC188" s="1">
        <f t="shared" si="68"/>
        <v>21.5</v>
      </c>
      <c r="AD188" s="1">
        <f t="shared" si="68"/>
        <v>16.5</v>
      </c>
      <c r="AE188" s="9">
        <f t="shared" si="68"/>
        <v>12</v>
      </c>
      <c r="AJ188" s="10"/>
    </row>
    <row r="189" spans="5:36" x14ac:dyDescent="0.3">
      <c r="E189" s="71"/>
      <c r="F189" s="124" t="s">
        <v>25</v>
      </c>
      <c r="G189" s="125"/>
      <c r="H189" s="124" t="s">
        <v>168</v>
      </c>
      <c r="I189" s="125"/>
      <c r="J189" s="125"/>
      <c r="K189" s="125"/>
      <c r="L189" s="124"/>
      <c r="M189" s="125"/>
      <c r="N189" s="125"/>
      <c r="O189" s="125"/>
      <c r="P189" s="115"/>
      <c r="Q189" s="154"/>
      <c r="R189" s="151"/>
      <c r="S189" s="151">
        <f>(Q188*1+R188*2+S188*3+T188*4+U188*5)/SUM(Q188:U188)</f>
        <v>3.0972222222222223</v>
      </c>
      <c r="T189" s="151"/>
      <c r="U189" s="156">
        <f>(U188*1.5+T188-R188-Q188*1.5)/SUM(Q188:U188)</f>
        <v>8.3333333333333329E-2</v>
      </c>
      <c r="V189" s="151"/>
      <c r="W189" s="151"/>
      <c r="X189" s="151">
        <f>(V188*1+W188*2+X188*3+Y188*4+Z188*5)/SUM(V188:Z188)</f>
        <v>2.4257425742574257</v>
      </c>
      <c r="Y189" s="151"/>
      <c r="Z189" s="156">
        <f>(Z188*1.5+Y188-W188-V188*1.5)/SUM(V188:Z188)</f>
        <v>-0.47524752475247523</v>
      </c>
      <c r="AA189" s="154"/>
      <c r="AB189" s="151"/>
      <c r="AC189" s="151">
        <f>(AA188*1+AB188*2+AC188*3+AD188*4+AE188*5)/SUM(AA188:AE188)</f>
        <v>2.5619469026548671</v>
      </c>
      <c r="AD189" s="151"/>
      <c r="AE189" s="156">
        <f>(AE188*1.5+AD188-AB188-AA188*1.5)/SUM(AA188:AE188)</f>
        <v>-0.37168141592920356</v>
      </c>
      <c r="AJ189" s="10"/>
    </row>
    <row r="190" spans="5:36" x14ac:dyDescent="0.3">
      <c r="E190" s="71"/>
      <c r="F190" s="171" t="s">
        <v>169</v>
      </c>
      <c r="G190" s="170"/>
      <c r="H190" s="171"/>
      <c r="I190" s="170"/>
      <c r="J190" s="170"/>
      <c r="K190" s="170"/>
      <c r="L190" s="171"/>
      <c r="M190" s="170"/>
      <c r="N190" s="170"/>
      <c r="O190" s="170"/>
      <c r="Q190" s="10">
        <f t="shared" ref="Q190:AE190" si="69">SUMIFS(Q$18:Q$130,$O$18:$O$130,"&gt;2",$K$18:$K$130,-1)</f>
        <v>0</v>
      </c>
      <c r="R190" s="1">
        <f t="shared" si="69"/>
        <v>0</v>
      </c>
      <c r="S190" s="1">
        <f t="shared" si="69"/>
        <v>0</v>
      </c>
      <c r="T190" s="1">
        <f t="shared" si="69"/>
        <v>0</v>
      </c>
      <c r="U190" s="9">
        <f t="shared" si="69"/>
        <v>0</v>
      </c>
      <c r="V190" s="1">
        <f t="shared" si="69"/>
        <v>0</v>
      </c>
      <c r="W190" s="1">
        <f t="shared" si="69"/>
        <v>0</v>
      </c>
      <c r="X190" s="1">
        <f t="shared" si="69"/>
        <v>0</v>
      </c>
      <c r="Y190" s="1">
        <f t="shared" si="69"/>
        <v>0</v>
      </c>
      <c r="Z190" s="1">
        <f t="shared" si="69"/>
        <v>0</v>
      </c>
      <c r="AA190" s="10">
        <f t="shared" si="69"/>
        <v>0</v>
      </c>
      <c r="AB190" s="1">
        <f t="shared" si="69"/>
        <v>0</v>
      </c>
      <c r="AC190" s="1">
        <f t="shared" si="69"/>
        <v>0</v>
      </c>
      <c r="AD190" s="1">
        <f t="shared" si="69"/>
        <v>0</v>
      </c>
      <c r="AE190" s="9">
        <f t="shared" si="69"/>
        <v>0</v>
      </c>
      <c r="AJ190" s="10"/>
    </row>
    <row r="191" spans="5:36" x14ac:dyDescent="0.3">
      <c r="E191" s="71"/>
      <c r="F191" s="171" t="s">
        <v>25</v>
      </c>
      <c r="G191" s="170"/>
      <c r="H191" s="171" t="s">
        <v>168</v>
      </c>
      <c r="I191" s="170"/>
      <c r="J191" s="170"/>
      <c r="K191" s="170"/>
      <c r="L191" s="171"/>
      <c r="M191" s="170"/>
      <c r="N191" s="170"/>
      <c r="O191" s="170"/>
      <c r="Q191" s="153"/>
      <c r="R191" s="33"/>
      <c r="S191" s="33" t="e">
        <f>(Q190*1+R190*2+S190*3+T190*4+U190*5)/SUM(Q190:U190)</f>
        <v>#DIV/0!</v>
      </c>
      <c r="T191" s="33"/>
      <c r="U191" s="155" t="e">
        <f>(U190*1.5+T190-R190-Q190*1.5)/SUM(Q190:U190)</f>
        <v>#DIV/0!</v>
      </c>
      <c r="V191" s="33"/>
      <c r="W191" s="33"/>
      <c r="X191" s="33" t="e">
        <f>(V190*1+W190*2+X190*3+Y190*4+Z190*5)/SUM(V190:Z190)</f>
        <v>#DIV/0!</v>
      </c>
      <c r="Y191" s="33"/>
      <c r="Z191" s="155" t="e">
        <f>(Z190*1.5+Y190-W190-V190*1.5)/SUM(V190:Z190)</f>
        <v>#DIV/0!</v>
      </c>
      <c r="AA191" s="153"/>
      <c r="AB191" s="33"/>
      <c r="AC191" s="33" t="e">
        <f>(AA190*1+AB190*2+AC190*3+AD190*4+AE190*5)/SUM(AA190:AE190)</f>
        <v>#DIV/0!</v>
      </c>
      <c r="AD191" s="33"/>
      <c r="AE191" s="155" t="e">
        <f>(AE190*1.5+AD190-AB190-AA190*1.5)/SUM(AA190:AE190)</f>
        <v>#DIV/0!</v>
      </c>
      <c r="AJ191" s="10"/>
    </row>
    <row r="192" spans="5:36" x14ac:dyDescent="0.3">
      <c r="E192" s="71"/>
      <c r="F192" s="171" t="s">
        <v>170</v>
      </c>
      <c r="G192" s="170"/>
      <c r="H192" s="171"/>
      <c r="I192" s="170"/>
      <c r="J192" s="170"/>
      <c r="K192" s="170"/>
      <c r="L192" s="171"/>
      <c r="M192" s="170"/>
      <c r="N192" s="170"/>
      <c r="O192" s="170"/>
      <c r="Q192" s="10">
        <f t="shared" ref="Q192:AE192" si="70">SUMIFS(Q$18:Q$130,$O$18:$O$130,1,$K$18:$K$130,-1)</f>
        <v>5</v>
      </c>
      <c r="R192" s="1">
        <f t="shared" si="70"/>
        <v>0.5</v>
      </c>
      <c r="S192" s="1">
        <f t="shared" si="70"/>
        <v>0.5</v>
      </c>
      <c r="T192" s="1">
        <f t="shared" si="70"/>
        <v>3</v>
      </c>
      <c r="U192" s="9">
        <f t="shared" si="70"/>
        <v>2.5</v>
      </c>
      <c r="V192" s="1">
        <f t="shared" si="70"/>
        <v>5</v>
      </c>
      <c r="W192" s="1">
        <f t="shared" si="70"/>
        <v>3</v>
      </c>
      <c r="X192" s="1">
        <f t="shared" si="70"/>
        <v>4</v>
      </c>
      <c r="Y192" s="1">
        <f t="shared" si="70"/>
        <v>0.5</v>
      </c>
      <c r="Z192" s="1">
        <f t="shared" si="70"/>
        <v>5</v>
      </c>
      <c r="AA192" s="10">
        <f t="shared" si="70"/>
        <v>18</v>
      </c>
      <c r="AB192" s="1">
        <f t="shared" si="70"/>
        <v>4</v>
      </c>
      <c r="AC192" s="1">
        <f t="shared" si="70"/>
        <v>6</v>
      </c>
      <c r="AD192" s="1">
        <f t="shared" si="70"/>
        <v>2</v>
      </c>
      <c r="AE192" s="9">
        <f t="shared" si="70"/>
        <v>4</v>
      </c>
      <c r="AJ192" s="10"/>
    </row>
    <row r="193" spans="5:39" x14ac:dyDescent="0.3">
      <c r="E193" s="71"/>
      <c r="F193" s="124" t="s">
        <v>25</v>
      </c>
      <c r="G193" s="125"/>
      <c r="H193" s="124" t="s">
        <v>168</v>
      </c>
      <c r="I193" s="125"/>
      <c r="J193" s="125"/>
      <c r="K193" s="125"/>
      <c r="L193" s="124"/>
      <c r="M193" s="125"/>
      <c r="N193" s="125"/>
      <c r="O193" s="125"/>
      <c r="P193" s="115"/>
      <c r="Q193" s="154"/>
      <c r="R193" s="151"/>
      <c r="S193" s="151">
        <f>(Q192*1+R192*2+S192*3+T192*4+U192*5)/SUM(Q192:U192)</f>
        <v>2.7826086956521738</v>
      </c>
      <c r="T193" s="151"/>
      <c r="U193" s="156">
        <f>(U192*1.5+T192-R192-Q192*1.5)/SUM(Q192:U192)</f>
        <v>-0.10869565217391304</v>
      </c>
      <c r="V193" s="151"/>
      <c r="W193" s="151"/>
      <c r="X193" s="151">
        <f>(V192*1+W192*2+X192*3+Y192*4+Z192*5)/SUM(V192:Z192)</f>
        <v>2.8571428571428572</v>
      </c>
      <c r="Y193" s="151"/>
      <c r="Z193" s="156">
        <f>(Z192*1.5+Y192-W192-V192*1.5)/SUM(V192:Z192)</f>
        <v>-0.14285714285714285</v>
      </c>
      <c r="AA193" s="154"/>
      <c r="AB193" s="151"/>
      <c r="AC193" s="151">
        <f>(AA192*1+AB192*2+AC192*3+AD192*4+AE192*5)/SUM(AA192:AE192)</f>
        <v>2.1176470588235294</v>
      </c>
      <c r="AD193" s="151"/>
      <c r="AE193" s="156">
        <f>(AE192*1.5+AD192-AB192-AA192*1.5)/SUM(AA192:AE192)</f>
        <v>-0.67647058823529416</v>
      </c>
      <c r="AJ193" s="10"/>
    </row>
    <row r="194" spans="5:39" x14ac:dyDescent="0.3">
      <c r="E194" s="71"/>
      <c r="F194" s="171"/>
      <c r="G194" s="170"/>
      <c r="H194" s="171"/>
      <c r="I194" s="170"/>
      <c r="J194" s="170"/>
      <c r="K194" s="170"/>
      <c r="L194" s="171"/>
      <c r="M194" s="170"/>
      <c r="N194" s="170"/>
      <c r="O194" s="170"/>
      <c r="AJ194" s="10"/>
    </row>
    <row r="195" spans="5:39" x14ac:dyDescent="0.3">
      <c r="E195" s="71" t="s">
        <v>171</v>
      </c>
      <c r="F195" s="169"/>
      <c r="G195" s="170"/>
      <c r="H195" s="172"/>
      <c r="I195" s="172"/>
      <c r="J195" s="172"/>
      <c r="K195" s="170"/>
      <c r="L195" s="172"/>
      <c r="M195" s="172"/>
      <c r="N195" s="172"/>
      <c r="O195" s="170"/>
      <c r="AJ195" s="10"/>
    </row>
    <row r="196" spans="5:39" x14ac:dyDescent="0.3">
      <c r="E196" s="71"/>
      <c r="F196" s="169" t="s">
        <v>172</v>
      </c>
      <c r="G196" s="170"/>
      <c r="H196" s="172"/>
      <c r="I196" s="172"/>
      <c r="J196" s="172"/>
      <c r="K196" s="170"/>
      <c r="L196" s="172"/>
      <c r="M196" s="172"/>
      <c r="N196" s="172"/>
      <c r="O196" s="170"/>
      <c r="Q196" s="10">
        <f t="shared" ref="Q196:AE196" si="71">SUMIFS(Q$18:Q$130,$P$18:$P$130,1,$K$18:$K$130,1)</f>
        <v>0</v>
      </c>
      <c r="R196" s="1">
        <f t="shared" si="71"/>
        <v>0</v>
      </c>
      <c r="S196" s="1">
        <f t="shared" si="71"/>
        <v>3</v>
      </c>
      <c r="T196" s="1">
        <f t="shared" si="71"/>
        <v>7</v>
      </c>
      <c r="U196" s="9">
        <f t="shared" si="71"/>
        <v>7</v>
      </c>
      <c r="V196" s="1">
        <f t="shared" si="71"/>
        <v>7</v>
      </c>
      <c r="W196" s="1">
        <f t="shared" si="71"/>
        <v>8</v>
      </c>
      <c r="X196" s="1">
        <f t="shared" si="71"/>
        <v>4.5</v>
      </c>
      <c r="Y196" s="1">
        <f t="shared" si="71"/>
        <v>1.5</v>
      </c>
      <c r="Z196" s="1">
        <f t="shared" si="71"/>
        <v>1</v>
      </c>
      <c r="AA196" s="10">
        <f t="shared" si="71"/>
        <v>17</v>
      </c>
      <c r="AB196" s="1">
        <f t="shared" si="71"/>
        <v>22</v>
      </c>
      <c r="AC196" s="1">
        <f t="shared" si="71"/>
        <v>11</v>
      </c>
      <c r="AD196" s="1">
        <f t="shared" si="71"/>
        <v>2.5</v>
      </c>
      <c r="AE196" s="9">
        <f t="shared" si="71"/>
        <v>0</v>
      </c>
      <c r="AJ196" s="10"/>
    </row>
    <row r="197" spans="5:39" x14ac:dyDescent="0.3">
      <c r="E197" s="71"/>
      <c r="F197" s="171" t="s">
        <v>25</v>
      </c>
      <c r="G197" s="170"/>
      <c r="H197" s="171" t="s">
        <v>168</v>
      </c>
      <c r="I197" s="173"/>
      <c r="J197" s="173"/>
      <c r="K197" s="170"/>
      <c r="L197" s="173"/>
      <c r="M197" s="173"/>
      <c r="N197" s="173"/>
      <c r="O197" s="170"/>
      <c r="Q197" s="153"/>
      <c r="R197" s="33"/>
      <c r="S197" s="33">
        <f>(Q196*1+R196*2+S196*3+T196*4+U196*5)/SUM(Q196:U196)</f>
        <v>4.2352941176470589</v>
      </c>
      <c r="T197" s="33"/>
      <c r="U197" s="155">
        <f>(U196*1.5+T196-R196-Q196*1.5)/SUM(Q196:U196)</f>
        <v>1.0294117647058822</v>
      </c>
      <c r="V197" s="33"/>
      <c r="W197" s="33"/>
      <c r="X197" s="33">
        <f>(V196*1+W196*2+X196*3+Y196*4+Z196*5)/SUM(V196:Z196)</f>
        <v>2.1590909090909092</v>
      </c>
      <c r="Y197" s="33"/>
      <c r="Z197" s="155">
        <f>(Z196*1.5+Y196-W196-V196*1.5)/SUM(V196:Z196)</f>
        <v>-0.70454545454545459</v>
      </c>
      <c r="AA197" s="153"/>
      <c r="AB197" s="33"/>
      <c r="AC197" s="33">
        <f>(AA196*1+AB196*2+AC196*3+AD196*4+AE196*5)/SUM(AA196:AE196)</f>
        <v>1.980952380952381</v>
      </c>
      <c r="AD197" s="33"/>
      <c r="AE197" s="155">
        <f>(AE196*1.5+AD196-AB196-AA196*1.5)/SUM(AA196:AE196)</f>
        <v>-0.8571428571428571</v>
      </c>
      <c r="AJ197" s="10"/>
    </row>
    <row r="198" spans="5:39" x14ac:dyDescent="0.3">
      <c r="E198" s="71"/>
      <c r="F198" s="169" t="s">
        <v>173</v>
      </c>
      <c r="G198" s="170"/>
      <c r="H198" s="173"/>
      <c r="I198" s="173"/>
      <c r="J198" s="173"/>
      <c r="K198" s="170"/>
      <c r="L198" s="173"/>
      <c r="M198" s="173"/>
      <c r="N198" s="173"/>
      <c r="O198" s="170"/>
      <c r="Q198" s="10">
        <f t="shared" ref="Q198:AE198" si="72">SUMIFS(Q$18:Q$130,$P$18:$P$130,"&gt;2",$K$18:$K$130,1)</f>
        <v>3</v>
      </c>
      <c r="R198" s="1">
        <f t="shared" si="72"/>
        <v>3.5</v>
      </c>
      <c r="S198" s="1">
        <f t="shared" si="72"/>
        <v>2.5</v>
      </c>
      <c r="T198" s="1">
        <f t="shared" si="72"/>
        <v>1</v>
      </c>
      <c r="U198" s="9">
        <f t="shared" si="72"/>
        <v>0</v>
      </c>
      <c r="V198" s="1">
        <f t="shared" si="72"/>
        <v>3</v>
      </c>
      <c r="W198" s="1">
        <f t="shared" si="72"/>
        <v>5</v>
      </c>
      <c r="X198" s="1">
        <f t="shared" si="72"/>
        <v>7</v>
      </c>
      <c r="Y198" s="1">
        <f t="shared" si="72"/>
        <v>4.5</v>
      </c>
      <c r="Z198" s="1">
        <f t="shared" si="72"/>
        <v>1</v>
      </c>
      <c r="AA198" s="10">
        <f t="shared" si="72"/>
        <v>5.5</v>
      </c>
      <c r="AB198" s="1">
        <f t="shared" si="72"/>
        <v>7.5</v>
      </c>
      <c r="AC198" s="1">
        <f t="shared" si="72"/>
        <v>9.5</v>
      </c>
      <c r="AD198" s="1">
        <f t="shared" si="72"/>
        <v>12</v>
      </c>
      <c r="AE198" s="9">
        <f t="shared" si="72"/>
        <v>11</v>
      </c>
      <c r="AJ198" s="10"/>
    </row>
    <row r="199" spans="5:39" x14ac:dyDescent="0.3">
      <c r="E199" s="71"/>
      <c r="F199" s="124" t="s">
        <v>25</v>
      </c>
      <c r="G199" s="125"/>
      <c r="H199" s="124" t="s">
        <v>168</v>
      </c>
      <c r="I199" s="175"/>
      <c r="J199" s="175"/>
      <c r="K199" s="175"/>
      <c r="L199" s="125"/>
      <c r="M199" s="125"/>
      <c r="N199" s="125"/>
      <c r="O199" s="125"/>
      <c r="P199" s="115"/>
      <c r="Q199" s="154"/>
      <c r="R199" s="151"/>
      <c r="S199" s="151">
        <f>(Q198*1+R198*2+S198*3+T198*4+U198*5)/SUM(Q198:U198)</f>
        <v>2.15</v>
      </c>
      <c r="T199" s="151"/>
      <c r="U199" s="156">
        <f>(U198*1.5+T198-R198-Q198*1.5)/SUM(Q198:U198)</f>
        <v>-0.7</v>
      </c>
      <c r="V199" s="151"/>
      <c r="W199" s="151"/>
      <c r="X199" s="151">
        <f>(V198*1+W198*2+X198*3+Y198*4+Z198*5)/SUM(V198:Z198)</f>
        <v>2.7804878048780486</v>
      </c>
      <c r="Y199" s="151"/>
      <c r="Z199" s="156">
        <f>(Z198*1.5+Y198-W198-V198*1.5)/SUM(V198:Z198)</f>
        <v>-0.17073170731707318</v>
      </c>
      <c r="AA199" s="154"/>
      <c r="AB199" s="151"/>
      <c r="AC199" s="151">
        <f>(AA198*1+AB198*2+AC198*3+AD198*4+AE198*5)/SUM(AA198:AE198)</f>
        <v>3.3406593406593408</v>
      </c>
      <c r="AD199" s="151"/>
      <c r="AE199" s="156">
        <f>(AE198*1.5+AD198-AB198-AA198*1.5)/SUM(AA198:AE198)</f>
        <v>0.28021978021978022</v>
      </c>
      <c r="AJ199" s="10"/>
    </row>
    <row r="200" spans="5:39" x14ac:dyDescent="0.3">
      <c r="E200" s="71"/>
      <c r="F200" s="169" t="s">
        <v>174</v>
      </c>
      <c r="G200" s="60"/>
      <c r="H200" s="171"/>
      <c r="I200" s="170"/>
      <c r="J200" s="170"/>
      <c r="K200" s="170"/>
      <c r="L200" s="171"/>
      <c r="M200" s="170"/>
      <c r="N200" s="170"/>
      <c r="O200" s="170"/>
      <c r="Q200" s="10">
        <f t="shared" ref="Q200:AE200" si="73">SUMIFS(Q$18:Q$130,$P$18:$P$130,1,$K$18:$K$130,-1)</f>
        <v>1</v>
      </c>
      <c r="R200" s="1">
        <f t="shared" si="73"/>
        <v>0.5</v>
      </c>
      <c r="S200" s="1">
        <f t="shared" si="73"/>
        <v>0</v>
      </c>
      <c r="T200" s="1">
        <f t="shared" si="73"/>
        <v>2</v>
      </c>
      <c r="U200" s="9">
        <f t="shared" si="73"/>
        <v>0</v>
      </c>
      <c r="V200" s="1">
        <f t="shared" si="73"/>
        <v>3</v>
      </c>
      <c r="W200" s="1">
        <f t="shared" si="73"/>
        <v>1</v>
      </c>
      <c r="X200" s="1">
        <f t="shared" si="73"/>
        <v>0</v>
      </c>
      <c r="Y200" s="1">
        <f t="shared" si="73"/>
        <v>0.5</v>
      </c>
      <c r="Z200" s="1">
        <f t="shared" si="73"/>
        <v>1</v>
      </c>
      <c r="AA200" s="10">
        <f t="shared" si="73"/>
        <v>9</v>
      </c>
      <c r="AB200" s="1">
        <f t="shared" si="73"/>
        <v>5</v>
      </c>
      <c r="AC200" s="1">
        <f t="shared" si="73"/>
        <v>0</v>
      </c>
      <c r="AD200" s="1">
        <f t="shared" si="73"/>
        <v>0</v>
      </c>
      <c r="AE200" s="9">
        <f t="shared" si="73"/>
        <v>0</v>
      </c>
      <c r="AJ200" s="10"/>
    </row>
    <row r="201" spans="5:39" x14ac:dyDescent="0.3">
      <c r="E201" s="71"/>
      <c r="F201" s="171" t="s">
        <v>25</v>
      </c>
      <c r="G201" s="170"/>
      <c r="H201" s="171" t="s">
        <v>168</v>
      </c>
      <c r="I201" s="172"/>
      <c r="J201" s="172"/>
      <c r="K201" s="172"/>
      <c r="L201" s="172"/>
      <c r="M201" s="172"/>
      <c r="N201" s="172"/>
      <c r="O201" s="170"/>
      <c r="Q201" s="153"/>
      <c r="R201" s="33"/>
      <c r="S201" s="33">
        <f>(Q200*1+R200*2+S200*3+T200*4+U200*5)/SUM(Q200:U200)</f>
        <v>2.8571428571428572</v>
      </c>
      <c r="T201" s="33"/>
      <c r="U201" s="155">
        <f>(U200*1.5+T200-R200-Q200*1.5)/SUM(Q200:U200)</f>
        <v>0</v>
      </c>
      <c r="V201" s="33"/>
      <c r="W201" s="33"/>
      <c r="X201" s="33">
        <f>(V200*1+W200*2+X200*3+Y200*4+Z200*5)/SUM(V200:Z200)</f>
        <v>2.1818181818181817</v>
      </c>
      <c r="Y201" s="33"/>
      <c r="Z201" s="155">
        <f>(Z200*1.5+Y200-W200-V200*1.5)/SUM(V200:Z200)</f>
        <v>-0.63636363636363635</v>
      </c>
      <c r="AA201" s="153"/>
      <c r="AB201" s="33"/>
      <c r="AC201" s="33">
        <f>(AA200*1+AB200*2+AC200*3+AD200*4+AE200*5)/SUM(AA200:AE200)</f>
        <v>1.3571428571428572</v>
      </c>
      <c r="AD201" s="33"/>
      <c r="AE201" s="155">
        <f>(AE200*1.5+AD200-AB200-AA200*1.5)/SUM(AA200:AE200)</f>
        <v>-1.3214285714285714</v>
      </c>
      <c r="AJ201" s="10"/>
    </row>
    <row r="202" spans="5:39" x14ac:dyDescent="0.3">
      <c r="E202" s="71"/>
      <c r="F202" s="169" t="s">
        <v>175</v>
      </c>
      <c r="G202" s="172"/>
      <c r="H202" s="172"/>
      <c r="I202" s="172"/>
      <c r="J202" s="172"/>
      <c r="K202" s="172"/>
      <c r="L202" s="172"/>
      <c r="M202" s="172"/>
      <c r="N202" s="172"/>
      <c r="O202" s="170"/>
      <c r="Q202" s="10">
        <f t="shared" ref="Q202:AE202" si="74">SUMIFS(Q$18:Q$130,$P$18:$P$130,"&gt;2",$K$18:$K$130,-1)</f>
        <v>4</v>
      </c>
      <c r="R202" s="1">
        <f t="shared" si="74"/>
        <v>0</v>
      </c>
      <c r="S202" s="1">
        <f t="shared" si="74"/>
        <v>0</v>
      </c>
      <c r="T202" s="1">
        <f t="shared" si="74"/>
        <v>0</v>
      </c>
      <c r="U202" s="9">
        <f t="shared" si="74"/>
        <v>0</v>
      </c>
      <c r="V202" s="1">
        <f t="shared" si="74"/>
        <v>2</v>
      </c>
      <c r="W202" s="1">
        <f t="shared" si="74"/>
        <v>0</v>
      </c>
      <c r="X202" s="1">
        <f t="shared" si="74"/>
        <v>2</v>
      </c>
      <c r="Y202" s="1">
        <f t="shared" si="74"/>
        <v>0</v>
      </c>
      <c r="Z202" s="1">
        <f t="shared" si="74"/>
        <v>0</v>
      </c>
      <c r="AA202" s="10">
        <f t="shared" si="74"/>
        <v>2</v>
      </c>
      <c r="AB202" s="1">
        <f t="shared" si="74"/>
        <v>0</v>
      </c>
      <c r="AC202" s="1">
        <f t="shared" si="74"/>
        <v>2</v>
      </c>
      <c r="AD202" s="1">
        <f t="shared" si="74"/>
        <v>2</v>
      </c>
      <c r="AE202" s="9">
        <f t="shared" si="74"/>
        <v>2</v>
      </c>
      <c r="AJ202" s="10"/>
    </row>
    <row r="203" spans="5:39" x14ac:dyDescent="0.3">
      <c r="E203" s="71"/>
      <c r="F203" s="124" t="s">
        <v>25</v>
      </c>
      <c r="G203" s="125"/>
      <c r="H203" s="124" t="s">
        <v>168</v>
      </c>
      <c r="I203" s="174"/>
      <c r="J203" s="174"/>
      <c r="K203" s="174"/>
      <c r="L203" s="174"/>
      <c r="M203" s="174"/>
      <c r="N203" s="174"/>
      <c r="O203" s="125"/>
      <c r="P203" s="115"/>
      <c r="Q203" s="154"/>
      <c r="R203" s="151"/>
      <c r="S203" s="151">
        <f>(Q202*1+R202*2+S202*3+T202*4+U202*5)/SUM(Q202:U202)</f>
        <v>1</v>
      </c>
      <c r="T203" s="151"/>
      <c r="U203" s="156">
        <f>(U202*1.5+T202-R202-Q202*1.5)/SUM(Q202:U202)</f>
        <v>-1.5</v>
      </c>
      <c r="V203" s="151"/>
      <c r="W203" s="151"/>
      <c r="X203" s="151">
        <f>(V202*1+W202*2+X202*3+Y202*4+Z202*5)/SUM(V202:Z202)</f>
        <v>2</v>
      </c>
      <c r="Y203" s="151"/>
      <c r="Z203" s="156">
        <f>(Z202*1.5+Y202-W202-V202*1.5)/SUM(V202:Z202)</f>
        <v>-0.75</v>
      </c>
      <c r="AA203" s="154"/>
      <c r="AB203" s="151"/>
      <c r="AC203" s="151">
        <f>(AA202*1+AB202*2+AC202*3+AD202*4+AE202*5)/SUM(AA202:AE202)</f>
        <v>3.25</v>
      </c>
      <c r="AD203" s="151"/>
      <c r="AE203" s="156">
        <f>(AE202*1.5+AD202-AB202-AA202*1.5)/SUM(AA202:AE202)</f>
        <v>0.25</v>
      </c>
      <c r="AJ203" s="10"/>
    </row>
    <row r="204" spans="5:39" x14ac:dyDescent="0.3">
      <c r="E204" s="71"/>
      <c r="F204" s="169"/>
      <c r="G204" s="173"/>
      <c r="H204" s="173"/>
      <c r="I204" s="173"/>
      <c r="J204" s="173"/>
      <c r="K204" s="173"/>
      <c r="L204" s="173"/>
      <c r="M204" s="173"/>
      <c r="N204" s="173"/>
      <c r="O204" s="170"/>
      <c r="AJ204" s="10"/>
    </row>
    <row r="205" spans="5:39" x14ac:dyDescent="0.3">
      <c r="F205" s="32"/>
      <c r="AJ205" s="10"/>
    </row>
    <row r="206" spans="5:39" x14ac:dyDescent="0.3">
      <c r="E206" t="s">
        <v>122</v>
      </c>
      <c r="F206" s="58"/>
      <c r="G206" s="49"/>
      <c r="H206" s="169" t="s">
        <v>165</v>
      </c>
      <c r="I206" s="58"/>
      <c r="J206" s="49"/>
      <c r="K206" s="49"/>
      <c r="L206" s="112"/>
      <c r="AF206" s="62">
        <f t="shared" ref="AF206:AM206" si="75">SUMIF($K$18:$K$130,1,AF$18:AF$130)</f>
        <v>50</v>
      </c>
      <c r="AG206" s="62">
        <f t="shared" si="75"/>
        <v>9</v>
      </c>
      <c r="AH206" s="62">
        <f t="shared" si="75"/>
        <v>5</v>
      </c>
      <c r="AI206" s="62">
        <f t="shared" si="75"/>
        <v>5</v>
      </c>
      <c r="AJ206" s="81">
        <f t="shared" si="75"/>
        <v>23</v>
      </c>
      <c r="AK206" s="62">
        <f t="shared" si="75"/>
        <v>6</v>
      </c>
      <c r="AL206" s="62">
        <f t="shared" si="75"/>
        <v>5</v>
      </c>
      <c r="AM206" s="117">
        <f t="shared" si="75"/>
        <v>14</v>
      </c>
    </row>
    <row r="207" spans="5:39" x14ac:dyDescent="0.3">
      <c r="F207" s="58"/>
      <c r="G207" s="49"/>
      <c r="H207" s="169" t="s">
        <v>164</v>
      </c>
      <c r="I207" s="49"/>
      <c r="J207" s="49"/>
      <c r="K207" s="49"/>
      <c r="L207" s="112"/>
      <c r="AF207" s="62">
        <f t="shared" ref="AF207:AM207" si="76">SUMIF($K$18:$K$130,-1,AF$18:AF$130)</f>
        <v>17</v>
      </c>
      <c r="AG207" s="62">
        <f t="shared" si="76"/>
        <v>2</v>
      </c>
      <c r="AH207" s="62">
        <f t="shared" si="76"/>
        <v>0</v>
      </c>
      <c r="AI207" s="62">
        <f t="shared" si="76"/>
        <v>0</v>
      </c>
      <c r="AJ207" s="81">
        <f t="shared" si="76"/>
        <v>7</v>
      </c>
      <c r="AK207" s="62">
        <f t="shared" si="76"/>
        <v>3</v>
      </c>
      <c r="AL207" s="62">
        <f t="shared" si="76"/>
        <v>2</v>
      </c>
      <c r="AM207" s="117">
        <f t="shared" si="76"/>
        <v>2</v>
      </c>
    </row>
    <row r="208" spans="5:39" x14ac:dyDescent="0.3">
      <c r="F208" s="56"/>
      <c r="G208" s="49"/>
      <c r="H208" s="113" t="s">
        <v>123</v>
      </c>
      <c r="I208" s="102"/>
      <c r="J208" s="102"/>
      <c r="K208" s="102"/>
      <c r="L208" s="114"/>
      <c r="M208" s="114"/>
      <c r="N208" s="114"/>
      <c r="O208" s="114"/>
      <c r="P208" s="114"/>
      <c r="Q208" s="103"/>
      <c r="R208" s="102"/>
      <c r="S208" s="102"/>
      <c r="T208" s="102"/>
      <c r="U208" s="104"/>
      <c r="V208" s="102"/>
      <c r="W208" s="102"/>
      <c r="X208" s="102"/>
      <c r="Y208" s="102"/>
      <c r="Z208" s="102"/>
      <c r="AA208" s="103"/>
      <c r="AB208" s="102"/>
      <c r="AC208" s="102"/>
      <c r="AD208" s="102"/>
      <c r="AE208" s="104"/>
      <c r="AF208" s="127">
        <f>AF207/(AF207+AF206)*100</f>
        <v>25.373134328358208</v>
      </c>
      <c r="AG208" s="127">
        <f t="shared" ref="AG208:AM208" si="77">AG207/(AG207+AG206)*100</f>
        <v>18.181818181818183</v>
      </c>
      <c r="AH208" s="201">
        <f t="shared" si="77"/>
        <v>0</v>
      </c>
      <c r="AI208" s="201">
        <f t="shared" si="77"/>
        <v>0</v>
      </c>
      <c r="AJ208" s="128">
        <f t="shared" si="77"/>
        <v>23.333333333333332</v>
      </c>
      <c r="AK208" s="127">
        <f t="shared" si="77"/>
        <v>33.333333333333329</v>
      </c>
      <c r="AL208" s="127">
        <f t="shared" si="77"/>
        <v>28.571428571428569</v>
      </c>
      <c r="AM208" s="203">
        <f t="shared" si="77"/>
        <v>12.5</v>
      </c>
    </row>
    <row r="209" spans="6:39" x14ac:dyDescent="0.3">
      <c r="F209" s="56"/>
      <c r="G209" s="49"/>
      <c r="H209" s="58" t="s">
        <v>32</v>
      </c>
      <c r="I209" s="49"/>
      <c r="J209" s="49"/>
      <c r="K209" s="49"/>
      <c r="L209" s="112"/>
      <c r="AF209" s="62">
        <f t="shared" ref="AF209:AM209" si="78">AF131-AF206-AF207</f>
        <v>0</v>
      </c>
      <c r="AG209" s="62">
        <f t="shared" si="78"/>
        <v>0</v>
      </c>
      <c r="AH209" s="62">
        <f t="shared" si="78"/>
        <v>0</v>
      </c>
      <c r="AI209" s="62">
        <f t="shared" si="78"/>
        <v>0</v>
      </c>
      <c r="AJ209" s="81">
        <f t="shared" si="78"/>
        <v>0</v>
      </c>
      <c r="AK209" s="62">
        <f t="shared" si="78"/>
        <v>0</v>
      </c>
      <c r="AL209" s="62">
        <f t="shared" si="78"/>
        <v>0</v>
      </c>
      <c r="AM209" s="117">
        <f t="shared" si="78"/>
        <v>0</v>
      </c>
    </row>
    <row r="210" spans="6:39" x14ac:dyDescent="0.3">
      <c r="AF210" s="62"/>
      <c r="AG210" s="62"/>
      <c r="AH210" s="62"/>
      <c r="AI210" s="62"/>
      <c r="AJ210" s="81"/>
      <c r="AK210" s="62"/>
      <c r="AL210" s="62"/>
      <c r="AM210" s="117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1">
    <sortCondition ref="B8:B131"/>
    <sortCondition ref="D8:D131"/>
    <sortCondition ref="C8:C131"/>
    <sortCondition ref="E8:E131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24" activePane="bottomLeft" state="frozen"/>
      <selection pane="bottomLeft" activeCell="AC29" sqref="AC29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.33203125" customWidth="1"/>
    <col min="5" max="5" width="25.77734375" customWidth="1"/>
    <col min="6" max="13" width="4.33203125" style="18" customWidth="1"/>
    <col min="14" max="14" width="5.21875" style="18" customWidth="1"/>
    <col min="15" max="16" width="4.33203125" style="18" customWidth="1"/>
    <col min="17" max="17" width="4.6640625" style="10" customWidth="1"/>
    <col min="18" max="18" width="4.6640625" style="1"/>
    <col min="19" max="19" width="5.44140625" style="1" customWidth="1"/>
    <col min="20" max="20" width="4.6640625" style="1"/>
    <col min="21" max="21" width="4.77734375" style="9" customWidth="1"/>
    <col min="22" max="23" width="4.6640625" style="1"/>
    <col min="24" max="24" width="5.21875" style="1" customWidth="1"/>
    <col min="25" max="25" width="4.6640625" style="1"/>
    <col min="26" max="26" width="5.33203125" style="1" customWidth="1"/>
    <col min="27" max="27" width="4.6640625" style="10"/>
    <col min="28" max="28" width="4.6640625" style="1"/>
    <col min="29" max="29" width="5" style="1" customWidth="1"/>
    <col min="30" max="30" width="4.6640625" style="1"/>
    <col min="31" max="31" width="5.5546875" style="9" customWidth="1"/>
    <col min="32" max="35" width="4.6640625" style="1"/>
    <col min="36" max="36" width="4.6640625" style="16" customWidth="1"/>
    <col min="37" max="37" width="4.6640625" style="1" customWidth="1"/>
    <col min="38" max="38" width="4.6640625" style="1"/>
    <col min="39" max="39" width="4.6640625" style="9"/>
    <col min="40" max="40" width="6.6640625" style="19" bestFit="1" customWidth="1"/>
    <col min="41" max="72" width="4.6640625" style="1"/>
  </cols>
  <sheetData>
    <row r="1" spans="1:80" hidden="1" x14ac:dyDescent="0.3">
      <c r="A1" s="53"/>
      <c r="B1" s="53"/>
      <c r="C1" s="53"/>
      <c r="D1" s="53"/>
      <c r="E1" s="133" t="s">
        <v>50</v>
      </c>
      <c r="F1" s="133"/>
      <c r="G1" s="139"/>
      <c r="H1" s="139"/>
      <c r="I1" s="139"/>
      <c r="J1" s="139"/>
      <c r="K1" s="139"/>
      <c r="L1" s="139"/>
      <c r="M1" s="139"/>
      <c r="N1" s="133"/>
      <c r="O1" s="133"/>
      <c r="P1" s="133"/>
      <c r="Q1" s="135">
        <f>Q$131*1.5</f>
        <v>16.5</v>
      </c>
      <c r="R1" s="136">
        <f>R$131</f>
        <v>11</v>
      </c>
      <c r="S1" s="136">
        <f t="shared" ref="S1:T1" si="0">S$131</f>
        <v>13</v>
      </c>
      <c r="T1" s="136">
        <f t="shared" si="0"/>
        <v>12</v>
      </c>
      <c r="U1" s="137">
        <f>U$131*1.5</f>
        <v>13.5</v>
      </c>
      <c r="V1" s="135">
        <f>V$131*1.5</f>
        <v>30.75</v>
      </c>
      <c r="W1" s="136">
        <f>W$131</f>
        <v>19</v>
      </c>
      <c r="X1" s="136">
        <f t="shared" ref="X1:Y1" si="1">X$131</f>
        <v>18.5</v>
      </c>
      <c r="Y1" s="136">
        <f t="shared" si="1"/>
        <v>11.5</v>
      </c>
      <c r="Z1" s="137">
        <f>Z$131*1.5</f>
        <v>20.25</v>
      </c>
      <c r="AA1" s="135">
        <f>AA$131*1.5</f>
        <v>73.5</v>
      </c>
      <c r="AB1" s="136">
        <f>AB$131</f>
        <v>54.5</v>
      </c>
      <c r="AC1" s="136">
        <f t="shared" ref="AC1:AD1" si="2">AC$131</f>
        <v>35.5</v>
      </c>
      <c r="AD1" s="136">
        <f t="shared" si="2"/>
        <v>23.5</v>
      </c>
      <c r="AE1" s="137">
        <f>AE$131*1.5</f>
        <v>39.75</v>
      </c>
      <c r="AF1" s="49"/>
      <c r="AG1" s="49"/>
      <c r="AH1" s="49"/>
      <c r="AI1" s="49"/>
      <c r="AJ1" s="10"/>
      <c r="AK1" s="49"/>
      <c r="AL1" s="49"/>
      <c r="AN1" s="1"/>
      <c r="BU1" s="1"/>
      <c r="BV1" s="1"/>
      <c r="BW1" s="1"/>
      <c r="BX1" s="1"/>
      <c r="BY1" s="1"/>
      <c r="BZ1" s="1"/>
      <c r="CA1" s="1"/>
      <c r="CB1" s="1"/>
    </row>
    <row r="2" spans="1:80" x14ac:dyDescent="0.3">
      <c r="A2" s="53"/>
      <c r="B2" s="53"/>
      <c r="C2" s="53"/>
      <c r="D2" s="53"/>
      <c r="E2" s="133" t="s">
        <v>127</v>
      </c>
      <c r="F2" s="133"/>
      <c r="G2" s="139"/>
      <c r="H2" s="145"/>
      <c r="I2" s="145"/>
      <c r="J2" s="139"/>
      <c r="K2" s="139"/>
      <c r="L2" s="139">
        <f>L11</f>
        <v>24</v>
      </c>
      <c r="M2" s="139">
        <f>M11</f>
        <v>37</v>
      </c>
      <c r="N2" s="139">
        <f>N11</f>
        <v>85</v>
      </c>
      <c r="O2" s="133"/>
      <c r="P2" s="133"/>
      <c r="Q2" s="138"/>
      <c r="R2" s="139"/>
      <c r="S2" s="145">
        <f>(T1+U1+-R1-Q1)/SUM(Q1:U1)</f>
        <v>-3.0303030303030304E-2</v>
      </c>
      <c r="T2" s="139"/>
      <c r="U2" s="140"/>
      <c r="V2" s="138"/>
      <c r="W2" s="139"/>
      <c r="X2" s="145">
        <f>(Y1+Z1+-W1-V1)/SUM(V1:Z1)</f>
        <v>-0.18</v>
      </c>
      <c r="Y2" s="139"/>
      <c r="Z2" s="140"/>
      <c r="AA2" s="138"/>
      <c r="AB2" s="139"/>
      <c r="AC2" s="145">
        <f>(AD1+AE1+-AB1-AA1)/SUM(AA1:AE1)</f>
        <v>-0.28555678059536937</v>
      </c>
      <c r="AD2" s="139"/>
      <c r="AE2" s="140"/>
      <c r="AF2" s="49"/>
      <c r="AG2" s="49"/>
      <c r="AH2" s="49"/>
      <c r="AI2" s="49"/>
      <c r="AJ2" s="10"/>
      <c r="AK2" s="49"/>
      <c r="AL2" s="49"/>
      <c r="AN2" s="1"/>
      <c r="BU2" s="1"/>
      <c r="BV2" s="1"/>
      <c r="BW2" s="1"/>
      <c r="BX2" s="1"/>
      <c r="BY2" s="1"/>
      <c r="BZ2" s="1"/>
      <c r="CA2" s="1"/>
      <c r="CB2" s="1"/>
    </row>
    <row r="3" spans="1:80" hidden="1" x14ac:dyDescent="0.3">
      <c r="A3" s="53"/>
      <c r="B3" s="53"/>
      <c r="C3" s="53"/>
      <c r="D3" s="53"/>
      <c r="E3" s="133" t="s">
        <v>53</v>
      </c>
      <c r="F3" s="133"/>
      <c r="G3" s="139"/>
      <c r="H3" s="145"/>
      <c r="I3" s="145"/>
      <c r="J3" s="139"/>
      <c r="K3" s="139"/>
      <c r="L3" s="139"/>
      <c r="M3" s="139"/>
      <c r="N3" s="133"/>
      <c r="O3" s="133"/>
      <c r="P3" s="133"/>
      <c r="Q3" s="138">
        <f>Q147*1.5</f>
        <v>1.5</v>
      </c>
      <c r="R3" s="139">
        <f>R147</f>
        <v>2.5</v>
      </c>
      <c r="S3" s="139">
        <f t="shared" ref="S3:T3" si="3">S147</f>
        <v>6.5</v>
      </c>
      <c r="T3" s="139">
        <f t="shared" si="3"/>
        <v>5</v>
      </c>
      <c r="U3" s="140">
        <f>U147*1.5</f>
        <v>6</v>
      </c>
      <c r="V3" s="138">
        <f>V147*1.5</f>
        <v>10.5</v>
      </c>
      <c r="W3" s="139">
        <f>W147</f>
        <v>7</v>
      </c>
      <c r="X3" s="139">
        <f t="shared" ref="X3:Y3" si="4">X147</f>
        <v>3.5</v>
      </c>
      <c r="Y3" s="139">
        <f t="shared" si="4"/>
        <v>2</v>
      </c>
      <c r="Z3" s="140">
        <f>Z147*1.5</f>
        <v>6</v>
      </c>
      <c r="AA3" s="138">
        <f>AA147*1.5</f>
        <v>19.5</v>
      </c>
      <c r="AB3" s="139">
        <f>AB147</f>
        <v>18.5</v>
      </c>
      <c r="AC3" s="139">
        <f t="shared" ref="AC3:AD3" si="5">AC147</f>
        <v>14</v>
      </c>
      <c r="AD3" s="139">
        <f t="shared" si="5"/>
        <v>7</v>
      </c>
      <c r="AE3" s="140">
        <f>AE147*1.5</f>
        <v>6</v>
      </c>
      <c r="AF3" s="49"/>
      <c r="AG3" s="49"/>
      <c r="AH3" s="49"/>
      <c r="AI3" s="49"/>
      <c r="AJ3" s="10"/>
      <c r="AK3" s="49"/>
      <c r="AL3" s="49"/>
      <c r="AN3" s="1"/>
      <c r="BU3" s="1"/>
      <c r="BV3" s="1"/>
      <c r="BW3" s="1"/>
      <c r="BX3" s="1"/>
      <c r="BY3" s="1"/>
      <c r="BZ3" s="1"/>
      <c r="CA3" s="1"/>
      <c r="CB3" s="1"/>
    </row>
    <row r="4" spans="1:80" x14ac:dyDescent="0.3">
      <c r="A4" s="53"/>
      <c r="B4" s="53"/>
      <c r="C4" s="53"/>
      <c r="D4" s="53"/>
      <c r="E4" s="133" t="s">
        <v>130</v>
      </c>
      <c r="F4" s="133"/>
      <c r="G4" s="139"/>
      <c r="H4" s="145"/>
      <c r="I4" s="145"/>
      <c r="J4" s="139"/>
      <c r="K4" s="139"/>
      <c r="L4" s="139">
        <f>L12</f>
        <v>8</v>
      </c>
      <c r="M4" s="139">
        <f t="shared" ref="M4:N4" si="6">M12</f>
        <v>10</v>
      </c>
      <c r="N4" s="139">
        <f t="shared" si="6"/>
        <v>24</v>
      </c>
      <c r="O4" s="133"/>
      <c r="P4" s="133"/>
      <c r="Q4" s="138"/>
      <c r="R4" s="139"/>
      <c r="S4" s="145">
        <f>(T3+U3+-R3-Q3)/SUM(Q3:U3)</f>
        <v>0.32558139534883723</v>
      </c>
      <c r="T4" s="139"/>
      <c r="U4" s="140"/>
      <c r="V4" s="138"/>
      <c r="W4" s="139"/>
      <c r="X4" s="145">
        <f>(Y3+Z3+-W3-V3)/SUM(V3:Z3)</f>
        <v>-0.32758620689655171</v>
      </c>
      <c r="Y4" s="139"/>
      <c r="Z4" s="140"/>
      <c r="AA4" s="138"/>
      <c r="AB4" s="139"/>
      <c r="AC4" s="145">
        <f>(AD3+AE3+-AB3-AA3)/SUM(AA3:AE3)</f>
        <v>-0.38461538461538464</v>
      </c>
      <c r="AD4" s="139"/>
      <c r="AE4" s="140"/>
      <c r="AF4" s="49"/>
      <c r="AG4" s="49"/>
      <c r="AH4" s="49"/>
      <c r="AI4" s="49"/>
      <c r="AJ4" s="10"/>
      <c r="AK4" s="49"/>
      <c r="AL4" s="49"/>
      <c r="AN4" s="1"/>
      <c r="BU4" s="1"/>
      <c r="BV4" s="1"/>
      <c r="BW4" s="1"/>
      <c r="BX4" s="1"/>
      <c r="BY4" s="1"/>
      <c r="BZ4" s="1"/>
      <c r="CA4" s="1"/>
      <c r="CB4" s="1"/>
    </row>
    <row r="5" spans="1:80" hidden="1" x14ac:dyDescent="0.3">
      <c r="A5" s="53"/>
      <c r="B5" s="53"/>
      <c r="C5" s="53"/>
      <c r="D5" s="53"/>
      <c r="E5" s="133" t="s">
        <v>51</v>
      </c>
      <c r="F5" s="133"/>
      <c r="G5" s="139"/>
      <c r="H5" s="145"/>
      <c r="I5" s="139"/>
      <c r="J5" s="139"/>
      <c r="K5" s="139"/>
      <c r="L5" s="146"/>
      <c r="M5" s="146"/>
      <c r="N5" s="146"/>
      <c r="O5" s="146"/>
      <c r="P5" s="146"/>
      <c r="Q5" s="135">
        <f>Q151*1.5</f>
        <v>15</v>
      </c>
      <c r="R5" s="136">
        <f>R151</f>
        <v>8.5</v>
      </c>
      <c r="S5" s="136">
        <f t="shared" ref="S5:T5" si="7">S151</f>
        <v>6.5</v>
      </c>
      <c r="T5" s="136">
        <f t="shared" si="7"/>
        <v>7</v>
      </c>
      <c r="U5" s="137">
        <f>U151*1.5</f>
        <v>7.5</v>
      </c>
      <c r="V5" s="135">
        <f>V151*1.5</f>
        <v>20.25</v>
      </c>
      <c r="W5" s="136">
        <f>W151</f>
        <v>12</v>
      </c>
      <c r="X5" s="136">
        <f t="shared" ref="X5:Y5" si="8">X151</f>
        <v>15</v>
      </c>
      <c r="Y5" s="136">
        <f t="shared" si="8"/>
        <v>9.5</v>
      </c>
      <c r="Z5" s="137">
        <f>Z151*1.5</f>
        <v>14.25</v>
      </c>
      <c r="AA5" s="135">
        <f>AA151*1.5</f>
        <v>54</v>
      </c>
      <c r="AB5" s="136">
        <f>AB151</f>
        <v>36</v>
      </c>
      <c r="AC5" s="136">
        <f t="shared" ref="AC5:AD5" si="9">AC151</f>
        <v>21.5</v>
      </c>
      <c r="AD5" s="136">
        <f t="shared" si="9"/>
        <v>16.5</v>
      </c>
      <c r="AE5" s="137">
        <f>AE151*1.5</f>
        <v>33.75</v>
      </c>
      <c r="AF5" s="49"/>
      <c r="AG5" s="49"/>
      <c r="AH5" s="49"/>
      <c r="AI5" s="49"/>
      <c r="AJ5" s="10"/>
      <c r="AN5" s="49"/>
      <c r="AO5" s="49"/>
      <c r="AP5" s="9"/>
      <c r="BU5" s="1"/>
      <c r="BV5" s="1"/>
      <c r="BW5" s="1"/>
      <c r="BX5" s="1"/>
      <c r="BY5" s="1"/>
      <c r="BZ5" s="1"/>
    </row>
    <row r="6" spans="1:80" x14ac:dyDescent="0.3">
      <c r="A6" s="53"/>
      <c r="B6" s="53"/>
      <c r="C6" s="53"/>
      <c r="D6" s="53"/>
      <c r="E6" s="133" t="s">
        <v>129</v>
      </c>
      <c r="F6" s="133"/>
      <c r="G6" s="139"/>
      <c r="H6" s="145"/>
      <c r="I6" s="139"/>
      <c r="J6" s="139"/>
      <c r="K6" s="139"/>
      <c r="L6" s="146">
        <f>L13</f>
        <v>16</v>
      </c>
      <c r="M6" s="146">
        <f t="shared" ref="M6:N6" si="10">M13</f>
        <v>27</v>
      </c>
      <c r="N6" s="146">
        <f t="shared" si="10"/>
        <v>61</v>
      </c>
      <c r="O6" s="147"/>
      <c r="P6" s="148"/>
      <c r="Q6" s="138"/>
      <c r="R6" s="139"/>
      <c r="S6" s="145">
        <f>(T5+U5+-R5-Q5)/SUM(Q5:U5)</f>
        <v>-0.20224719101123595</v>
      </c>
      <c r="T6" s="139"/>
      <c r="U6" s="140"/>
      <c r="V6" s="138"/>
      <c r="W6" s="139"/>
      <c r="X6" s="145">
        <f>(Y5+Z5+-W5-V5)/SUM(V5:Z5)</f>
        <v>-0.11971830985915492</v>
      </c>
      <c r="Y6" s="139"/>
      <c r="Z6" s="140"/>
      <c r="AA6" s="138"/>
      <c r="AB6" s="139"/>
      <c r="AC6" s="145">
        <f>(AD5+AE5+-AB5-AA5)/SUM(AA5:AE5)</f>
        <v>-0.24574961360123648</v>
      </c>
      <c r="AD6" s="139"/>
      <c r="AE6" s="140"/>
      <c r="AF6" s="49"/>
      <c r="AG6" s="49"/>
      <c r="AH6" s="49"/>
      <c r="AI6" s="49"/>
      <c r="AJ6" s="10"/>
      <c r="AK6" s="49"/>
      <c r="AL6" s="49"/>
      <c r="AN6" s="58"/>
      <c r="AP6" s="19"/>
      <c r="BU6" s="1"/>
      <c r="BV6" s="1"/>
      <c r="BW6" s="1"/>
      <c r="BX6" s="1"/>
      <c r="BY6" s="1"/>
      <c r="BZ6" s="1"/>
    </row>
    <row r="7" spans="1:80" hidden="1" x14ac:dyDescent="0.3">
      <c r="A7" s="53"/>
      <c r="B7" s="53"/>
      <c r="C7" s="53"/>
      <c r="D7" s="53"/>
      <c r="E7" s="133" t="s">
        <v>56</v>
      </c>
      <c r="F7" s="133"/>
      <c r="G7" s="139"/>
      <c r="H7" s="145"/>
      <c r="I7" s="145"/>
      <c r="J7" s="139"/>
      <c r="K7" s="139"/>
      <c r="L7" s="139"/>
      <c r="M7" s="139"/>
      <c r="N7" s="133"/>
      <c r="O7" s="133"/>
      <c r="P7" s="133"/>
      <c r="Q7" s="135">
        <f>Q155*1.5</f>
        <v>4.5</v>
      </c>
      <c r="R7" s="136">
        <f>R155</f>
        <v>1</v>
      </c>
      <c r="S7" s="136">
        <f t="shared" ref="S7:T7" si="11">S155</f>
        <v>3</v>
      </c>
      <c r="T7" s="136">
        <f t="shared" si="11"/>
        <v>3</v>
      </c>
      <c r="U7" s="137">
        <f>U155*1.5</f>
        <v>3.75</v>
      </c>
      <c r="V7" s="135">
        <f>V155*1.5</f>
        <v>9.75</v>
      </c>
      <c r="W7" s="136">
        <f>W155</f>
        <v>2.5</v>
      </c>
      <c r="X7" s="136">
        <f t="shared" ref="X7:Y7" si="12">X155</f>
        <v>4.5</v>
      </c>
      <c r="Y7" s="136">
        <f t="shared" si="12"/>
        <v>2.5</v>
      </c>
      <c r="Z7" s="137">
        <f>Z155*1.5</f>
        <v>12.75</v>
      </c>
      <c r="AA7" s="135">
        <f>AA155*1.5</f>
        <v>24.75</v>
      </c>
      <c r="AB7" s="136">
        <f>AB155</f>
        <v>12.5</v>
      </c>
      <c r="AC7" s="136">
        <f t="shared" ref="AC7:AD7" si="13">AC155</f>
        <v>4.5</v>
      </c>
      <c r="AD7" s="136">
        <f t="shared" si="13"/>
        <v>1.5</v>
      </c>
      <c r="AE7" s="137">
        <f>AE155*1.5</f>
        <v>15</v>
      </c>
      <c r="AF7" s="49"/>
      <c r="AG7" s="49"/>
      <c r="AH7" s="49"/>
      <c r="AI7" s="49"/>
      <c r="AJ7" s="10"/>
      <c r="AK7" s="49"/>
      <c r="AL7" s="49"/>
      <c r="AN7" s="1"/>
      <c r="BU7" s="1"/>
      <c r="BV7" s="1"/>
      <c r="BW7" s="1"/>
      <c r="BX7" s="1"/>
      <c r="BY7" s="1"/>
      <c r="BZ7" s="1"/>
      <c r="CA7" s="1"/>
      <c r="CB7" s="1"/>
    </row>
    <row r="8" spans="1:80" x14ac:dyDescent="0.3">
      <c r="A8" s="53"/>
      <c r="B8" s="53"/>
      <c r="C8" s="53"/>
      <c r="D8" s="53"/>
      <c r="E8" s="133" t="s">
        <v>131</v>
      </c>
      <c r="F8" s="133"/>
      <c r="G8" s="139"/>
      <c r="H8" s="145"/>
      <c r="I8" s="145"/>
      <c r="J8" s="139"/>
      <c r="K8" s="139"/>
      <c r="L8" s="139">
        <f>L14</f>
        <v>6</v>
      </c>
      <c r="M8" s="139">
        <f t="shared" ref="M8:N8" si="14">M14</f>
        <v>12</v>
      </c>
      <c r="N8" s="139">
        <f t="shared" si="14"/>
        <v>23</v>
      </c>
      <c r="O8" s="133"/>
      <c r="P8" s="133"/>
      <c r="Q8" s="138"/>
      <c r="R8" s="139"/>
      <c r="S8" s="145">
        <f>(T7+U7+-R7-Q7)/SUM(Q7:U7)</f>
        <v>8.1967213114754092E-2</v>
      </c>
      <c r="T8" s="139"/>
      <c r="U8" s="140"/>
      <c r="V8" s="138"/>
      <c r="W8" s="139"/>
      <c r="X8" s="145">
        <f>(Y7+Z7+-W7-V7)/SUM(V7:Z7)</f>
        <v>9.375E-2</v>
      </c>
      <c r="Y8" s="139"/>
      <c r="Z8" s="140"/>
      <c r="AA8" s="138"/>
      <c r="AB8" s="139"/>
      <c r="AC8" s="145">
        <f>(AD7+AE7+-AB7-AA7)/SUM(AA7:AE7)</f>
        <v>-0.35622317596566522</v>
      </c>
      <c r="AD8" s="139"/>
      <c r="AE8" s="140"/>
      <c r="AF8" s="49"/>
      <c r="AG8" s="49"/>
      <c r="AH8" s="49"/>
      <c r="AI8" s="49"/>
      <c r="AJ8" s="10"/>
      <c r="AK8" s="49"/>
      <c r="AL8" s="49"/>
      <c r="AN8" s="1"/>
      <c r="BU8" s="1"/>
      <c r="BV8" s="1"/>
      <c r="BW8" s="1"/>
      <c r="BX8" s="1"/>
      <c r="BY8" s="1"/>
      <c r="BZ8" s="1"/>
      <c r="CA8" s="1"/>
      <c r="CB8" s="1"/>
    </row>
    <row r="9" spans="1:80" hidden="1" x14ac:dyDescent="0.3">
      <c r="A9" s="53"/>
      <c r="B9" s="53"/>
      <c r="C9" s="53"/>
      <c r="D9" s="53"/>
      <c r="E9" s="133" t="s">
        <v>124</v>
      </c>
      <c r="F9" s="133"/>
      <c r="G9" s="139"/>
      <c r="H9" s="145"/>
      <c r="I9" s="145"/>
      <c r="J9" s="139"/>
      <c r="K9" s="139"/>
      <c r="L9" s="139"/>
      <c r="M9" s="139"/>
      <c r="N9" s="133"/>
      <c r="O9" s="133"/>
      <c r="P9" s="133"/>
      <c r="Q9" s="135">
        <f>Q170*1.5</f>
        <v>3</v>
      </c>
      <c r="R9" s="136">
        <f>R170</f>
        <v>0</v>
      </c>
      <c r="S9" s="136">
        <f t="shared" ref="S9:T9" si="15">S170</f>
        <v>0</v>
      </c>
      <c r="T9" s="136">
        <f t="shared" si="15"/>
        <v>0</v>
      </c>
      <c r="U9" s="137">
        <f>U170*1.5</f>
        <v>0</v>
      </c>
      <c r="V9" s="135">
        <f>V170*1.5</f>
        <v>6</v>
      </c>
      <c r="W9" s="136">
        <f>W170</f>
        <v>0</v>
      </c>
      <c r="X9" s="136">
        <f t="shared" ref="X9:Y9" si="16">X170</f>
        <v>1</v>
      </c>
      <c r="Y9" s="136">
        <f t="shared" si="16"/>
        <v>1</v>
      </c>
      <c r="Z9" s="137">
        <f>Z170*1.5</f>
        <v>6.75</v>
      </c>
      <c r="AA9" s="135">
        <f>AA170*1.5</f>
        <v>12</v>
      </c>
      <c r="AB9" s="136">
        <f>AB170</f>
        <v>4</v>
      </c>
      <c r="AC9" s="136">
        <f t="shared" ref="AC9:AD9" si="17">AC170</f>
        <v>0</v>
      </c>
      <c r="AD9" s="136">
        <f t="shared" si="17"/>
        <v>0</v>
      </c>
      <c r="AE9" s="137">
        <f>AE170*1.5</f>
        <v>9</v>
      </c>
      <c r="AF9" s="49"/>
      <c r="AG9" s="49"/>
      <c r="AH9" s="49"/>
      <c r="AI9" s="49"/>
      <c r="AJ9" s="10"/>
      <c r="AK9" s="49"/>
      <c r="AL9" s="49"/>
      <c r="AN9" s="1"/>
      <c r="BU9" s="1"/>
      <c r="BV9" s="1"/>
      <c r="BW9" s="1"/>
      <c r="BX9" s="1"/>
      <c r="BY9" s="1"/>
      <c r="BZ9" s="1"/>
      <c r="CA9" s="1"/>
      <c r="CB9" s="1"/>
    </row>
    <row r="10" spans="1:80" ht="15" thickBot="1" x14ac:dyDescent="0.35">
      <c r="A10" s="53"/>
      <c r="B10" s="53"/>
      <c r="C10" s="53"/>
      <c r="D10" s="53"/>
      <c r="E10" s="134" t="s">
        <v>132</v>
      </c>
      <c r="F10" s="134"/>
      <c r="G10" s="141"/>
      <c r="H10" s="142"/>
      <c r="I10" s="142"/>
      <c r="J10" s="141"/>
      <c r="K10" s="141"/>
      <c r="L10" s="141">
        <f>L15</f>
        <v>1</v>
      </c>
      <c r="M10" s="141">
        <f t="shared" ref="M10:N10" si="18">M15</f>
        <v>5</v>
      </c>
      <c r="N10" s="141">
        <f t="shared" si="18"/>
        <v>9</v>
      </c>
      <c r="O10" s="134"/>
      <c r="P10" s="134"/>
      <c r="Q10" s="143"/>
      <c r="R10" s="141"/>
      <c r="S10" s="142">
        <f>(T9+U9+-R9-Q9)/SUM(Q9:U9)</f>
        <v>-1</v>
      </c>
      <c r="T10" s="141"/>
      <c r="U10" s="144"/>
      <c r="V10" s="143"/>
      <c r="W10" s="141"/>
      <c r="X10" s="142">
        <f>(Y9+Z9+-W9-V9)/SUM(V9:Z9)</f>
        <v>0.11864406779661017</v>
      </c>
      <c r="Y10" s="141"/>
      <c r="Z10" s="144"/>
      <c r="AA10" s="143"/>
      <c r="AB10" s="141"/>
      <c r="AC10" s="149">
        <f>(AD9+AE9+-AB9-AA9)/SUM(AA9:AE9)</f>
        <v>-0.28000000000000003</v>
      </c>
      <c r="AD10" s="141"/>
      <c r="AE10" s="144"/>
      <c r="AF10" s="49"/>
      <c r="AG10" s="49"/>
      <c r="AH10" s="49"/>
      <c r="AI10" s="49"/>
      <c r="AJ10" s="10"/>
      <c r="AK10" s="49"/>
      <c r="AL10" s="49"/>
      <c r="AN10" s="1"/>
      <c r="BU10" s="1"/>
      <c r="BV10" s="1"/>
      <c r="BW10" s="1"/>
      <c r="BX10" s="1"/>
      <c r="BY10" s="1"/>
      <c r="BZ10" s="1"/>
      <c r="CA10" s="1"/>
      <c r="CB10" s="1"/>
    </row>
    <row r="11" spans="1:80" x14ac:dyDescent="0.3">
      <c r="A11" s="53"/>
      <c r="B11" s="53"/>
      <c r="C11" s="53"/>
      <c r="D11" s="53"/>
      <c r="E11" s="56" t="s">
        <v>25</v>
      </c>
      <c r="F11" s="71"/>
      <c r="G11" s="60"/>
      <c r="H11" s="76"/>
      <c r="I11" s="76"/>
      <c r="J11" s="60"/>
      <c r="K11" s="60"/>
      <c r="L11" s="60">
        <f>L131</f>
        <v>24</v>
      </c>
      <c r="M11" s="60">
        <f t="shared" ref="M11:N11" si="19">M131</f>
        <v>37</v>
      </c>
      <c r="N11" s="60">
        <f t="shared" si="19"/>
        <v>85</v>
      </c>
      <c r="O11" s="71"/>
      <c r="P11" s="71"/>
      <c r="Q11" s="81"/>
      <c r="R11" s="60"/>
      <c r="S11" s="76">
        <f>S133</f>
        <v>2.9464285714285716</v>
      </c>
      <c r="T11" s="60"/>
      <c r="U11" s="117"/>
      <c r="V11" s="81"/>
      <c r="W11" s="60"/>
      <c r="X11" s="76">
        <f>X133</f>
        <v>2.7409638554216866</v>
      </c>
      <c r="Y11" s="60"/>
      <c r="Z11" s="117"/>
      <c r="AA11" s="81"/>
      <c r="AB11" s="60"/>
      <c r="AC11" s="76">
        <f>AC133</f>
        <v>2.5978835978835977</v>
      </c>
      <c r="AD11" s="60"/>
      <c r="AE11" s="117"/>
      <c r="AF11" s="49"/>
      <c r="AG11" s="49"/>
      <c r="AH11" s="49"/>
      <c r="AI11" s="49"/>
      <c r="AJ11" s="10"/>
      <c r="AK11" s="49"/>
      <c r="AL11" s="49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53"/>
      <c r="B12" s="53"/>
      <c r="C12" s="53"/>
      <c r="D12" s="53"/>
      <c r="E12" s="56" t="s">
        <v>55</v>
      </c>
      <c r="F12" s="71"/>
      <c r="G12" s="60"/>
      <c r="H12" s="76"/>
      <c r="I12" s="76"/>
      <c r="J12" s="60"/>
      <c r="K12" s="60"/>
      <c r="L12" s="60">
        <f>L147</f>
        <v>8</v>
      </c>
      <c r="M12" s="60">
        <f t="shared" ref="M12:N12" si="20">M147</f>
        <v>10</v>
      </c>
      <c r="N12" s="60">
        <f t="shared" si="20"/>
        <v>24</v>
      </c>
      <c r="O12" s="71"/>
      <c r="P12" s="71"/>
      <c r="Q12" s="81"/>
      <c r="R12" s="60"/>
      <c r="S12" s="76">
        <f>S149</f>
        <v>3.4473684210526314</v>
      </c>
      <c r="T12" s="60"/>
      <c r="U12" s="117"/>
      <c r="V12" s="81"/>
      <c r="W12" s="60"/>
      <c r="X12" s="110">
        <f>X149</f>
        <v>2.5319148936170213</v>
      </c>
      <c r="Y12" s="60"/>
      <c r="Z12" s="117"/>
      <c r="AA12" s="81"/>
      <c r="AB12" s="60"/>
      <c r="AC12" s="76">
        <f>AC149</f>
        <v>2.4778761061946901</v>
      </c>
      <c r="AD12" s="60"/>
      <c r="AE12" s="117"/>
      <c r="AF12" s="49"/>
      <c r="AG12" s="49"/>
      <c r="AH12" s="49"/>
      <c r="AI12" s="49"/>
      <c r="AJ12" s="10"/>
      <c r="AK12" s="49"/>
      <c r="AL12" s="49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53"/>
      <c r="B13" s="53"/>
      <c r="C13" s="53"/>
      <c r="D13" s="53"/>
      <c r="E13" s="56" t="s">
        <v>54</v>
      </c>
      <c r="F13" s="71"/>
      <c r="G13" s="60"/>
      <c r="H13" s="76"/>
      <c r="I13" s="76"/>
      <c r="J13" s="60"/>
      <c r="K13" s="60"/>
      <c r="L13" s="60">
        <f>L151</f>
        <v>16</v>
      </c>
      <c r="M13" s="60">
        <f t="shared" ref="M13:N13" si="21">M151</f>
        <v>27</v>
      </c>
      <c r="N13" s="60">
        <f t="shared" si="21"/>
        <v>61</v>
      </c>
      <c r="O13" s="71"/>
      <c r="P13" s="71"/>
      <c r="Q13" s="81"/>
      <c r="R13" s="60"/>
      <c r="S13" s="76">
        <f>S153</f>
        <v>2.689189189189189</v>
      </c>
      <c r="T13" s="60"/>
      <c r="U13" s="117"/>
      <c r="V13" s="81"/>
      <c r="W13" s="60"/>
      <c r="X13" s="110">
        <f>X153</f>
        <v>2.8235294117647061</v>
      </c>
      <c r="Y13" s="60"/>
      <c r="Z13" s="117"/>
      <c r="AA13" s="81"/>
      <c r="AB13" s="60"/>
      <c r="AC13" s="76">
        <f>AC153</f>
        <v>2.6490566037735848</v>
      </c>
      <c r="AD13" s="60"/>
      <c r="AE13" s="117"/>
      <c r="AF13" s="49"/>
      <c r="AG13" s="49"/>
      <c r="AH13" s="49"/>
      <c r="AI13" s="49"/>
      <c r="AJ13" s="10"/>
      <c r="AK13" s="49"/>
      <c r="AL13" s="49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53"/>
      <c r="B14" s="53"/>
      <c r="C14" s="53"/>
      <c r="D14" s="53"/>
      <c r="E14" s="71" t="s">
        <v>58</v>
      </c>
      <c r="F14" s="71"/>
      <c r="G14" s="60"/>
      <c r="H14" s="76"/>
      <c r="I14" s="76"/>
      <c r="J14" s="60"/>
      <c r="K14" s="60"/>
      <c r="L14" s="60">
        <f>+L155</f>
        <v>6</v>
      </c>
      <c r="M14" s="60">
        <f t="shared" ref="M14:N14" si="22">+M155</f>
        <v>12</v>
      </c>
      <c r="N14" s="60">
        <f t="shared" si="22"/>
        <v>23</v>
      </c>
      <c r="O14" s="71"/>
      <c r="P14" s="71"/>
      <c r="Q14" s="81"/>
      <c r="R14" s="60"/>
      <c r="S14" s="76">
        <f>S157</f>
        <v>3.08</v>
      </c>
      <c r="T14" s="60"/>
      <c r="U14" s="117"/>
      <c r="V14" s="81"/>
      <c r="W14" s="60"/>
      <c r="X14" s="110">
        <f>X157</f>
        <v>3.1632653061224492</v>
      </c>
      <c r="Y14" s="60"/>
      <c r="Z14" s="117"/>
      <c r="AA14" s="81"/>
      <c r="AB14" s="60"/>
      <c r="AC14" s="76">
        <f>AC157</f>
        <v>2.4666666666666668</v>
      </c>
      <c r="AD14" s="60"/>
      <c r="AE14" s="117"/>
      <c r="AF14" s="49"/>
      <c r="AG14" s="49"/>
      <c r="AH14" s="49"/>
      <c r="AI14" s="49"/>
      <c r="AJ14" s="10"/>
      <c r="AK14" s="49"/>
      <c r="AL14" s="49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79"/>
      <c r="B15" s="79"/>
      <c r="C15" s="79"/>
      <c r="D15" s="79"/>
      <c r="E15" s="79" t="s">
        <v>133</v>
      </c>
      <c r="F15" s="79"/>
      <c r="G15" s="118"/>
      <c r="H15" s="119"/>
      <c r="I15" s="119"/>
      <c r="J15" s="118"/>
      <c r="K15" s="118"/>
      <c r="L15" s="118">
        <f>L170</f>
        <v>1</v>
      </c>
      <c r="M15" s="118">
        <f>M170</f>
        <v>5</v>
      </c>
      <c r="N15" s="118">
        <f>N170</f>
        <v>9</v>
      </c>
      <c r="O15" s="79"/>
      <c r="P15" s="79"/>
      <c r="Q15" s="120"/>
      <c r="R15" s="118"/>
      <c r="S15" s="119">
        <f>S172</f>
        <v>1</v>
      </c>
      <c r="T15" s="119"/>
      <c r="U15" s="122"/>
      <c r="V15" s="123"/>
      <c r="W15" s="119"/>
      <c r="X15" s="119">
        <f>X172</f>
        <v>3.1904761904761907</v>
      </c>
      <c r="Y15" s="119"/>
      <c r="Z15" s="122"/>
      <c r="AA15" s="123"/>
      <c r="AB15" s="119"/>
      <c r="AC15" s="119">
        <f>AC172</f>
        <v>2.5555555555555554</v>
      </c>
      <c r="AD15" s="118"/>
      <c r="AE15" s="121"/>
      <c r="AF15" s="26"/>
      <c r="AG15" s="26"/>
      <c r="AH15" s="26"/>
      <c r="AI15" s="26"/>
      <c r="AJ15" s="40"/>
      <c r="AK15" s="26"/>
      <c r="AL15" s="26"/>
      <c r="AM15" s="39"/>
      <c r="AN15" s="26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20" t="s">
        <v>3</v>
      </c>
      <c r="R16" s="221"/>
      <c r="S16" s="221"/>
      <c r="T16" s="221"/>
      <c r="U16" s="222"/>
      <c r="V16" s="220" t="s">
        <v>4</v>
      </c>
      <c r="W16" s="221"/>
      <c r="X16" s="221"/>
      <c r="Y16" s="221"/>
      <c r="Z16" s="222"/>
      <c r="AA16" s="220" t="s">
        <v>5</v>
      </c>
      <c r="AB16" s="221"/>
      <c r="AC16" s="221"/>
      <c r="AD16" s="221"/>
      <c r="AE16" s="222"/>
      <c r="AF16" s="220" t="s">
        <v>6</v>
      </c>
      <c r="AG16" s="221"/>
      <c r="AH16" s="221"/>
      <c r="AI16" s="222"/>
      <c r="AJ16" s="220" t="s">
        <v>7</v>
      </c>
      <c r="AK16" s="221"/>
      <c r="AL16" s="221"/>
      <c r="AM16" s="222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27</v>
      </c>
      <c r="B17" s="2" t="s">
        <v>0</v>
      </c>
      <c r="C17" s="63" t="s">
        <v>22</v>
      </c>
      <c r="D17" s="63" t="s">
        <v>23</v>
      </c>
      <c r="E17" s="2" t="s">
        <v>1</v>
      </c>
      <c r="F17" s="35" t="s">
        <v>2</v>
      </c>
      <c r="G17" s="35" t="s">
        <v>9</v>
      </c>
      <c r="H17" s="35" t="s">
        <v>10</v>
      </c>
      <c r="I17" s="75" t="s">
        <v>30</v>
      </c>
      <c r="J17" s="65" t="s">
        <v>49</v>
      </c>
      <c r="K17" s="65" t="s">
        <v>57</v>
      </c>
      <c r="L17" s="24" t="s">
        <v>16</v>
      </c>
      <c r="M17" s="24" t="s">
        <v>19</v>
      </c>
      <c r="N17" s="24" t="s">
        <v>20</v>
      </c>
      <c r="O17" s="24" t="s">
        <v>21</v>
      </c>
      <c r="P17" s="24" t="s">
        <v>18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20"/>
    </row>
    <row r="18" spans="1:40" ht="14.4" customHeight="1" x14ac:dyDescent="0.3">
      <c r="A18">
        <v>31</v>
      </c>
      <c r="B18">
        <v>1993</v>
      </c>
      <c r="C18">
        <v>11</v>
      </c>
      <c r="D18">
        <v>2</v>
      </c>
      <c r="E18" t="s">
        <v>195</v>
      </c>
      <c r="F18" s="18">
        <v>1</v>
      </c>
      <c r="G18" s="18">
        <v>0</v>
      </c>
      <c r="H18" s="18">
        <v>0</v>
      </c>
      <c r="I18" s="18">
        <f>IF(G18=1,1,IF(H18=1,1,0))</f>
        <v>0</v>
      </c>
      <c r="J18" s="1">
        <v>1</v>
      </c>
      <c r="K18" s="1">
        <f t="shared" ref="K18:K49" si="23">IF(F18=2,-1,IF(F18=3,-1,IF((F18+G18)=2,-1,IF((F18+H18)=2,-1,1))))</f>
        <v>1</v>
      </c>
      <c r="L18" s="1" t="str">
        <f t="shared" ref="L18:L81" si="24">IF(SUM(Q18:U18)=0,"",(Q18*1+R18*2+S18*3+T18*4+U18*5)/SUM(Q18:U18))</f>
        <v/>
      </c>
      <c r="M18" s="1" t="str">
        <f t="shared" ref="M18:M81" si="25">IF(SUM(V18:Z18)=0,"",(V18*1+W18*2+X18*3+Y18*4+Z18*5)/SUM(V18:Z18))</f>
        <v/>
      </c>
      <c r="N18" s="1">
        <f t="shared" ref="N18:N81" si="26">IF(SUM(AA18:AE18)=0,"",(AA18*1+AB18*2+AC18*3+AD18*4+AE18*5)/SUM(AA18:AE18))</f>
        <v>4</v>
      </c>
      <c r="O18" s="1">
        <f t="shared" ref="O18:O81" si="27">IF(AF18=1,1,(IF(AG18=1,2,(IF(AH18=1,3,(IF(AI18=1,4,"")))))))</f>
        <v>4</v>
      </c>
      <c r="P18" s="1">
        <f t="shared" ref="P18:P81" si="28">IF(AJ18=1,1,(IF(AK18=1,2,(IF(AL18=1,3,(IF(AM18=1,4,"")))))))</f>
        <v>4</v>
      </c>
      <c r="AC18" s="1">
        <v>1</v>
      </c>
      <c r="AD18" s="1">
        <v>1</v>
      </c>
      <c r="AE18" s="9">
        <v>1</v>
      </c>
      <c r="AI18" s="1">
        <v>1</v>
      </c>
      <c r="AJ18" s="15"/>
      <c r="AK18" s="14"/>
      <c r="AL18" s="14"/>
      <c r="AM18" s="9">
        <v>1</v>
      </c>
    </row>
    <row r="19" spans="1:40" ht="14.4" customHeight="1" x14ac:dyDescent="0.3">
      <c r="A19">
        <v>31</v>
      </c>
      <c r="B19">
        <v>1993</v>
      </c>
      <c r="C19">
        <v>18</v>
      </c>
      <c r="D19">
        <v>2</v>
      </c>
      <c r="E19" t="s">
        <v>203</v>
      </c>
      <c r="F19" s="18">
        <v>1</v>
      </c>
      <c r="G19" s="18">
        <v>0</v>
      </c>
      <c r="H19" s="18">
        <v>0</v>
      </c>
      <c r="I19" s="18">
        <f t="shared" ref="I19:I82" si="29">IF(G19=1,1,IF(H19=1,1,0))</f>
        <v>0</v>
      </c>
      <c r="J19" s="1">
        <v>1</v>
      </c>
      <c r="K19" s="1">
        <f t="shared" si="23"/>
        <v>1</v>
      </c>
      <c r="L19" s="1">
        <f t="shared" si="24"/>
        <v>4</v>
      </c>
      <c r="M19" s="1">
        <f t="shared" si="25"/>
        <v>4</v>
      </c>
      <c r="N19" s="1">
        <f t="shared" si="26"/>
        <v>2.8</v>
      </c>
      <c r="O19" s="1">
        <f t="shared" si="27"/>
        <v>1</v>
      </c>
      <c r="P19" s="1">
        <f t="shared" si="28"/>
        <v>1</v>
      </c>
      <c r="S19" s="1">
        <v>1</v>
      </c>
      <c r="T19" s="1">
        <v>1</v>
      </c>
      <c r="U19" s="9">
        <v>1</v>
      </c>
      <c r="X19" s="1">
        <v>1</v>
      </c>
      <c r="Y19" s="1">
        <v>1</v>
      </c>
      <c r="Z19" s="1">
        <v>1</v>
      </c>
      <c r="AB19" s="1">
        <v>1</v>
      </c>
      <c r="AC19" s="1">
        <v>1</v>
      </c>
      <c r="AD19" s="1">
        <v>0.5</v>
      </c>
      <c r="AF19" s="1">
        <v>1</v>
      </c>
      <c r="AJ19" s="10">
        <v>1</v>
      </c>
      <c r="AN19" s="19" t="s">
        <v>45</v>
      </c>
    </row>
    <row r="20" spans="1:40" x14ac:dyDescent="0.3">
      <c r="A20">
        <v>31</v>
      </c>
      <c r="B20">
        <v>1993</v>
      </c>
      <c r="C20">
        <v>4</v>
      </c>
      <c r="D20">
        <v>3</v>
      </c>
      <c r="E20" t="s">
        <v>200</v>
      </c>
      <c r="F20" s="18">
        <v>1</v>
      </c>
      <c r="G20" s="18">
        <v>0</v>
      </c>
      <c r="H20" s="18">
        <v>0</v>
      </c>
      <c r="I20" s="18">
        <f t="shared" si="29"/>
        <v>0</v>
      </c>
      <c r="J20" s="1">
        <v>1</v>
      </c>
      <c r="K20" s="1">
        <f t="shared" si="23"/>
        <v>1</v>
      </c>
      <c r="L20" s="1">
        <f t="shared" si="24"/>
        <v>4.5</v>
      </c>
      <c r="M20" s="1">
        <f t="shared" si="25"/>
        <v>1.8</v>
      </c>
      <c r="N20" s="1">
        <f t="shared" si="26"/>
        <v>2</v>
      </c>
      <c r="O20" s="1">
        <f t="shared" si="27"/>
        <v>1</v>
      </c>
      <c r="P20" s="1">
        <f t="shared" si="28"/>
        <v>1</v>
      </c>
      <c r="T20" s="1">
        <v>1</v>
      </c>
      <c r="U20" s="9">
        <v>1</v>
      </c>
      <c r="V20" s="1">
        <v>1</v>
      </c>
      <c r="W20" s="1">
        <v>1</v>
      </c>
      <c r="X20" s="1">
        <v>0.5</v>
      </c>
      <c r="AA20" s="10">
        <v>1</v>
      </c>
      <c r="AB20" s="1">
        <v>1</v>
      </c>
      <c r="AC20" s="1">
        <v>1</v>
      </c>
      <c r="AF20" s="1">
        <v>1</v>
      </c>
      <c r="AJ20" s="10">
        <v>1</v>
      </c>
    </row>
    <row r="21" spans="1:40" x14ac:dyDescent="0.3">
      <c r="A21" s="53">
        <v>31</v>
      </c>
      <c r="B21">
        <v>1993</v>
      </c>
      <c r="C21" s="184">
        <v>8</v>
      </c>
      <c r="D21" s="184">
        <v>4</v>
      </c>
      <c r="E21" t="s">
        <v>259</v>
      </c>
      <c r="F21" s="18">
        <v>1</v>
      </c>
      <c r="G21" s="18">
        <v>0</v>
      </c>
      <c r="H21" s="18">
        <v>0</v>
      </c>
      <c r="I21" s="18">
        <f t="shared" si="29"/>
        <v>0</v>
      </c>
      <c r="J21" s="1">
        <v>-1</v>
      </c>
      <c r="K21" s="1">
        <f t="shared" si="23"/>
        <v>1</v>
      </c>
      <c r="L21" s="1" t="str">
        <f t="shared" si="24"/>
        <v/>
      </c>
      <c r="M21" s="1">
        <f t="shared" si="25"/>
        <v>4</v>
      </c>
      <c r="N21" s="1">
        <f t="shared" si="26"/>
        <v>4.5</v>
      </c>
      <c r="O21" s="1">
        <f t="shared" si="27"/>
        <v>1</v>
      </c>
      <c r="P21" s="1">
        <f t="shared" si="28"/>
        <v>4</v>
      </c>
      <c r="X21" s="1">
        <v>1</v>
      </c>
      <c r="Y21" s="1">
        <v>1</v>
      </c>
      <c r="Z21" s="1">
        <v>1</v>
      </c>
      <c r="AD21" s="1">
        <v>1</v>
      </c>
      <c r="AE21" s="9">
        <v>1</v>
      </c>
      <c r="AF21" s="1">
        <v>1</v>
      </c>
      <c r="AJ21" s="10"/>
      <c r="AM21" s="9">
        <v>1</v>
      </c>
    </row>
    <row r="22" spans="1:40" x14ac:dyDescent="0.3">
      <c r="A22" s="196">
        <v>31</v>
      </c>
      <c r="B22">
        <v>1993</v>
      </c>
      <c r="C22" s="184">
        <v>6</v>
      </c>
      <c r="D22" s="184">
        <v>5</v>
      </c>
      <c r="E22" t="s">
        <v>265</v>
      </c>
      <c r="F22" s="18">
        <v>1</v>
      </c>
      <c r="G22" s="18">
        <v>0</v>
      </c>
      <c r="H22" s="18">
        <v>0</v>
      </c>
      <c r="I22" s="18">
        <f t="shared" si="29"/>
        <v>0</v>
      </c>
      <c r="J22" s="1">
        <v>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>
        <f t="shared" si="26"/>
        <v>2</v>
      </c>
      <c r="O22" s="1">
        <f t="shared" si="27"/>
        <v>1</v>
      </c>
      <c r="P22" s="1">
        <f t="shared" si="28"/>
        <v>1</v>
      </c>
      <c r="AA22" s="10">
        <v>1</v>
      </c>
      <c r="AB22" s="1">
        <v>1</v>
      </c>
      <c r="AC22" s="1">
        <v>1</v>
      </c>
      <c r="AF22" s="1">
        <v>1</v>
      </c>
      <c r="AJ22" s="10">
        <v>1</v>
      </c>
    </row>
    <row r="23" spans="1:40" x14ac:dyDescent="0.3">
      <c r="A23" s="53">
        <v>41</v>
      </c>
      <c r="B23">
        <v>1993</v>
      </c>
      <c r="C23" s="184">
        <v>10</v>
      </c>
      <c r="D23" s="184">
        <v>6</v>
      </c>
      <c r="E23" t="s">
        <v>255</v>
      </c>
      <c r="F23" s="18">
        <v>9</v>
      </c>
      <c r="G23" s="18">
        <v>0</v>
      </c>
      <c r="H23" s="18">
        <v>0</v>
      </c>
      <c r="I23" s="18">
        <f t="shared" si="29"/>
        <v>0</v>
      </c>
      <c r="J23" s="1">
        <v>-1</v>
      </c>
      <c r="K23" s="1">
        <f t="shared" si="23"/>
        <v>1</v>
      </c>
      <c r="L23" s="1" t="str">
        <f t="shared" si="24"/>
        <v/>
      </c>
      <c r="M23" s="1" t="str">
        <f t="shared" si="25"/>
        <v/>
      </c>
      <c r="N23" s="1" t="str">
        <f t="shared" si="26"/>
        <v/>
      </c>
      <c r="O23" s="1" t="str">
        <f t="shared" si="27"/>
        <v/>
      </c>
      <c r="P23" s="1" t="str">
        <f t="shared" si="28"/>
        <v/>
      </c>
      <c r="AJ23" s="10"/>
    </row>
    <row r="24" spans="1:40" x14ac:dyDescent="0.3">
      <c r="A24" s="53">
        <v>41</v>
      </c>
      <c r="B24">
        <v>1993</v>
      </c>
      <c r="C24" s="184">
        <v>23</v>
      </c>
      <c r="D24" s="184">
        <v>6</v>
      </c>
      <c r="E24" t="s">
        <v>257</v>
      </c>
      <c r="F24" s="18">
        <v>1</v>
      </c>
      <c r="G24" s="18">
        <v>0</v>
      </c>
      <c r="H24" s="18">
        <v>0</v>
      </c>
      <c r="I24" s="18">
        <f t="shared" si="29"/>
        <v>0</v>
      </c>
      <c r="J24" s="1">
        <v>1</v>
      </c>
      <c r="K24" s="1">
        <f t="shared" si="23"/>
        <v>1</v>
      </c>
      <c r="L24" s="1" t="str">
        <f t="shared" si="24"/>
        <v/>
      </c>
      <c r="M24" s="1" t="str">
        <f t="shared" si="25"/>
        <v/>
      </c>
      <c r="N24" s="1">
        <f t="shared" si="26"/>
        <v>2.8</v>
      </c>
      <c r="O24" s="1">
        <f t="shared" si="27"/>
        <v>1</v>
      </c>
      <c r="P24" s="1">
        <f t="shared" si="28"/>
        <v>1</v>
      </c>
      <c r="AB24" s="1">
        <v>1</v>
      </c>
      <c r="AC24" s="1">
        <v>1</v>
      </c>
      <c r="AD24" s="1">
        <v>0.5</v>
      </c>
      <c r="AF24" s="1">
        <v>1</v>
      </c>
      <c r="AJ24" s="10">
        <v>1</v>
      </c>
    </row>
    <row r="25" spans="1:40" x14ac:dyDescent="0.3">
      <c r="A25">
        <v>41</v>
      </c>
      <c r="B25">
        <v>1993</v>
      </c>
      <c r="C25">
        <v>23</v>
      </c>
      <c r="D25">
        <v>6</v>
      </c>
      <c r="E25" t="s">
        <v>197</v>
      </c>
      <c r="F25" s="18">
        <v>1</v>
      </c>
      <c r="G25" s="18">
        <v>0</v>
      </c>
      <c r="H25" s="18">
        <v>0</v>
      </c>
      <c r="I25" s="18">
        <f t="shared" si="29"/>
        <v>0</v>
      </c>
      <c r="J25" s="1">
        <v>-1</v>
      </c>
      <c r="K25" s="1">
        <f t="shared" si="23"/>
        <v>1</v>
      </c>
      <c r="L25" s="1">
        <f t="shared" si="24"/>
        <v>1.5</v>
      </c>
      <c r="M25" s="1">
        <f t="shared" si="25"/>
        <v>4.5</v>
      </c>
      <c r="N25" s="1">
        <f t="shared" si="26"/>
        <v>4.5</v>
      </c>
      <c r="O25" s="1">
        <f t="shared" si="27"/>
        <v>1</v>
      </c>
      <c r="P25" s="1" t="str">
        <f t="shared" si="28"/>
        <v/>
      </c>
      <c r="Q25" s="10">
        <v>1</v>
      </c>
      <c r="R25" s="1">
        <v>1</v>
      </c>
      <c r="Y25" s="1">
        <v>1</v>
      </c>
      <c r="Z25" s="1">
        <v>1</v>
      </c>
      <c r="AD25" s="1">
        <v>1</v>
      </c>
      <c r="AE25" s="9">
        <v>1</v>
      </c>
      <c r="AF25" s="1">
        <v>1</v>
      </c>
      <c r="AJ25" s="10"/>
    </row>
    <row r="26" spans="1:40" x14ac:dyDescent="0.3">
      <c r="A26">
        <v>41</v>
      </c>
      <c r="B26">
        <v>1993</v>
      </c>
      <c r="C26">
        <v>1</v>
      </c>
      <c r="D26">
        <v>7</v>
      </c>
      <c r="E26" t="s">
        <v>202</v>
      </c>
      <c r="F26" s="18">
        <v>1</v>
      </c>
      <c r="G26" s="18">
        <v>0</v>
      </c>
      <c r="H26" s="18">
        <v>0</v>
      </c>
      <c r="I26" s="18">
        <f t="shared" si="29"/>
        <v>0</v>
      </c>
      <c r="J26" s="1">
        <v>-1</v>
      </c>
      <c r="K26" s="1">
        <f t="shared" si="23"/>
        <v>1</v>
      </c>
      <c r="L26" s="1" t="str">
        <f t="shared" si="24"/>
        <v/>
      </c>
      <c r="M26" s="1" t="str">
        <f t="shared" si="25"/>
        <v/>
      </c>
      <c r="N26" s="1">
        <f t="shared" si="26"/>
        <v>1.5</v>
      </c>
      <c r="O26" s="1">
        <f t="shared" si="27"/>
        <v>1</v>
      </c>
      <c r="P26" s="1">
        <f t="shared" si="28"/>
        <v>1</v>
      </c>
      <c r="AA26" s="10">
        <v>1</v>
      </c>
      <c r="AB26" s="1">
        <v>1</v>
      </c>
      <c r="AF26" s="1">
        <v>1</v>
      </c>
      <c r="AJ26" s="10">
        <v>1</v>
      </c>
      <c r="AN26" s="19" t="s">
        <v>45</v>
      </c>
    </row>
    <row r="27" spans="1:40" x14ac:dyDescent="0.3">
      <c r="A27">
        <v>41</v>
      </c>
      <c r="B27">
        <v>1993</v>
      </c>
      <c r="C27">
        <v>13</v>
      </c>
      <c r="D27">
        <v>7</v>
      </c>
      <c r="E27" t="s">
        <v>194</v>
      </c>
      <c r="F27" s="18">
        <v>2</v>
      </c>
      <c r="G27" s="18">
        <v>0</v>
      </c>
      <c r="H27" s="18">
        <v>1</v>
      </c>
      <c r="I27" s="18">
        <f t="shared" si="29"/>
        <v>1</v>
      </c>
      <c r="J27" s="1">
        <v>-1</v>
      </c>
      <c r="K27" s="1">
        <f t="shared" si="23"/>
        <v>-1</v>
      </c>
      <c r="L27" s="1">
        <f t="shared" si="24"/>
        <v>1</v>
      </c>
      <c r="M27" s="1">
        <f t="shared" si="25"/>
        <v>1</v>
      </c>
      <c r="N27" s="1">
        <f t="shared" si="26"/>
        <v>1</v>
      </c>
      <c r="O27" s="1">
        <f t="shared" si="27"/>
        <v>1</v>
      </c>
      <c r="P27" s="1">
        <f t="shared" si="28"/>
        <v>3</v>
      </c>
      <c r="Q27" s="10">
        <v>2</v>
      </c>
      <c r="V27" s="1">
        <v>2</v>
      </c>
      <c r="AA27" s="10">
        <v>2</v>
      </c>
      <c r="AF27" s="1">
        <v>1</v>
      </c>
      <c r="AJ27" s="10"/>
      <c r="AL27" s="1">
        <v>1</v>
      </c>
      <c r="AN27" s="19" t="s">
        <v>45</v>
      </c>
    </row>
    <row r="28" spans="1:40" x14ac:dyDescent="0.3">
      <c r="A28" s="53">
        <v>41</v>
      </c>
      <c r="B28">
        <v>1993</v>
      </c>
      <c r="C28" s="184">
        <v>15</v>
      </c>
      <c r="D28" s="184">
        <v>7</v>
      </c>
      <c r="E28" t="s">
        <v>263</v>
      </c>
      <c r="F28" s="18">
        <v>9</v>
      </c>
      <c r="G28" s="18">
        <v>0</v>
      </c>
      <c r="H28" s="18">
        <v>0</v>
      </c>
      <c r="I28" s="18">
        <f t="shared" si="29"/>
        <v>0</v>
      </c>
      <c r="J28" s="1">
        <v>1</v>
      </c>
      <c r="K28" s="1">
        <f t="shared" si="23"/>
        <v>1</v>
      </c>
      <c r="L28" s="1" t="str">
        <f t="shared" si="24"/>
        <v/>
      </c>
      <c r="M28" s="1" t="str">
        <f t="shared" si="25"/>
        <v/>
      </c>
      <c r="N28" s="1" t="str">
        <f t="shared" si="26"/>
        <v/>
      </c>
      <c r="O28" s="1" t="str">
        <f t="shared" si="27"/>
        <v/>
      </c>
      <c r="P28" s="1" t="str">
        <f t="shared" si="28"/>
        <v/>
      </c>
      <c r="AJ28" s="10"/>
    </row>
    <row r="29" spans="1:40" x14ac:dyDescent="0.3">
      <c r="A29">
        <v>41</v>
      </c>
      <c r="B29">
        <v>1993</v>
      </c>
      <c r="C29">
        <v>11</v>
      </c>
      <c r="D29">
        <v>11</v>
      </c>
      <c r="E29" t="s">
        <v>201</v>
      </c>
      <c r="F29" s="18">
        <v>1</v>
      </c>
      <c r="G29" s="18">
        <v>0</v>
      </c>
      <c r="H29" s="18">
        <v>0</v>
      </c>
      <c r="I29" s="18">
        <f t="shared" si="29"/>
        <v>0</v>
      </c>
      <c r="J29" s="1">
        <v>1</v>
      </c>
      <c r="K29" s="1">
        <f t="shared" si="23"/>
        <v>1</v>
      </c>
      <c r="L29" s="1">
        <f t="shared" si="24"/>
        <v>2.5</v>
      </c>
      <c r="M29" s="1" t="str">
        <f t="shared" si="25"/>
        <v/>
      </c>
      <c r="N29" s="1">
        <f t="shared" si="26"/>
        <v>4</v>
      </c>
      <c r="O29" s="1">
        <f t="shared" si="27"/>
        <v>1</v>
      </c>
      <c r="P29" s="1" t="str">
        <f t="shared" si="28"/>
        <v/>
      </c>
      <c r="R29" s="1">
        <v>1</v>
      </c>
      <c r="S29" s="1">
        <v>1</v>
      </c>
      <c r="AC29" s="1">
        <v>1</v>
      </c>
      <c r="AD29" s="1">
        <v>1</v>
      </c>
      <c r="AE29" s="9">
        <v>1</v>
      </c>
      <c r="AF29" s="1">
        <v>1</v>
      </c>
      <c r="AJ29" s="10"/>
    </row>
    <row r="30" spans="1:40" x14ac:dyDescent="0.3">
      <c r="A30" s="53">
        <v>41</v>
      </c>
      <c r="B30">
        <v>1993</v>
      </c>
      <c r="C30" s="184">
        <v>11</v>
      </c>
      <c r="D30" s="184">
        <v>11</v>
      </c>
      <c r="E30" t="s">
        <v>264</v>
      </c>
      <c r="F30" s="18">
        <v>9</v>
      </c>
      <c r="G30" s="18">
        <v>0</v>
      </c>
      <c r="H30" s="18">
        <v>0</v>
      </c>
      <c r="I30" s="18">
        <f t="shared" si="29"/>
        <v>0</v>
      </c>
      <c r="J30" s="1">
        <v>1</v>
      </c>
      <c r="K30" s="1">
        <f t="shared" si="23"/>
        <v>1</v>
      </c>
      <c r="L30" s="1" t="str">
        <f t="shared" si="24"/>
        <v/>
      </c>
      <c r="M30" s="1" t="str">
        <f t="shared" si="25"/>
        <v/>
      </c>
      <c r="N30" s="1" t="str">
        <f t="shared" si="26"/>
        <v/>
      </c>
      <c r="O30" s="1" t="str">
        <f t="shared" si="27"/>
        <v/>
      </c>
      <c r="P30" s="1" t="str">
        <f t="shared" si="28"/>
        <v/>
      </c>
      <c r="AJ30" s="10"/>
    </row>
    <row r="31" spans="1:40" x14ac:dyDescent="0.3">
      <c r="A31">
        <v>41</v>
      </c>
      <c r="B31">
        <v>1993</v>
      </c>
      <c r="C31">
        <v>18</v>
      </c>
      <c r="D31">
        <v>11</v>
      </c>
      <c r="E31" t="s">
        <v>198</v>
      </c>
      <c r="F31" s="18">
        <v>1</v>
      </c>
      <c r="G31" s="18">
        <v>0</v>
      </c>
      <c r="H31" s="18">
        <v>0</v>
      </c>
      <c r="I31" s="18">
        <f t="shared" si="29"/>
        <v>0</v>
      </c>
      <c r="J31" s="1">
        <v>-1</v>
      </c>
      <c r="K31" s="1">
        <f t="shared" si="23"/>
        <v>1</v>
      </c>
      <c r="L31" s="1" t="str">
        <f t="shared" si="24"/>
        <v/>
      </c>
      <c r="M31" s="1">
        <f t="shared" si="25"/>
        <v>3</v>
      </c>
      <c r="N31" s="1">
        <f t="shared" si="26"/>
        <v>2</v>
      </c>
      <c r="O31" s="1">
        <f t="shared" si="27"/>
        <v>1</v>
      </c>
      <c r="P31" s="1">
        <f t="shared" si="28"/>
        <v>4</v>
      </c>
      <c r="W31" s="1">
        <v>0.5</v>
      </c>
      <c r="X31" s="1">
        <v>1</v>
      </c>
      <c r="Y31" s="1">
        <v>0.5</v>
      </c>
      <c r="AA31" s="10">
        <v>0.5</v>
      </c>
      <c r="AB31" s="1">
        <v>1</v>
      </c>
      <c r="AC31" s="1">
        <v>0.5</v>
      </c>
      <c r="AF31" s="1">
        <v>1</v>
      </c>
      <c r="AJ31" s="10"/>
      <c r="AM31" s="9">
        <v>1</v>
      </c>
      <c r="AN31" s="19" t="s">
        <v>45</v>
      </c>
    </row>
    <row r="32" spans="1:40" x14ac:dyDescent="0.3">
      <c r="A32">
        <v>41</v>
      </c>
      <c r="B32">
        <v>1993</v>
      </c>
      <c r="C32">
        <v>18</v>
      </c>
      <c r="D32">
        <v>11</v>
      </c>
      <c r="E32" t="s">
        <v>196</v>
      </c>
      <c r="F32" s="18">
        <v>1</v>
      </c>
      <c r="G32" s="18">
        <v>0</v>
      </c>
      <c r="H32" s="18">
        <v>0</v>
      </c>
      <c r="I32" s="18">
        <f t="shared" si="29"/>
        <v>0</v>
      </c>
      <c r="J32" s="1">
        <v>1</v>
      </c>
      <c r="K32" s="1">
        <f t="shared" si="23"/>
        <v>1</v>
      </c>
      <c r="L32" s="1">
        <f t="shared" si="24"/>
        <v>3.2</v>
      </c>
      <c r="M32" s="1" t="str">
        <f t="shared" si="25"/>
        <v/>
      </c>
      <c r="N32" s="1">
        <f t="shared" si="26"/>
        <v>4</v>
      </c>
      <c r="O32" s="1">
        <f t="shared" si="27"/>
        <v>1</v>
      </c>
      <c r="P32" s="1">
        <f t="shared" si="28"/>
        <v>4</v>
      </c>
      <c r="R32" s="1">
        <v>0.5</v>
      </c>
      <c r="S32" s="1">
        <v>1</v>
      </c>
      <c r="T32" s="1">
        <v>1</v>
      </c>
      <c r="AC32" s="1">
        <v>1</v>
      </c>
      <c r="AD32" s="1">
        <v>1</v>
      </c>
      <c r="AE32" s="9">
        <v>1</v>
      </c>
      <c r="AF32" s="1">
        <v>1</v>
      </c>
      <c r="AJ32" s="10"/>
      <c r="AM32" s="9">
        <v>1</v>
      </c>
      <c r="AN32" s="19" t="s">
        <v>45</v>
      </c>
    </row>
    <row r="33" spans="1:89" x14ac:dyDescent="0.3">
      <c r="A33">
        <v>41</v>
      </c>
      <c r="B33">
        <v>1993</v>
      </c>
      <c r="C33">
        <v>2</v>
      </c>
      <c r="D33">
        <v>12</v>
      </c>
      <c r="E33" t="s">
        <v>193</v>
      </c>
      <c r="F33" s="18">
        <v>1</v>
      </c>
      <c r="G33" s="18">
        <v>0</v>
      </c>
      <c r="H33" s="18">
        <v>0</v>
      </c>
      <c r="I33" s="18">
        <f t="shared" si="29"/>
        <v>0</v>
      </c>
      <c r="J33" s="1">
        <v>1</v>
      </c>
      <c r="K33" s="1">
        <f t="shared" si="23"/>
        <v>1</v>
      </c>
      <c r="L33" s="1" t="str">
        <f t="shared" si="24"/>
        <v/>
      </c>
      <c r="M33" s="1">
        <f t="shared" si="25"/>
        <v>2</v>
      </c>
      <c r="N33" s="1">
        <f t="shared" si="26"/>
        <v>2.8</v>
      </c>
      <c r="O33" s="1">
        <f t="shared" si="27"/>
        <v>1</v>
      </c>
      <c r="P33" s="1">
        <f t="shared" si="28"/>
        <v>1</v>
      </c>
      <c r="V33" s="1">
        <v>1</v>
      </c>
      <c r="W33" s="1">
        <v>1</v>
      </c>
      <c r="X33" s="1">
        <v>1</v>
      </c>
      <c r="AB33" s="1">
        <v>1</v>
      </c>
      <c r="AC33" s="1">
        <v>1</v>
      </c>
      <c r="AD33" s="1">
        <v>0.5</v>
      </c>
      <c r="AF33" s="1">
        <v>1</v>
      </c>
      <c r="AJ33" s="10">
        <v>1</v>
      </c>
      <c r="AN33" s="19" t="s">
        <v>45</v>
      </c>
    </row>
    <row r="34" spans="1:89" x14ac:dyDescent="0.3">
      <c r="A34" s="53">
        <v>41</v>
      </c>
      <c r="B34">
        <v>1993</v>
      </c>
      <c r="C34" s="184">
        <v>9</v>
      </c>
      <c r="D34" s="184">
        <v>12</v>
      </c>
      <c r="E34" t="s">
        <v>256</v>
      </c>
      <c r="F34" s="18">
        <v>9</v>
      </c>
      <c r="G34" s="18">
        <v>0</v>
      </c>
      <c r="H34" s="18">
        <v>0</v>
      </c>
      <c r="I34" s="18">
        <f t="shared" si="29"/>
        <v>0</v>
      </c>
      <c r="J34" s="1">
        <v>-1</v>
      </c>
      <c r="K34" s="1">
        <f t="shared" si="23"/>
        <v>1</v>
      </c>
      <c r="L34" s="1" t="str">
        <f t="shared" si="24"/>
        <v/>
      </c>
      <c r="M34" s="1" t="str">
        <f t="shared" si="25"/>
        <v/>
      </c>
      <c r="N34" s="1" t="str">
        <f t="shared" si="26"/>
        <v/>
      </c>
      <c r="O34" s="1" t="str">
        <f t="shared" si="27"/>
        <v/>
      </c>
      <c r="P34" s="1" t="str">
        <f t="shared" si="28"/>
        <v/>
      </c>
      <c r="AJ34" s="10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>
        <v>41</v>
      </c>
      <c r="B35">
        <v>1993</v>
      </c>
      <c r="C35">
        <v>9</v>
      </c>
      <c r="D35">
        <v>12</v>
      </c>
      <c r="E35" t="s">
        <v>192</v>
      </c>
      <c r="F35" s="18">
        <v>1</v>
      </c>
      <c r="G35" s="18">
        <v>0</v>
      </c>
      <c r="H35" s="18">
        <v>0</v>
      </c>
      <c r="I35" s="18">
        <f t="shared" si="29"/>
        <v>0</v>
      </c>
      <c r="J35" s="1">
        <v>1</v>
      </c>
      <c r="K35" s="1">
        <f t="shared" si="23"/>
        <v>1</v>
      </c>
      <c r="L35" s="1" t="str">
        <f t="shared" si="24"/>
        <v/>
      </c>
      <c r="M35" s="1" t="str">
        <f t="shared" si="25"/>
        <v/>
      </c>
      <c r="N35" s="1">
        <f t="shared" si="26"/>
        <v>3</v>
      </c>
      <c r="O35" s="1">
        <f t="shared" si="27"/>
        <v>1</v>
      </c>
      <c r="P35" s="1" t="str">
        <f t="shared" si="28"/>
        <v/>
      </c>
      <c r="AB35" s="1">
        <v>0.5</v>
      </c>
      <c r="AC35" s="1">
        <v>1</v>
      </c>
      <c r="AD35" s="1">
        <v>0.5</v>
      </c>
      <c r="AF35" s="1">
        <v>1</v>
      </c>
      <c r="AJ35" s="10"/>
      <c r="AK35" s="49"/>
      <c r="AL35" s="49"/>
    </row>
    <row r="36" spans="1:89" x14ac:dyDescent="0.3">
      <c r="A36" s="53">
        <v>41</v>
      </c>
      <c r="B36">
        <v>1993</v>
      </c>
      <c r="C36" s="184">
        <v>9</v>
      </c>
      <c r="D36" s="184">
        <v>12</v>
      </c>
      <c r="E36" t="s">
        <v>258</v>
      </c>
      <c r="F36" s="18">
        <v>9</v>
      </c>
      <c r="G36" s="18">
        <v>0</v>
      </c>
      <c r="H36" s="18">
        <v>0</v>
      </c>
      <c r="I36" s="18">
        <f t="shared" si="29"/>
        <v>0</v>
      </c>
      <c r="J36" s="1">
        <v>-1</v>
      </c>
      <c r="K36" s="1">
        <f t="shared" si="23"/>
        <v>1</v>
      </c>
      <c r="L36" s="1" t="str">
        <f t="shared" si="24"/>
        <v/>
      </c>
      <c r="M36" s="1" t="str">
        <f t="shared" si="25"/>
        <v/>
      </c>
      <c r="N36" s="1" t="str">
        <f t="shared" si="26"/>
        <v/>
      </c>
      <c r="O36" s="1" t="str">
        <f t="shared" si="27"/>
        <v/>
      </c>
      <c r="P36" s="1" t="str">
        <f t="shared" si="28"/>
        <v/>
      </c>
      <c r="AJ36" s="10"/>
    </row>
    <row r="37" spans="1:89" x14ac:dyDescent="0.3">
      <c r="A37">
        <v>41</v>
      </c>
      <c r="B37">
        <v>1993</v>
      </c>
      <c r="C37">
        <v>16</v>
      </c>
      <c r="D37">
        <v>12</v>
      </c>
      <c r="E37" t="s">
        <v>199</v>
      </c>
      <c r="F37" s="18">
        <v>3</v>
      </c>
      <c r="G37" s="18">
        <v>0</v>
      </c>
      <c r="H37" s="18">
        <v>0</v>
      </c>
      <c r="I37" s="18">
        <f t="shared" si="29"/>
        <v>0</v>
      </c>
      <c r="J37" s="1">
        <v>1</v>
      </c>
      <c r="K37" s="1">
        <f t="shared" si="23"/>
        <v>-1</v>
      </c>
      <c r="L37" s="1">
        <f t="shared" si="24"/>
        <v>3</v>
      </c>
      <c r="M37" s="1">
        <f t="shared" si="25"/>
        <v>5</v>
      </c>
      <c r="N37" s="1">
        <f t="shared" si="26"/>
        <v>3</v>
      </c>
      <c r="O37" s="1">
        <f t="shared" si="27"/>
        <v>1</v>
      </c>
      <c r="P37" s="1">
        <f t="shared" si="28"/>
        <v>2</v>
      </c>
      <c r="S37" s="1">
        <v>2</v>
      </c>
      <c r="Z37" s="1">
        <v>2</v>
      </c>
      <c r="AC37" s="1">
        <v>2</v>
      </c>
      <c r="AF37" s="1">
        <v>1</v>
      </c>
      <c r="AJ37" s="10"/>
      <c r="AK37" s="1">
        <v>1</v>
      </c>
    </row>
    <row r="38" spans="1:89" x14ac:dyDescent="0.3">
      <c r="A38">
        <v>41</v>
      </c>
      <c r="B38">
        <v>1994</v>
      </c>
      <c r="C38">
        <v>21</v>
      </c>
      <c r="D38">
        <v>1</v>
      </c>
      <c r="E38" t="s">
        <v>206</v>
      </c>
      <c r="F38" s="18">
        <v>1</v>
      </c>
      <c r="G38" s="18">
        <v>0</v>
      </c>
      <c r="H38" s="18">
        <v>0</v>
      </c>
      <c r="I38" s="18">
        <f t="shared" si="29"/>
        <v>0</v>
      </c>
      <c r="J38" s="1">
        <v>-1</v>
      </c>
      <c r="K38" s="1">
        <f t="shared" si="23"/>
        <v>1</v>
      </c>
      <c r="L38" s="1" t="str">
        <f t="shared" si="24"/>
        <v/>
      </c>
      <c r="M38" s="1">
        <f t="shared" si="25"/>
        <v>1.5</v>
      </c>
      <c r="N38" s="1">
        <f t="shared" si="26"/>
        <v>1.3333333333333333</v>
      </c>
      <c r="O38" s="1">
        <f t="shared" si="27"/>
        <v>2</v>
      </c>
      <c r="P38" s="1" t="str">
        <f t="shared" si="28"/>
        <v/>
      </c>
      <c r="V38" s="1">
        <v>1</v>
      </c>
      <c r="W38" s="1">
        <v>1</v>
      </c>
      <c r="AA38" s="10">
        <v>1</v>
      </c>
      <c r="AB38" s="1">
        <v>0.5</v>
      </c>
      <c r="AG38" s="1">
        <v>1</v>
      </c>
      <c r="AJ38" s="10"/>
    </row>
    <row r="39" spans="1:89" x14ac:dyDescent="0.3">
      <c r="A39">
        <v>41</v>
      </c>
      <c r="B39">
        <v>1994</v>
      </c>
      <c r="C39">
        <v>3</v>
      </c>
      <c r="D39">
        <v>2</v>
      </c>
      <c r="E39" t="s">
        <v>204</v>
      </c>
      <c r="F39" s="18">
        <v>1</v>
      </c>
      <c r="G39" s="18">
        <v>0</v>
      </c>
      <c r="H39" s="18">
        <v>0</v>
      </c>
      <c r="I39" s="18">
        <f t="shared" si="29"/>
        <v>0</v>
      </c>
      <c r="J39" s="1">
        <v>1</v>
      </c>
      <c r="K39" s="1">
        <f t="shared" si="23"/>
        <v>1</v>
      </c>
      <c r="L39" s="1">
        <f t="shared" si="24"/>
        <v>4</v>
      </c>
      <c r="M39" s="1" t="str">
        <f t="shared" si="25"/>
        <v/>
      </c>
      <c r="N39" s="1">
        <f t="shared" si="26"/>
        <v>1.5</v>
      </c>
      <c r="O39" s="1">
        <f t="shared" si="27"/>
        <v>1</v>
      </c>
      <c r="P39" s="1">
        <f t="shared" si="28"/>
        <v>1</v>
      </c>
      <c r="S39" s="1">
        <v>1</v>
      </c>
      <c r="T39" s="1">
        <v>1</v>
      </c>
      <c r="U39" s="9">
        <v>1</v>
      </c>
      <c r="AA39" s="10">
        <v>1</v>
      </c>
      <c r="AB39" s="1">
        <v>1</v>
      </c>
      <c r="AF39" s="1">
        <v>1</v>
      </c>
      <c r="AJ39" s="10">
        <v>1</v>
      </c>
      <c r="AN39" s="19" t="s">
        <v>45</v>
      </c>
    </row>
    <row r="40" spans="1:89" x14ac:dyDescent="0.3">
      <c r="A40" s="183">
        <v>41</v>
      </c>
      <c r="B40">
        <v>1994</v>
      </c>
      <c r="C40" s="184">
        <v>31</v>
      </c>
      <c r="D40" s="184">
        <v>3</v>
      </c>
      <c r="E40" t="s">
        <v>266</v>
      </c>
      <c r="F40" s="18">
        <v>1</v>
      </c>
      <c r="G40" s="18">
        <v>0</v>
      </c>
      <c r="H40" s="18">
        <v>0</v>
      </c>
      <c r="I40" s="18">
        <f t="shared" si="29"/>
        <v>0</v>
      </c>
      <c r="J40" s="1">
        <v>1</v>
      </c>
      <c r="K40" s="1">
        <f t="shared" si="23"/>
        <v>1</v>
      </c>
      <c r="L40" s="1">
        <f t="shared" si="24"/>
        <v>4.5</v>
      </c>
      <c r="M40" s="1">
        <f t="shared" si="25"/>
        <v>1.5</v>
      </c>
      <c r="N40" s="1">
        <f t="shared" si="26"/>
        <v>1.5</v>
      </c>
      <c r="O40" s="1">
        <f t="shared" si="27"/>
        <v>1</v>
      </c>
      <c r="P40" s="1">
        <f t="shared" si="28"/>
        <v>1</v>
      </c>
      <c r="T40" s="1">
        <v>1</v>
      </c>
      <c r="U40" s="9">
        <v>1</v>
      </c>
      <c r="V40" s="1">
        <v>1</v>
      </c>
      <c r="W40" s="1">
        <v>1</v>
      </c>
      <c r="AA40" s="10">
        <v>1</v>
      </c>
      <c r="AB40" s="1">
        <v>1</v>
      </c>
      <c r="AF40" s="1">
        <v>1</v>
      </c>
      <c r="AJ40" s="10">
        <v>1</v>
      </c>
      <c r="AN40" s="19" t="s">
        <v>45</v>
      </c>
    </row>
    <row r="41" spans="1:89" x14ac:dyDescent="0.3">
      <c r="A41" s="183">
        <v>41</v>
      </c>
      <c r="B41">
        <v>1994</v>
      </c>
      <c r="C41" s="184">
        <v>31</v>
      </c>
      <c r="D41" s="184">
        <v>3</v>
      </c>
      <c r="E41" t="s">
        <v>260</v>
      </c>
      <c r="F41" s="18">
        <v>9</v>
      </c>
      <c r="G41" s="18">
        <v>0</v>
      </c>
      <c r="H41" s="18">
        <v>0</v>
      </c>
      <c r="I41" s="18">
        <f t="shared" si="29"/>
        <v>0</v>
      </c>
      <c r="J41" s="1">
        <v>1</v>
      </c>
      <c r="K41" s="1">
        <f t="shared" si="23"/>
        <v>1</v>
      </c>
      <c r="L41" s="1" t="str">
        <f t="shared" si="24"/>
        <v/>
      </c>
      <c r="M41" s="1" t="str">
        <f t="shared" si="25"/>
        <v/>
      </c>
      <c r="N41" s="1" t="str">
        <f t="shared" si="26"/>
        <v/>
      </c>
      <c r="O41" s="1" t="str">
        <f t="shared" si="27"/>
        <v/>
      </c>
      <c r="P41" s="1" t="str">
        <f t="shared" si="28"/>
        <v/>
      </c>
      <c r="AJ41" s="10"/>
    </row>
    <row r="42" spans="1:89" x14ac:dyDescent="0.3">
      <c r="A42" s="183">
        <v>41</v>
      </c>
      <c r="B42">
        <v>1994</v>
      </c>
      <c r="C42" s="184">
        <v>31</v>
      </c>
      <c r="D42" s="184">
        <v>3</v>
      </c>
      <c r="E42" t="s">
        <v>261</v>
      </c>
      <c r="F42" s="18">
        <v>1</v>
      </c>
      <c r="G42" s="18">
        <v>0</v>
      </c>
      <c r="H42" s="18">
        <v>0</v>
      </c>
      <c r="I42" s="18">
        <f t="shared" si="29"/>
        <v>0</v>
      </c>
      <c r="J42" s="1">
        <v>-1</v>
      </c>
      <c r="K42" s="1">
        <f t="shared" si="23"/>
        <v>1</v>
      </c>
      <c r="L42" s="1">
        <f t="shared" si="24"/>
        <v>1.5</v>
      </c>
      <c r="M42" s="1" t="str">
        <f t="shared" si="25"/>
        <v/>
      </c>
      <c r="N42" s="1">
        <f t="shared" si="26"/>
        <v>4.5</v>
      </c>
      <c r="O42" s="1">
        <f t="shared" si="27"/>
        <v>1</v>
      </c>
      <c r="P42" s="1" t="str">
        <f t="shared" si="28"/>
        <v/>
      </c>
      <c r="Q42" s="10">
        <v>1</v>
      </c>
      <c r="R42" s="1">
        <v>1</v>
      </c>
      <c r="AD42" s="1">
        <v>1</v>
      </c>
      <c r="AE42" s="9">
        <v>1</v>
      </c>
      <c r="AF42" s="1">
        <v>1</v>
      </c>
      <c r="AJ42" s="10"/>
    </row>
    <row r="43" spans="1:89" x14ac:dyDescent="0.3">
      <c r="A43" s="183">
        <v>41</v>
      </c>
      <c r="B43">
        <v>1994</v>
      </c>
      <c r="C43" s="184">
        <v>31</v>
      </c>
      <c r="D43" s="184">
        <v>3</v>
      </c>
      <c r="E43" t="s">
        <v>262</v>
      </c>
      <c r="F43" s="18">
        <v>1</v>
      </c>
      <c r="G43" s="18">
        <v>0</v>
      </c>
      <c r="H43" s="18">
        <v>0</v>
      </c>
      <c r="I43" s="18">
        <f t="shared" si="29"/>
        <v>0</v>
      </c>
      <c r="J43" s="1">
        <v>-1</v>
      </c>
      <c r="K43" s="1">
        <f t="shared" si="23"/>
        <v>1</v>
      </c>
      <c r="L43" s="1" t="str">
        <f t="shared" si="24"/>
        <v/>
      </c>
      <c r="M43" s="1" t="str">
        <f t="shared" si="25"/>
        <v/>
      </c>
      <c r="N43" s="1">
        <f t="shared" si="26"/>
        <v>1.3333333333333333</v>
      </c>
      <c r="O43" s="1">
        <f t="shared" si="27"/>
        <v>1</v>
      </c>
      <c r="P43" s="1">
        <f t="shared" si="28"/>
        <v>4</v>
      </c>
      <c r="AA43" s="10">
        <v>1</v>
      </c>
      <c r="AB43" s="1">
        <v>0.5</v>
      </c>
      <c r="AF43" s="1">
        <v>1</v>
      </c>
      <c r="AJ43" s="10"/>
      <c r="AM43" s="9">
        <v>1</v>
      </c>
      <c r="AN43" s="19" t="s">
        <v>44</v>
      </c>
    </row>
    <row r="44" spans="1:89" x14ac:dyDescent="0.3">
      <c r="A44">
        <v>41</v>
      </c>
      <c r="B44">
        <v>1994</v>
      </c>
      <c r="C44">
        <v>31</v>
      </c>
      <c r="D44">
        <v>3</v>
      </c>
      <c r="E44" t="s">
        <v>207</v>
      </c>
      <c r="F44" s="18">
        <v>1</v>
      </c>
      <c r="G44" s="18">
        <v>0</v>
      </c>
      <c r="H44" s="18">
        <v>0</v>
      </c>
      <c r="I44" s="18">
        <f t="shared" si="29"/>
        <v>0</v>
      </c>
      <c r="J44" s="1">
        <v>1</v>
      </c>
      <c r="K44" s="1">
        <f t="shared" si="23"/>
        <v>1</v>
      </c>
      <c r="L44" s="1" t="str">
        <f t="shared" si="24"/>
        <v/>
      </c>
      <c r="M44" s="1">
        <f t="shared" si="25"/>
        <v>1.5</v>
      </c>
      <c r="N44" s="1">
        <f t="shared" si="26"/>
        <v>1.5</v>
      </c>
      <c r="O44" s="1">
        <f t="shared" si="27"/>
        <v>1</v>
      </c>
      <c r="P44" s="1">
        <f t="shared" si="28"/>
        <v>4</v>
      </c>
      <c r="V44" s="1">
        <v>1</v>
      </c>
      <c r="W44" s="1">
        <v>1</v>
      </c>
      <c r="AA44" s="10">
        <v>1</v>
      </c>
      <c r="AB44" s="1">
        <v>1</v>
      </c>
      <c r="AF44" s="1">
        <v>1</v>
      </c>
      <c r="AJ44" s="10"/>
      <c r="AM44" s="9">
        <v>1</v>
      </c>
      <c r="AN44" s="19" t="s">
        <v>45</v>
      </c>
    </row>
    <row r="45" spans="1:89" x14ac:dyDescent="0.3">
      <c r="A45">
        <v>41</v>
      </c>
      <c r="B45">
        <v>1994</v>
      </c>
      <c r="C45">
        <v>1</v>
      </c>
      <c r="D45">
        <v>4</v>
      </c>
      <c r="E45" t="s">
        <v>205</v>
      </c>
      <c r="F45" s="18">
        <v>1</v>
      </c>
      <c r="G45" s="18">
        <v>1</v>
      </c>
      <c r="H45" s="18">
        <v>0</v>
      </c>
      <c r="I45" s="18">
        <f t="shared" si="29"/>
        <v>1</v>
      </c>
      <c r="J45" s="1">
        <v>-1</v>
      </c>
      <c r="K45" s="1">
        <f t="shared" si="23"/>
        <v>-1</v>
      </c>
      <c r="L45" s="1" t="str">
        <f t="shared" si="24"/>
        <v/>
      </c>
      <c r="M45" s="1" t="str">
        <f t="shared" si="25"/>
        <v/>
      </c>
      <c r="N45" s="1">
        <f t="shared" si="26"/>
        <v>1</v>
      </c>
      <c r="O45" s="1">
        <f t="shared" si="27"/>
        <v>1</v>
      </c>
      <c r="P45" s="1" t="str">
        <f t="shared" si="28"/>
        <v/>
      </c>
      <c r="AA45" s="10">
        <v>2</v>
      </c>
      <c r="AF45" s="1">
        <v>1</v>
      </c>
      <c r="AJ45" s="10"/>
    </row>
    <row r="46" spans="1:89" x14ac:dyDescent="0.3">
      <c r="A46">
        <v>41</v>
      </c>
      <c r="B46">
        <v>1994</v>
      </c>
      <c r="C46">
        <v>7</v>
      </c>
      <c r="D46">
        <v>4</v>
      </c>
      <c r="E46" t="s">
        <v>208</v>
      </c>
      <c r="F46" s="18">
        <v>1</v>
      </c>
      <c r="G46" s="18">
        <v>0</v>
      </c>
      <c r="H46" s="18">
        <v>0</v>
      </c>
      <c r="I46" s="18">
        <f t="shared" si="29"/>
        <v>0</v>
      </c>
      <c r="J46" s="1">
        <v>-1</v>
      </c>
      <c r="K46" s="1">
        <f t="shared" si="23"/>
        <v>1</v>
      </c>
      <c r="L46" s="1" t="str">
        <f t="shared" si="24"/>
        <v/>
      </c>
      <c r="M46" s="1">
        <f t="shared" si="25"/>
        <v>3.5</v>
      </c>
      <c r="N46" s="1">
        <f t="shared" si="26"/>
        <v>4.2</v>
      </c>
      <c r="O46" s="1">
        <f t="shared" si="27"/>
        <v>4</v>
      </c>
      <c r="P46" s="1">
        <f t="shared" si="28"/>
        <v>4</v>
      </c>
      <c r="X46" s="1">
        <v>1</v>
      </c>
      <c r="Y46" s="1">
        <v>1</v>
      </c>
      <c r="AC46" s="1">
        <v>0.5</v>
      </c>
      <c r="AD46" s="1">
        <v>1</v>
      </c>
      <c r="AE46" s="9">
        <v>1</v>
      </c>
      <c r="AI46" s="1">
        <v>1</v>
      </c>
      <c r="AJ46" s="10"/>
      <c r="AM46" s="9">
        <v>1</v>
      </c>
    </row>
    <row r="47" spans="1:89" x14ac:dyDescent="0.3">
      <c r="A47">
        <v>41</v>
      </c>
      <c r="B47">
        <v>1994</v>
      </c>
      <c r="C47">
        <v>15</v>
      </c>
      <c r="D47">
        <v>4</v>
      </c>
      <c r="E47" t="s">
        <v>209</v>
      </c>
      <c r="F47" s="18">
        <v>2</v>
      </c>
      <c r="G47" s="18">
        <v>0</v>
      </c>
      <c r="H47" s="18">
        <v>0</v>
      </c>
      <c r="I47" s="18">
        <f t="shared" si="29"/>
        <v>0</v>
      </c>
      <c r="J47" s="1">
        <v>-1</v>
      </c>
      <c r="K47" s="1">
        <f t="shared" si="23"/>
        <v>-1</v>
      </c>
      <c r="L47" s="1">
        <f t="shared" si="24"/>
        <v>4.2</v>
      </c>
      <c r="M47" s="1">
        <f t="shared" si="25"/>
        <v>4.2</v>
      </c>
      <c r="N47" s="1">
        <f t="shared" si="26"/>
        <v>1.8</v>
      </c>
      <c r="O47" s="1" t="str">
        <f t="shared" si="27"/>
        <v/>
      </c>
      <c r="P47" s="1">
        <f t="shared" si="28"/>
        <v>1</v>
      </c>
      <c r="S47" s="1">
        <v>0.5</v>
      </c>
      <c r="T47" s="1">
        <v>1</v>
      </c>
      <c r="U47" s="9">
        <v>1</v>
      </c>
      <c r="X47" s="1">
        <v>0.5</v>
      </c>
      <c r="Y47" s="1">
        <v>1</v>
      </c>
      <c r="Z47" s="1">
        <v>1</v>
      </c>
      <c r="AA47" s="10">
        <v>1</v>
      </c>
      <c r="AB47" s="1">
        <v>1</v>
      </c>
      <c r="AC47" s="1">
        <v>0.5</v>
      </c>
      <c r="AJ47" s="10">
        <v>1</v>
      </c>
    </row>
    <row r="48" spans="1:89" x14ac:dyDescent="0.3">
      <c r="A48">
        <v>42</v>
      </c>
      <c r="B48">
        <v>1994</v>
      </c>
      <c r="C48">
        <v>19</v>
      </c>
      <c r="D48">
        <v>5</v>
      </c>
      <c r="E48" t="s">
        <v>212</v>
      </c>
      <c r="F48" s="18">
        <v>1</v>
      </c>
      <c r="G48" s="18">
        <v>0</v>
      </c>
      <c r="H48" s="18">
        <v>0</v>
      </c>
      <c r="I48" s="18">
        <f t="shared" si="29"/>
        <v>0</v>
      </c>
      <c r="J48" s="1">
        <v>-1</v>
      </c>
      <c r="K48" s="1">
        <f t="shared" si="23"/>
        <v>1</v>
      </c>
      <c r="L48" s="1">
        <f t="shared" si="24"/>
        <v>1.8</v>
      </c>
      <c r="M48" s="1">
        <f t="shared" si="25"/>
        <v>3</v>
      </c>
      <c r="N48" s="1">
        <f t="shared" si="26"/>
        <v>4.2</v>
      </c>
      <c r="O48" s="1">
        <f t="shared" si="27"/>
        <v>1</v>
      </c>
      <c r="P48" s="1">
        <f t="shared" si="28"/>
        <v>4</v>
      </c>
      <c r="Q48" s="10">
        <v>1</v>
      </c>
      <c r="R48" s="1">
        <v>1</v>
      </c>
      <c r="S48" s="1">
        <v>0.5</v>
      </c>
      <c r="W48" s="1">
        <v>0.5</v>
      </c>
      <c r="X48" s="1">
        <v>1</v>
      </c>
      <c r="Y48" s="1">
        <v>0.5</v>
      </c>
      <c r="AC48" s="1">
        <v>0.5</v>
      </c>
      <c r="AD48" s="1">
        <v>1</v>
      </c>
      <c r="AE48" s="9">
        <v>1</v>
      </c>
      <c r="AF48" s="1">
        <v>1</v>
      </c>
      <c r="AJ48" s="10"/>
      <c r="AM48" s="9">
        <v>1</v>
      </c>
      <c r="AN48" s="19" t="s">
        <v>44</v>
      </c>
    </row>
    <row r="49" spans="1:40" x14ac:dyDescent="0.3">
      <c r="A49">
        <v>42</v>
      </c>
      <c r="B49">
        <v>1994</v>
      </c>
      <c r="C49">
        <v>2</v>
      </c>
      <c r="D49">
        <v>6</v>
      </c>
      <c r="E49" t="s">
        <v>214</v>
      </c>
      <c r="F49" s="18">
        <v>2</v>
      </c>
      <c r="G49" s="18">
        <v>0</v>
      </c>
      <c r="H49" s="18">
        <v>1</v>
      </c>
      <c r="I49" s="18">
        <f t="shared" si="29"/>
        <v>1</v>
      </c>
      <c r="J49" s="1">
        <v>-1</v>
      </c>
      <c r="K49" s="1">
        <f t="shared" si="23"/>
        <v>-1</v>
      </c>
      <c r="L49" s="1" t="str">
        <f t="shared" si="24"/>
        <v/>
      </c>
      <c r="M49" s="1">
        <f t="shared" si="25"/>
        <v>5</v>
      </c>
      <c r="N49" s="1">
        <f t="shared" si="26"/>
        <v>5</v>
      </c>
      <c r="O49" s="1">
        <f t="shared" si="27"/>
        <v>1</v>
      </c>
      <c r="P49" s="1">
        <f t="shared" si="28"/>
        <v>4</v>
      </c>
      <c r="Z49" s="1">
        <v>2</v>
      </c>
      <c r="AE49" s="9">
        <v>2</v>
      </c>
      <c r="AF49" s="1">
        <v>1</v>
      </c>
      <c r="AJ49" s="10"/>
      <c r="AM49" s="9">
        <v>1</v>
      </c>
      <c r="AN49" s="19" t="s">
        <v>45</v>
      </c>
    </row>
    <row r="50" spans="1:40" x14ac:dyDescent="0.3">
      <c r="A50">
        <v>42</v>
      </c>
      <c r="B50">
        <v>1994</v>
      </c>
      <c r="C50">
        <v>9</v>
      </c>
      <c r="D50">
        <v>6</v>
      </c>
      <c r="E50" t="s">
        <v>211</v>
      </c>
      <c r="F50" s="18">
        <v>1</v>
      </c>
      <c r="G50" s="18">
        <v>0</v>
      </c>
      <c r="H50" s="18">
        <v>0</v>
      </c>
      <c r="I50" s="18">
        <f t="shared" si="29"/>
        <v>0</v>
      </c>
      <c r="J50" s="1">
        <v>-1</v>
      </c>
      <c r="K50" s="1">
        <f t="shared" ref="K50:K81" si="30">IF(F50=2,-1,IF(F50=3,-1,IF((F50+G50)=2,-1,IF((F50+H50)=2,-1,1))))</f>
        <v>1</v>
      </c>
      <c r="L50" s="1">
        <f t="shared" si="24"/>
        <v>4</v>
      </c>
      <c r="M50" s="1">
        <f t="shared" si="25"/>
        <v>2.8</v>
      </c>
      <c r="N50" s="1">
        <f t="shared" si="26"/>
        <v>2</v>
      </c>
      <c r="O50" s="1">
        <f t="shared" si="27"/>
        <v>1</v>
      </c>
      <c r="P50" s="1">
        <f t="shared" si="28"/>
        <v>1</v>
      </c>
      <c r="S50" s="1">
        <v>1</v>
      </c>
      <c r="T50" s="1">
        <v>1</v>
      </c>
      <c r="U50" s="9">
        <v>1</v>
      </c>
      <c r="W50" s="1">
        <v>1</v>
      </c>
      <c r="X50" s="1">
        <v>1</v>
      </c>
      <c r="Y50" s="1">
        <v>0.5</v>
      </c>
      <c r="AA50" s="10">
        <v>1</v>
      </c>
      <c r="AB50" s="1">
        <v>1</v>
      </c>
      <c r="AC50" s="1">
        <v>1</v>
      </c>
      <c r="AF50" s="1">
        <v>1</v>
      </c>
      <c r="AJ50" s="10">
        <v>1</v>
      </c>
    </row>
    <row r="51" spans="1:40" x14ac:dyDescent="0.3">
      <c r="A51" s="53">
        <v>42</v>
      </c>
      <c r="B51">
        <v>1994</v>
      </c>
      <c r="C51">
        <v>30</v>
      </c>
      <c r="D51">
        <v>6</v>
      </c>
      <c r="E51" t="s">
        <v>218</v>
      </c>
      <c r="F51" s="18">
        <v>1</v>
      </c>
      <c r="G51" s="18">
        <v>0</v>
      </c>
      <c r="H51" s="18">
        <v>0</v>
      </c>
      <c r="I51" s="18">
        <f t="shared" si="29"/>
        <v>0</v>
      </c>
      <c r="J51" s="1">
        <v>1</v>
      </c>
      <c r="K51" s="1">
        <f t="shared" si="30"/>
        <v>1</v>
      </c>
      <c r="L51" s="1" t="str">
        <f t="shared" si="24"/>
        <v/>
      </c>
      <c r="M51" s="1">
        <f t="shared" si="25"/>
        <v>1.5</v>
      </c>
      <c r="N51" s="1">
        <f t="shared" si="26"/>
        <v>1.5</v>
      </c>
      <c r="O51" s="1">
        <f t="shared" si="27"/>
        <v>1</v>
      </c>
      <c r="P51" s="1">
        <f t="shared" si="28"/>
        <v>1</v>
      </c>
      <c r="V51" s="1">
        <v>1</v>
      </c>
      <c r="W51" s="1">
        <v>1</v>
      </c>
      <c r="AA51" s="10">
        <v>1</v>
      </c>
      <c r="AB51" s="1">
        <v>1</v>
      </c>
      <c r="AF51" s="1">
        <v>1</v>
      </c>
      <c r="AJ51" s="10">
        <v>1</v>
      </c>
      <c r="AN51" s="58" t="s">
        <v>45</v>
      </c>
    </row>
    <row r="52" spans="1:40" x14ac:dyDescent="0.3">
      <c r="A52">
        <v>42</v>
      </c>
      <c r="B52">
        <v>1994</v>
      </c>
      <c r="C52">
        <v>30</v>
      </c>
      <c r="D52">
        <v>6</v>
      </c>
      <c r="E52" t="s">
        <v>213</v>
      </c>
      <c r="F52" s="18">
        <v>1</v>
      </c>
      <c r="G52" s="18">
        <v>0</v>
      </c>
      <c r="H52" s="18">
        <v>0</v>
      </c>
      <c r="I52" s="18">
        <f t="shared" si="29"/>
        <v>0</v>
      </c>
      <c r="J52" s="1">
        <v>-1</v>
      </c>
      <c r="K52" s="1">
        <f t="shared" si="30"/>
        <v>1</v>
      </c>
      <c r="L52" s="1" t="str">
        <f t="shared" si="24"/>
        <v/>
      </c>
      <c r="M52" s="1" t="str">
        <f t="shared" si="25"/>
        <v/>
      </c>
      <c r="N52" s="1">
        <f t="shared" si="26"/>
        <v>3.2</v>
      </c>
      <c r="O52" s="1">
        <f t="shared" si="27"/>
        <v>1</v>
      </c>
      <c r="P52" s="1" t="str">
        <f t="shared" si="28"/>
        <v/>
      </c>
      <c r="AB52" s="1">
        <v>0.5</v>
      </c>
      <c r="AC52" s="1">
        <v>1</v>
      </c>
      <c r="AD52" s="1">
        <v>1</v>
      </c>
      <c r="AF52" s="1">
        <v>1</v>
      </c>
      <c r="AJ52" s="10"/>
    </row>
    <row r="53" spans="1:40" x14ac:dyDescent="0.3">
      <c r="A53">
        <v>42</v>
      </c>
      <c r="B53">
        <v>1994</v>
      </c>
      <c r="C53">
        <v>7</v>
      </c>
      <c r="D53">
        <v>7</v>
      </c>
      <c r="E53" t="s">
        <v>216</v>
      </c>
      <c r="F53" s="1">
        <v>1</v>
      </c>
      <c r="G53" s="18">
        <v>0</v>
      </c>
      <c r="H53" s="18">
        <v>0</v>
      </c>
      <c r="I53" s="18">
        <f t="shared" si="29"/>
        <v>0</v>
      </c>
      <c r="J53" s="1">
        <v>-1</v>
      </c>
      <c r="K53" s="1">
        <f t="shared" si="30"/>
        <v>1</v>
      </c>
      <c r="L53" s="1" t="str">
        <f t="shared" si="24"/>
        <v/>
      </c>
      <c r="M53" s="1" t="str">
        <f t="shared" si="25"/>
        <v/>
      </c>
      <c r="N53" s="1">
        <f t="shared" si="26"/>
        <v>4</v>
      </c>
      <c r="O53" s="1">
        <f t="shared" si="27"/>
        <v>1</v>
      </c>
      <c r="P53" s="1">
        <f t="shared" si="28"/>
        <v>4</v>
      </c>
      <c r="AC53" s="1">
        <v>1</v>
      </c>
      <c r="AD53" s="1">
        <v>1</v>
      </c>
      <c r="AE53" s="9">
        <v>1</v>
      </c>
      <c r="AF53" s="1">
        <v>1</v>
      </c>
      <c r="AJ53" s="10"/>
      <c r="AM53" s="9">
        <v>1</v>
      </c>
    </row>
    <row r="54" spans="1:40" x14ac:dyDescent="0.3">
      <c r="A54" s="183">
        <v>42</v>
      </c>
      <c r="B54">
        <v>1994</v>
      </c>
      <c r="C54" s="184">
        <v>14</v>
      </c>
      <c r="D54" s="184">
        <v>7</v>
      </c>
      <c r="E54" t="s">
        <v>267</v>
      </c>
      <c r="F54" s="18">
        <v>1</v>
      </c>
      <c r="G54" s="18">
        <v>1</v>
      </c>
      <c r="H54" s="18">
        <v>0</v>
      </c>
      <c r="I54" s="18">
        <f t="shared" si="29"/>
        <v>1</v>
      </c>
      <c r="J54" s="1">
        <v>-1</v>
      </c>
      <c r="K54" s="1">
        <f t="shared" si="30"/>
        <v>-1</v>
      </c>
      <c r="L54" s="1" t="str">
        <f t="shared" si="24"/>
        <v/>
      </c>
      <c r="M54" s="1" t="str">
        <f t="shared" si="25"/>
        <v/>
      </c>
      <c r="N54" s="1">
        <f t="shared" si="26"/>
        <v>5</v>
      </c>
      <c r="O54" s="1">
        <f t="shared" si="27"/>
        <v>1</v>
      </c>
      <c r="P54" s="1">
        <f t="shared" si="28"/>
        <v>4</v>
      </c>
      <c r="AE54" s="9">
        <v>2</v>
      </c>
      <c r="AF54" s="1">
        <v>1</v>
      </c>
      <c r="AJ54" s="10"/>
      <c r="AM54" s="9">
        <v>1</v>
      </c>
      <c r="AN54" s="19" t="s">
        <v>45</v>
      </c>
    </row>
    <row r="55" spans="1:40" x14ac:dyDescent="0.3">
      <c r="A55" s="53">
        <v>42</v>
      </c>
      <c r="B55">
        <v>1994</v>
      </c>
      <c r="C55">
        <v>13</v>
      </c>
      <c r="D55">
        <v>10</v>
      </c>
      <c r="E55" t="s">
        <v>220</v>
      </c>
      <c r="F55" s="18">
        <v>0</v>
      </c>
      <c r="G55" s="18">
        <v>0</v>
      </c>
      <c r="H55" s="18">
        <v>0</v>
      </c>
      <c r="I55" s="18">
        <f t="shared" si="29"/>
        <v>0</v>
      </c>
      <c r="J55" s="1">
        <v>-1</v>
      </c>
      <c r="K55" s="1">
        <f t="shared" si="30"/>
        <v>1</v>
      </c>
      <c r="L55" s="1" t="str">
        <f t="shared" si="24"/>
        <v/>
      </c>
      <c r="M55" s="1" t="str">
        <f t="shared" si="25"/>
        <v/>
      </c>
      <c r="N55" s="1" t="str">
        <f t="shared" si="26"/>
        <v/>
      </c>
      <c r="O55" s="1" t="str">
        <f t="shared" si="27"/>
        <v/>
      </c>
      <c r="P55" s="1" t="str">
        <f t="shared" si="28"/>
        <v/>
      </c>
      <c r="AJ55" s="10"/>
    </row>
    <row r="56" spans="1:40" x14ac:dyDescent="0.3">
      <c r="A56" s="53">
        <v>42</v>
      </c>
      <c r="B56">
        <v>1994</v>
      </c>
      <c r="C56">
        <v>9</v>
      </c>
      <c r="D56">
        <v>11</v>
      </c>
      <c r="E56" t="s">
        <v>219</v>
      </c>
      <c r="F56" s="18">
        <v>1</v>
      </c>
      <c r="G56" s="18">
        <v>0</v>
      </c>
      <c r="H56" s="18">
        <v>0</v>
      </c>
      <c r="I56" s="18">
        <f t="shared" si="29"/>
        <v>0</v>
      </c>
      <c r="J56" s="1">
        <v>-1</v>
      </c>
      <c r="K56" s="1">
        <f t="shared" si="30"/>
        <v>1</v>
      </c>
      <c r="L56" s="1" t="str">
        <f t="shared" si="24"/>
        <v/>
      </c>
      <c r="M56" s="1">
        <f t="shared" si="25"/>
        <v>1.8</v>
      </c>
      <c r="N56" s="1">
        <f t="shared" si="26"/>
        <v>1.5</v>
      </c>
      <c r="O56" s="1">
        <f t="shared" si="27"/>
        <v>1</v>
      </c>
      <c r="P56" s="1">
        <f t="shared" si="28"/>
        <v>2</v>
      </c>
      <c r="V56" s="1">
        <v>1</v>
      </c>
      <c r="W56" s="1">
        <v>1</v>
      </c>
      <c r="X56" s="1">
        <v>0.5</v>
      </c>
      <c r="AA56" s="10">
        <v>1</v>
      </c>
      <c r="AB56" s="1">
        <v>1</v>
      </c>
      <c r="AF56" s="1">
        <v>1</v>
      </c>
      <c r="AJ56" s="10"/>
      <c r="AK56" s="1">
        <v>1</v>
      </c>
      <c r="AN56" s="19" t="s">
        <v>45</v>
      </c>
    </row>
    <row r="57" spans="1:40" x14ac:dyDescent="0.3">
      <c r="A57" s="53">
        <v>42</v>
      </c>
      <c r="B57">
        <v>1994</v>
      </c>
      <c r="C57">
        <v>9</v>
      </c>
      <c r="D57">
        <v>11</v>
      </c>
      <c r="E57" t="s">
        <v>217</v>
      </c>
      <c r="F57" s="1">
        <v>3</v>
      </c>
      <c r="G57" s="1">
        <v>1</v>
      </c>
      <c r="H57" s="1">
        <v>1</v>
      </c>
      <c r="I57" s="18">
        <f t="shared" si="29"/>
        <v>1</v>
      </c>
      <c r="J57" s="1">
        <v>-1</v>
      </c>
      <c r="K57" s="1">
        <f t="shared" si="30"/>
        <v>-1</v>
      </c>
      <c r="L57" s="1" t="str">
        <f t="shared" si="24"/>
        <v/>
      </c>
      <c r="M57" s="1">
        <f t="shared" si="25"/>
        <v>1</v>
      </c>
      <c r="N57" s="1">
        <f t="shared" si="26"/>
        <v>2</v>
      </c>
      <c r="O57" s="1">
        <f t="shared" si="27"/>
        <v>1</v>
      </c>
      <c r="P57" s="1">
        <f t="shared" si="28"/>
        <v>1</v>
      </c>
      <c r="V57" s="1">
        <v>2</v>
      </c>
      <c r="AB57" s="1">
        <v>2</v>
      </c>
      <c r="AF57" s="1">
        <v>1</v>
      </c>
      <c r="AJ57" s="10">
        <v>1</v>
      </c>
      <c r="AN57" s="19" t="s">
        <v>45</v>
      </c>
    </row>
    <row r="58" spans="1:40" x14ac:dyDescent="0.3">
      <c r="A58">
        <v>42</v>
      </c>
      <c r="B58">
        <v>1994</v>
      </c>
      <c r="C58">
        <v>1</v>
      </c>
      <c r="D58">
        <v>12</v>
      </c>
      <c r="E58" t="s">
        <v>210</v>
      </c>
      <c r="F58" s="18">
        <v>2</v>
      </c>
      <c r="G58" s="18">
        <v>0</v>
      </c>
      <c r="H58" s="18">
        <v>0</v>
      </c>
      <c r="I58" s="18">
        <f t="shared" si="29"/>
        <v>0</v>
      </c>
      <c r="J58" s="1">
        <v>-1</v>
      </c>
      <c r="K58" s="1">
        <f t="shared" si="30"/>
        <v>-1</v>
      </c>
      <c r="L58" s="1">
        <f t="shared" si="24"/>
        <v>1.5</v>
      </c>
      <c r="M58" s="1">
        <f t="shared" si="25"/>
        <v>4.666666666666667</v>
      </c>
      <c r="N58" s="1">
        <f t="shared" si="26"/>
        <v>4.5</v>
      </c>
      <c r="O58" s="1" t="str">
        <f t="shared" si="27"/>
        <v/>
      </c>
      <c r="P58" s="1" t="str">
        <f t="shared" si="28"/>
        <v/>
      </c>
      <c r="Q58" s="10">
        <v>1</v>
      </c>
      <c r="R58" s="1">
        <v>1</v>
      </c>
      <c r="Y58" s="1">
        <v>0.5</v>
      </c>
      <c r="Z58" s="1">
        <v>1</v>
      </c>
      <c r="AD58" s="1">
        <v>1</v>
      </c>
      <c r="AE58" s="9">
        <v>1</v>
      </c>
      <c r="AJ58" s="10"/>
    </row>
    <row r="59" spans="1:40" x14ac:dyDescent="0.3">
      <c r="A59">
        <v>42</v>
      </c>
      <c r="B59">
        <v>1994</v>
      </c>
      <c r="C59">
        <v>22</v>
      </c>
      <c r="D59">
        <v>12</v>
      </c>
      <c r="E59" t="s">
        <v>215</v>
      </c>
      <c r="F59" s="18">
        <v>1</v>
      </c>
      <c r="G59" s="18">
        <v>0</v>
      </c>
      <c r="H59" s="18">
        <v>0</v>
      </c>
      <c r="I59" s="18">
        <f t="shared" si="29"/>
        <v>0</v>
      </c>
      <c r="J59" s="1">
        <v>-1</v>
      </c>
      <c r="K59" s="1">
        <f t="shared" si="30"/>
        <v>1</v>
      </c>
      <c r="L59" s="1" t="str">
        <f t="shared" si="24"/>
        <v/>
      </c>
      <c r="M59" s="1" t="str">
        <f t="shared" si="25"/>
        <v/>
      </c>
      <c r="N59" s="1">
        <f t="shared" si="26"/>
        <v>2.2000000000000002</v>
      </c>
      <c r="O59" s="1">
        <f t="shared" si="27"/>
        <v>1</v>
      </c>
      <c r="P59" s="1" t="str">
        <f t="shared" si="28"/>
        <v/>
      </c>
      <c r="AA59" s="10">
        <v>0.5</v>
      </c>
      <c r="AB59" s="1">
        <v>1</v>
      </c>
      <c r="AC59" s="1">
        <v>1</v>
      </c>
      <c r="AF59" s="1">
        <v>1</v>
      </c>
      <c r="AJ59" s="10"/>
      <c r="AN59" s="38"/>
    </row>
    <row r="60" spans="1:40" x14ac:dyDescent="0.3">
      <c r="A60" s="53">
        <v>42</v>
      </c>
      <c r="B60">
        <v>1995</v>
      </c>
      <c r="C60">
        <v>19</v>
      </c>
      <c r="D60">
        <v>1</v>
      </c>
      <c r="E60" t="s">
        <v>226</v>
      </c>
      <c r="F60" s="18">
        <v>1</v>
      </c>
      <c r="G60" s="18">
        <v>0</v>
      </c>
      <c r="H60" s="18">
        <v>0</v>
      </c>
      <c r="I60" s="18">
        <f t="shared" si="29"/>
        <v>0</v>
      </c>
      <c r="J60" s="1">
        <v>1</v>
      </c>
      <c r="K60" s="1">
        <f t="shared" si="30"/>
        <v>1</v>
      </c>
      <c r="L60" s="1" t="str">
        <f t="shared" si="24"/>
        <v/>
      </c>
      <c r="M60" s="1" t="str">
        <f t="shared" si="25"/>
        <v/>
      </c>
      <c r="N60" s="1">
        <f t="shared" si="26"/>
        <v>1.5</v>
      </c>
      <c r="O60" s="1">
        <f t="shared" si="27"/>
        <v>1</v>
      </c>
      <c r="P60" s="1">
        <f t="shared" si="28"/>
        <v>3</v>
      </c>
      <c r="AA60" s="10">
        <v>1</v>
      </c>
      <c r="AB60" s="1">
        <v>1</v>
      </c>
      <c r="AF60" s="1">
        <v>1</v>
      </c>
      <c r="AJ60" s="10"/>
      <c r="AL60" s="1">
        <v>1</v>
      </c>
      <c r="AN60" s="19" t="s">
        <v>45</v>
      </c>
    </row>
    <row r="61" spans="1:40" x14ac:dyDescent="0.3">
      <c r="A61" s="183">
        <v>42</v>
      </c>
      <c r="B61">
        <v>1995</v>
      </c>
      <c r="C61" s="184">
        <v>9</v>
      </c>
      <c r="D61" s="184">
        <v>3</v>
      </c>
      <c r="E61" t="s">
        <v>268</v>
      </c>
      <c r="F61" s="1">
        <v>1</v>
      </c>
      <c r="G61" s="1">
        <v>0</v>
      </c>
      <c r="H61" s="1">
        <v>0</v>
      </c>
      <c r="I61" s="18">
        <f t="shared" si="29"/>
        <v>0</v>
      </c>
      <c r="J61" s="1">
        <v>-1</v>
      </c>
      <c r="K61" s="1">
        <f t="shared" si="30"/>
        <v>1</v>
      </c>
      <c r="L61" s="1" t="str">
        <f t="shared" si="24"/>
        <v/>
      </c>
      <c r="M61" s="1" t="str">
        <f t="shared" si="25"/>
        <v/>
      </c>
      <c r="N61" s="1">
        <f t="shared" si="26"/>
        <v>1.5</v>
      </c>
      <c r="O61" s="1">
        <f t="shared" si="27"/>
        <v>1</v>
      </c>
      <c r="P61" s="1">
        <f t="shared" si="28"/>
        <v>1</v>
      </c>
      <c r="AA61" s="10">
        <v>1</v>
      </c>
      <c r="AB61" s="1">
        <v>1</v>
      </c>
      <c r="AF61" s="1">
        <v>1</v>
      </c>
      <c r="AJ61" s="10">
        <v>1</v>
      </c>
      <c r="AN61" s="19" t="s">
        <v>45</v>
      </c>
    </row>
    <row r="62" spans="1:40" x14ac:dyDescent="0.3">
      <c r="A62" s="183">
        <v>42</v>
      </c>
      <c r="B62">
        <v>1995</v>
      </c>
      <c r="C62" s="184">
        <v>16</v>
      </c>
      <c r="D62" s="184">
        <v>3</v>
      </c>
      <c r="E62" t="s">
        <v>271</v>
      </c>
      <c r="F62" s="18">
        <v>1</v>
      </c>
      <c r="G62" s="18">
        <v>0</v>
      </c>
      <c r="H62" s="18">
        <v>0</v>
      </c>
      <c r="I62" s="18">
        <f t="shared" si="29"/>
        <v>0</v>
      </c>
      <c r="J62" s="1">
        <v>1</v>
      </c>
      <c r="K62" s="1">
        <f t="shared" si="30"/>
        <v>1</v>
      </c>
      <c r="L62" s="1" t="str">
        <f t="shared" si="24"/>
        <v/>
      </c>
      <c r="M62" s="1">
        <f t="shared" si="25"/>
        <v>1.5</v>
      </c>
      <c r="N62" s="1">
        <f t="shared" si="26"/>
        <v>1.5</v>
      </c>
      <c r="O62" s="1">
        <f t="shared" si="27"/>
        <v>1</v>
      </c>
      <c r="P62" s="1">
        <f t="shared" si="28"/>
        <v>1</v>
      </c>
      <c r="V62" s="1">
        <v>1</v>
      </c>
      <c r="W62" s="1">
        <v>1</v>
      </c>
      <c r="AA62" s="10">
        <v>1</v>
      </c>
      <c r="AB62" s="1">
        <v>1</v>
      </c>
      <c r="AF62" s="1">
        <v>1</v>
      </c>
      <c r="AJ62" s="10">
        <v>1</v>
      </c>
      <c r="AN62" s="19" t="s">
        <v>45</v>
      </c>
    </row>
    <row r="63" spans="1:40" x14ac:dyDescent="0.3">
      <c r="A63" s="183">
        <v>42</v>
      </c>
      <c r="B63">
        <v>1995</v>
      </c>
      <c r="C63" s="184">
        <v>30</v>
      </c>
      <c r="D63" s="184">
        <v>3</v>
      </c>
      <c r="E63" t="s">
        <v>269</v>
      </c>
      <c r="F63" s="18">
        <v>1</v>
      </c>
      <c r="G63" s="18">
        <v>0</v>
      </c>
      <c r="H63" s="18">
        <v>0</v>
      </c>
      <c r="I63" s="18">
        <f t="shared" si="29"/>
        <v>0</v>
      </c>
      <c r="J63" s="1">
        <v>-1</v>
      </c>
      <c r="K63" s="1">
        <f t="shared" si="30"/>
        <v>1</v>
      </c>
      <c r="L63" s="1" t="str">
        <f t="shared" si="24"/>
        <v/>
      </c>
      <c r="M63" s="1" t="str">
        <f t="shared" si="25"/>
        <v/>
      </c>
      <c r="N63" s="1">
        <f t="shared" si="26"/>
        <v>2.2000000000000002</v>
      </c>
      <c r="O63" s="1">
        <f t="shared" si="27"/>
        <v>2</v>
      </c>
      <c r="P63" s="1">
        <f t="shared" si="28"/>
        <v>1</v>
      </c>
      <c r="AA63" s="10">
        <v>0.5</v>
      </c>
      <c r="AB63" s="1">
        <v>1</v>
      </c>
      <c r="AC63" s="1">
        <v>1</v>
      </c>
      <c r="AG63" s="1">
        <v>1</v>
      </c>
      <c r="AJ63" s="10">
        <v>1</v>
      </c>
      <c r="AN63" s="19" t="s">
        <v>45</v>
      </c>
    </row>
    <row r="64" spans="1:40" x14ac:dyDescent="0.3">
      <c r="A64" s="53">
        <v>42</v>
      </c>
      <c r="B64">
        <v>1995</v>
      </c>
      <c r="C64">
        <v>13</v>
      </c>
      <c r="D64">
        <v>4</v>
      </c>
      <c r="E64" t="s">
        <v>233</v>
      </c>
      <c r="F64" s="18">
        <v>1</v>
      </c>
      <c r="G64" s="18">
        <v>0</v>
      </c>
      <c r="H64" s="18">
        <v>0</v>
      </c>
      <c r="I64" s="18">
        <f t="shared" si="29"/>
        <v>0</v>
      </c>
      <c r="J64" s="1">
        <v>-1</v>
      </c>
      <c r="K64" s="1">
        <f t="shared" si="30"/>
        <v>1</v>
      </c>
      <c r="L64" s="1" t="str">
        <f t="shared" si="24"/>
        <v/>
      </c>
      <c r="M64" s="1">
        <f t="shared" si="25"/>
        <v>2</v>
      </c>
      <c r="N64" s="1">
        <f t="shared" si="26"/>
        <v>2.2000000000000002</v>
      </c>
      <c r="O64" s="1">
        <f t="shared" si="27"/>
        <v>2</v>
      </c>
      <c r="P64" s="1" t="str">
        <f t="shared" si="28"/>
        <v/>
      </c>
      <c r="V64" s="1">
        <v>1</v>
      </c>
      <c r="W64" s="1">
        <v>1</v>
      </c>
      <c r="X64" s="1">
        <v>1</v>
      </c>
      <c r="AA64" s="10">
        <v>0.5</v>
      </c>
      <c r="AB64" s="1">
        <v>1</v>
      </c>
      <c r="AC64" s="1">
        <v>1</v>
      </c>
      <c r="AG64" s="1">
        <v>1</v>
      </c>
      <c r="AJ64" s="10"/>
      <c r="AN64" s="58"/>
    </row>
    <row r="65" spans="1:40" x14ac:dyDescent="0.3">
      <c r="A65" s="53">
        <v>42</v>
      </c>
      <c r="B65">
        <v>1995</v>
      </c>
      <c r="C65">
        <v>25</v>
      </c>
      <c r="D65">
        <v>5</v>
      </c>
      <c r="E65" t="s">
        <v>229</v>
      </c>
      <c r="F65" s="18">
        <v>0</v>
      </c>
      <c r="G65" s="18">
        <v>0</v>
      </c>
      <c r="H65" s="18">
        <v>0</v>
      </c>
      <c r="I65" s="18">
        <f t="shared" si="29"/>
        <v>0</v>
      </c>
      <c r="J65" s="1">
        <v>-1</v>
      </c>
      <c r="K65" s="1">
        <f t="shared" si="30"/>
        <v>1</v>
      </c>
      <c r="L65" s="1" t="str">
        <f t="shared" si="24"/>
        <v/>
      </c>
      <c r="M65" s="1" t="str">
        <f t="shared" si="25"/>
        <v/>
      </c>
      <c r="N65" s="1" t="str">
        <f t="shared" si="26"/>
        <v/>
      </c>
      <c r="O65" s="1" t="str">
        <f t="shared" si="27"/>
        <v/>
      </c>
      <c r="P65" s="1" t="str">
        <f t="shared" si="28"/>
        <v/>
      </c>
      <c r="AJ65" s="10"/>
      <c r="AK65" s="49"/>
      <c r="AL65" s="49"/>
    </row>
    <row r="66" spans="1:40" x14ac:dyDescent="0.3">
      <c r="A66" s="53">
        <v>42</v>
      </c>
      <c r="B66">
        <v>1995</v>
      </c>
      <c r="C66">
        <v>25</v>
      </c>
      <c r="D66">
        <v>5</v>
      </c>
      <c r="E66" t="s">
        <v>223</v>
      </c>
      <c r="F66" s="18">
        <v>0</v>
      </c>
      <c r="G66" s="18">
        <v>0</v>
      </c>
      <c r="H66" s="18">
        <v>0</v>
      </c>
      <c r="I66" s="18">
        <f t="shared" si="29"/>
        <v>0</v>
      </c>
      <c r="J66" s="1">
        <v>1</v>
      </c>
      <c r="K66" s="1">
        <f t="shared" si="30"/>
        <v>1</v>
      </c>
      <c r="L66" s="1" t="str">
        <f t="shared" si="24"/>
        <v/>
      </c>
      <c r="M66" s="1" t="str">
        <f t="shared" si="25"/>
        <v/>
      </c>
      <c r="N66" s="1" t="str">
        <f t="shared" si="26"/>
        <v/>
      </c>
      <c r="O66" s="1" t="str">
        <f t="shared" si="27"/>
        <v/>
      </c>
      <c r="P66" s="1" t="str">
        <f t="shared" si="28"/>
        <v/>
      </c>
      <c r="AJ66" s="10"/>
    </row>
    <row r="67" spans="1:40" x14ac:dyDescent="0.3">
      <c r="A67" s="53">
        <v>42</v>
      </c>
      <c r="B67">
        <v>1995</v>
      </c>
      <c r="C67">
        <v>25</v>
      </c>
      <c r="D67">
        <v>5</v>
      </c>
      <c r="E67" t="s">
        <v>222</v>
      </c>
      <c r="F67" s="18">
        <v>0</v>
      </c>
      <c r="G67" s="18">
        <v>0</v>
      </c>
      <c r="H67" s="18">
        <v>0</v>
      </c>
      <c r="I67" s="18">
        <f t="shared" si="29"/>
        <v>0</v>
      </c>
      <c r="J67" s="1">
        <v>1</v>
      </c>
      <c r="K67" s="1">
        <f t="shared" si="30"/>
        <v>1</v>
      </c>
      <c r="L67" s="1" t="str">
        <f t="shared" si="24"/>
        <v/>
      </c>
      <c r="M67" s="1" t="str">
        <f t="shared" si="25"/>
        <v/>
      </c>
      <c r="N67" s="1" t="str">
        <f t="shared" si="26"/>
        <v/>
      </c>
      <c r="O67" s="1" t="str">
        <f t="shared" si="27"/>
        <v/>
      </c>
      <c r="P67" s="1" t="str">
        <f t="shared" si="28"/>
        <v/>
      </c>
      <c r="AJ67" s="10"/>
    </row>
    <row r="68" spans="1:40" x14ac:dyDescent="0.3">
      <c r="A68" s="53">
        <v>42</v>
      </c>
      <c r="B68">
        <v>1995</v>
      </c>
      <c r="C68">
        <v>1</v>
      </c>
      <c r="D68">
        <v>6</v>
      </c>
      <c r="E68" t="s">
        <v>235</v>
      </c>
      <c r="F68" s="18">
        <v>1</v>
      </c>
      <c r="G68" s="18">
        <v>0</v>
      </c>
      <c r="H68" s="18">
        <v>0</v>
      </c>
      <c r="I68" s="18">
        <f t="shared" si="29"/>
        <v>0</v>
      </c>
      <c r="J68" s="1">
        <v>-1</v>
      </c>
      <c r="K68" s="1">
        <f t="shared" si="30"/>
        <v>1</v>
      </c>
      <c r="L68" s="1" t="str">
        <f t="shared" si="24"/>
        <v/>
      </c>
      <c r="M68" s="1" t="str">
        <f t="shared" si="25"/>
        <v/>
      </c>
      <c r="N68" s="1">
        <f t="shared" si="26"/>
        <v>2</v>
      </c>
      <c r="O68" s="1">
        <f t="shared" si="27"/>
        <v>2</v>
      </c>
      <c r="P68" s="1">
        <f t="shared" si="28"/>
        <v>2</v>
      </c>
      <c r="AA68" s="10">
        <v>0.5</v>
      </c>
      <c r="AB68" s="1">
        <v>1</v>
      </c>
      <c r="AC68" s="1">
        <v>0.5</v>
      </c>
      <c r="AG68" s="1">
        <v>1</v>
      </c>
      <c r="AJ68" s="10"/>
      <c r="AK68" s="1">
        <v>1</v>
      </c>
      <c r="AN68" s="19" t="s">
        <v>45</v>
      </c>
    </row>
    <row r="69" spans="1:40" x14ac:dyDescent="0.3">
      <c r="A69" s="53">
        <v>42</v>
      </c>
      <c r="B69">
        <v>1995</v>
      </c>
      <c r="C69">
        <v>8</v>
      </c>
      <c r="D69">
        <v>6</v>
      </c>
      <c r="E69" t="s">
        <v>232</v>
      </c>
      <c r="F69" s="18">
        <v>1</v>
      </c>
      <c r="G69" s="18">
        <v>0</v>
      </c>
      <c r="H69" s="18">
        <v>0</v>
      </c>
      <c r="I69" s="18">
        <f t="shared" si="29"/>
        <v>0</v>
      </c>
      <c r="J69" s="1">
        <v>1</v>
      </c>
      <c r="K69" s="1">
        <f t="shared" si="30"/>
        <v>1</v>
      </c>
      <c r="L69" s="1" t="str">
        <f t="shared" si="24"/>
        <v/>
      </c>
      <c r="M69" s="1" t="str">
        <f t="shared" si="25"/>
        <v/>
      </c>
      <c r="N69" s="1">
        <f t="shared" si="26"/>
        <v>1.5</v>
      </c>
      <c r="O69" s="1">
        <f t="shared" si="27"/>
        <v>1</v>
      </c>
      <c r="P69" s="1" t="str">
        <f t="shared" si="28"/>
        <v/>
      </c>
      <c r="AA69" s="10">
        <v>1</v>
      </c>
      <c r="AB69" s="1">
        <v>1</v>
      </c>
      <c r="AF69" s="1">
        <v>1</v>
      </c>
      <c r="AJ69" s="10"/>
    </row>
    <row r="70" spans="1:40" x14ac:dyDescent="0.3">
      <c r="A70" s="53">
        <v>42</v>
      </c>
      <c r="B70">
        <v>1995</v>
      </c>
      <c r="C70">
        <v>8</v>
      </c>
      <c r="D70">
        <v>6</v>
      </c>
      <c r="E70" t="s">
        <v>231</v>
      </c>
      <c r="F70" s="18">
        <v>1</v>
      </c>
      <c r="G70" s="18">
        <v>0</v>
      </c>
      <c r="H70" s="18">
        <v>0</v>
      </c>
      <c r="I70" s="18">
        <f t="shared" si="29"/>
        <v>0</v>
      </c>
      <c r="J70" s="1">
        <v>1</v>
      </c>
      <c r="K70" s="1">
        <f t="shared" si="30"/>
        <v>1</v>
      </c>
      <c r="L70" s="1" t="str">
        <f t="shared" si="24"/>
        <v/>
      </c>
      <c r="M70" s="1" t="str">
        <f t="shared" si="25"/>
        <v/>
      </c>
      <c r="N70" s="1">
        <f t="shared" si="26"/>
        <v>2.8</v>
      </c>
      <c r="O70" s="1">
        <f t="shared" si="27"/>
        <v>1</v>
      </c>
      <c r="P70" s="1" t="str">
        <f t="shared" si="28"/>
        <v/>
      </c>
      <c r="AB70" s="1">
        <v>1</v>
      </c>
      <c r="AC70" s="1">
        <v>1</v>
      </c>
      <c r="AD70" s="1">
        <v>0.5</v>
      </c>
      <c r="AF70" s="1">
        <v>1</v>
      </c>
      <c r="AJ70" s="10"/>
    </row>
    <row r="71" spans="1:40" x14ac:dyDescent="0.3">
      <c r="A71" s="183">
        <v>42</v>
      </c>
      <c r="B71">
        <v>1995</v>
      </c>
      <c r="C71" s="184">
        <v>6</v>
      </c>
      <c r="D71" s="184">
        <v>7</v>
      </c>
      <c r="E71" t="s">
        <v>293</v>
      </c>
      <c r="F71" s="18">
        <v>3</v>
      </c>
      <c r="G71" s="18">
        <v>0</v>
      </c>
      <c r="H71" s="18">
        <v>0</v>
      </c>
      <c r="I71" s="18">
        <f t="shared" si="29"/>
        <v>0</v>
      </c>
      <c r="J71" s="1">
        <v>-1</v>
      </c>
      <c r="K71" s="1">
        <f t="shared" si="30"/>
        <v>-1</v>
      </c>
      <c r="L71" s="1" t="str">
        <f t="shared" si="24"/>
        <v/>
      </c>
      <c r="M71" s="1" t="str">
        <f t="shared" si="25"/>
        <v/>
      </c>
      <c r="N71" s="1">
        <f t="shared" si="26"/>
        <v>4.666666666666667</v>
      </c>
      <c r="O71" s="1">
        <f t="shared" si="27"/>
        <v>2</v>
      </c>
      <c r="P71" s="1">
        <f t="shared" si="28"/>
        <v>4</v>
      </c>
      <c r="AD71" s="1">
        <v>0.5</v>
      </c>
      <c r="AE71" s="9">
        <v>1</v>
      </c>
      <c r="AG71" s="1">
        <v>1</v>
      </c>
      <c r="AJ71" s="10"/>
      <c r="AM71" s="9">
        <v>1</v>
      </c>
      <c r="AN71" s="19" t="s">
        <v>45</v>
      </c>
    </row>
    <row r="72" spans="1:40" x14ac:dyDescent="0.3">
      <c r="A72" s="183">
        <v>42</v>
      </c>
      <c r="B72">
        <v>1995</v>
      </c>
      <c r="C72" s="184">
        <v>6</v>
      </c>
      <c r="D72" s="184">
        <v>7</v>
      </c>
      <c r="E72" t="s">
        <v>270</v>
      </c>
      <c r="F72" s="18">
        <v>1</v>
      </c>
      <c r="G72" s="1">
        <v>0</v>
      </c>
      <c r="H72" s="1">
        <v>0</v>
      </c>
      <c r="I72" s="18">
        <f t="shared" si="29"/>
        <v>0</v>
      </c>
      <c r="J72" s="1">
        <v>-1</v>
      </c>
      <c r="K72" s="1">
        <f t="shared" si="30"/>
        <v>1</v>
      </c>
      <c r="L72" s="1">
        <f t="shared" si="24"/>
        <v>1.5</v>
      </c>
      <c r="M72" s="1" t="str">
        <f t="shared" si="25"/>
        <v/>
      </c>
      <c r="N72" s="1">
        <f t="shared" si="26"/>
        <v>3.8</v>
      </c>
      <c r="O72" s="1">
        <f t="shared" si="27"/>
        <v>4</v>
      </c>
      <c r="P72" s="1">
        <f t="shared" si="28"/>
        <v>4</v>
      </c>
      <c r="Q72" s="10">
        <v>1</v>
      </c>
      <c r="R72" s="1">
        <v>1</v>
      </c>
      <c r="AC72" s="1">
        <v>1</v>
      </c>
      <c r="AD72" s="1">
        <v>1</v>
      </c>
      <c r="AE72" s="9">
        <v>0.5</v>
      </c>
      <c r="AI72" s="1">
        <v>1</v>
      </c>
      <c r="AJ72" s="10"/>
      <c r="AM72" s="9">
        <v>1</v>
      </c>
      <c r="AN72" s="19" t="s">
        <v>45</v>
      </c>
    </row>
    <row r="73" spans="1:40" x14ac:dyDescent="0.3">
      <c r="A73" s="53">
        <v>42</v>
      </c>
      <c r="B73">
        <v>1995</v>
      </c>
      <c r="C73">
        <v>6</v>
      </c>
      <c r="D73">
        <v>7</v>
      </c>
      <c r="E73" t="s">
        <v>227</v>
      </c>
      <c r="F73" s="18">
        <v>2</v>
      </c>
      <c r="G73" s="18">
        <v>0</v>
      </c>
      <c r="H73" s="18">
        <v>1</v>
      </c>
      <c r="I73" s="18">
        <f t="shared" si="29"/>
        <v>1</v>
      </c>
      <c r="J73" s="1">
        <v>-1</v>
      </c>
      <c r="K73" s="1">
        <f t="shared" si="30"/>
        <v>-1</v>
      </c>
      <c r="L73" s="1" t="str">
        <f t="shared" si="24"/>
        <v/>
      </c>
      <c r="M73" s="1">
        <f t="shared" si="25"/>
        <v>5</v>
      </c>
      <c r="N73" s="1">
        <f t="shared" si="26"/>
        <v>5</v>
      </c>
      <c r="O73" s="1">
        <f t="shared" si="27"/>
        <v>1</v>
      </c>
      <c r="P73" s="1" t="str">
        <f t="shared" si="28"/>
        <v/>
      </c>
      <c r="Z73" s="1">
        <v>2</v>
      </c>
      <c r="AE73" s="9">
        <v>2</v>
      </c>
      <c r="AF73" s="1">
        <v>1</v>
      </c>
      <c r="AJ73" s="10"/>
    </row>
    <row r="74" spans="1:40" x14ac:dyDescent="0.3">
      <c r="A74" s="53">
        <v>42</v>
      </c>
      <c r="B74">
        <v>1995</v>
      </c>
      <c r="C74">
        <v>7</v>
      </c>
      <c r="D74">
        <v>7</v>
      </c>
      <c r="E74" t="s">
        <v>230</v>
      </c>
      <c r="F74" s="18">
        <v>1</v>
      </c>
      <c r="G74" s="18">
        <v>0</v>
      </c>
      <c r="H74" s="18">
        <v>0</v>
      </c>
      <c r="I74" s="18">
        <f t="shared" si="29"/>
        <v>0</v>
      </c>
      <c r="J74" s="1">
        <v>1</v>
      </c>
      <c r="K74" s="1">
        <f t="shared" si="30"/>
        <v>1</v>
      </c>
      <c r="L74" s="1" t="str">
        <f t="shared" si="24"/>
        <v/>
      </c>
      <c r="M74" s="1" t="str">
        <f t="shared" si="25"/>
        <v/>
      </c>
      <c r="N74" s="1">
        <f t="shared" si="26"/>
        <v>1.5</v>
      </c>
      <c r="O74" s="1">
        <f t="shared" si="27"/>
        <v>2</v>
      </c>
      <c r="P74" s="1" t="str">
        <f t="shared" si="28"/>
        <v/>
      </c>
      <c r="AA74" s="10">
        <v>1</v>
      </c>
      <c r="AB74" s="1">
        <v>1</v>
      </c>
      <c r="AG74" s="1">
        <v>1</v>
      </c>
      <c r="AJ74" s="10"/>
    </row>
    <row r="75" spans="1:40" x14ac:dyDescent="0.3">
      <c r="A75" s="53">
        <v>42</v>
      </c>
      <c r="B75">
        <v>1995</v>
      </c>
      <c r="C75">
        <v>6</v>
      </c>
      <c r="D75">
        <v>10</v>
      </c>
      <c r="E75" t="s">
        <v>228</v>
      </c>
      <c r="F75" s="18">
        <v>1</v>
      </c>
      <c r="G75" s="18">
        <v>0</v>
      </c>
      <c r="H75" s="18">
        <v>0</v>
      </c>
      <c r="I75" s="18">
        <f t="shared" si="29"/>
        <v>0</v>
      </c>
      <c r="J75" s="1">
        <v>-1</v>
      </c>
      <c r="K75" s="1">
        <f t="shared" si="30"/>
        <v>1</v>
      </c>
      <c r="L75" s="1" t="str">
        <f t="shared" si="24"/>
        <v/>
      </c>
      <c r="M75" s="1" t="str">
        <f t="shared" si="25"/>
        <v/>
      </c>
      <c r="N75" s="1">
        <f t="shared" si="26"/>
        <v>1.5</v>
      </c>
      <c r="O75" s="1">
        <f t="shared" si="27"/>
        <v>4</v>
      </c>
      <c r="P75" s="1" t="str">
        <f t="shared" si="28"/>
        <v/>
      </c>
      <c r="AA75" s="10">
        <v>1</v>
      </c>
      <c r="AB75" s="1">
        <v>1</v>
      </c>
      <c r="AI75" s="1">
        <v>1</v>
      </c>
      <c r="AJ75" s="10"/>
    </row>
    <row r="76" spans="1:40" x14ac:dyDescent="0.3">
      <c r="A76" s="53">
        <v>42</v>
      </c>
      <c r="B76">
        <v>1995</v>
      </c>
      <c r="C76">
        <v>18</v>
      </c>
      <c r="D76">
        <v>10</v>
      </c>
      <c r="E76" t="s">
        <v>234</v>
      </c>
      <c r="F76" s="18">
        <v>1</v>
      </c>
      <c r="G76" s="18">
        <v>0</v>
      </c>
      <c r="H76" s="18">
        <v>0</v>
      </c>
      <c r="I76" s="18">
        <f t="shared" si="29"/>
        <v>0</v>
      </c>
      <c r="J76" s="1">
        <v>-1</v>
      </c>
      <c r="K76" s="1">
        <f t="shared" si="30"/>
        <v>1</v>
      </c>
      <c r="L76" s="1">
        <f t="shared" si="24"/>
        <v>1.5</v>
      </c>
      <c r="M76" s="1" t="str">
        <f t="shared" si="25"/>
        <v/>
      </c>
      <c r="N76" s="1">
        <f t="shared" si="26"/>
        <v>4.2</v>
      </c>
      <c r="O76" s="1">
        <f t="shared" si="27"/>
        <v>1</v>
      </c>
      <c r="P76" s="1">
        <f t="shared" si="28"/>
        <v>3</v>
      </c>
      <c r="Q76" s="10">
        <v>1</v>
      </c>
      <c r="R76" s="1">
        <v>1</v>
      </c>
      <c r="AC76" s="1">
        <v>0.5</v>
      </c>
      <c r="AD76" s="1">
        <v>1</v>
      </c>
      <c r="AE76" s="9">
        <v>1</v>
      </c>
      <c r="AF76" s="1">
        <v>1</v>
      </c>
      <c r="AJ76" s="10"/>
      <c r="AL76" s="1">
        <v>1</v>
      </c>
      <c r="AN76" s="58" t="s">
        <v>44</v>
      </c>
    </row>
    <row r="77" spans="1:40" x14ac:dyDescent="0.3">
      <c r="A77" s="53">
        <v>42</v>
      </c>
      <c r="B77">
        <v>1995</v>
      </c>
      <c r="C77">
        <v>3</v>
      </c>
      <c r="D77">
        <v>11</v>
      </c>
      <c r="E77" t="s">
        <v>225</v>
      </c>
      <c r="F77" s="18">
        <v>1</v>
      </c>
      <c r="G77" s="18">
        <v>0</v>
      </c>
      <c r="H77" s="18">
        <v>0</v>
      </c>
      <c r="I77" s="18">
        <f t="shared" si="29"/>
        <v>0</v>
      </c>
      <c r="J77" s="1">
        <v>-1</v>
      </c>
      <c r="K77" s="1">
        <f t="shared" si="30"/>
        <v>1</v>
      </c>
      <c r="L77" s="1" t="str">
        <f t="shared" si="24"/>
        <v/>
      </c>
      <c r="M77" s="1" t="str">
        <f t="shared" si="25"/>
        <v/>
      </c>
      <c r="N77" s="1">
        <f t="shared" si="26"/>
        <v>4.5</v>
      </c>
      <c r="O77" s="1">
        <f t="shared" si="27"/>
        <v>1</v>
      </c>
      <c r="P77" s="1" t="str">
        <f t="shared" si="28"/>
        <v/>
      </c>
      <c r="AD77" s="1">
        <v>1</v>
      </c>
      <c r="AE77" s="9">
        <v>1</v>
      </c>
      <c r="AF77" s="1">
        <v>1</v>
      </c>
      <c r="AJ77" s="10"/>
    </row>
    <row r="78" spans="1:40" x14ac:dyDescent="0.3">
      <c r="A78" s="53">
        <v>42</v>
      </c>
      <c r="B78">
        <v>1995</v>
      </c>
      <c r="C78">
        <v>9</v>
      </c>
      <c r="D78">
        <v>11</v>
      </c>
      <c r="E78" t="s">
        <v>221</v>
      </c>
      <c r="F78" s="18">
        <v>1</v>
      </c>
      <c r="G78" s="18">
        <v>0</v>
      </c>
      <c r="H78" s="18">
        <v>0</v>
      </c>
      <c r="I78" s="18">
        <f t="shared" si="29"/>
        <v>0</v>
      </c>
      <c r="J78" s="1">
        <v>-1</v>
      </c>
      <c r="K78" s="1">
        <f t="shared" si="30"/>
        <v>1</v>
      </c>
      <c r="L78" s="1" t="str">
        <f t="shared" si="24"/>
        <v/>
      </c>
      <c r="M78" s="1" t="str">
        <f t="shared" si="25"/>
        <v/>
      </c>
      <c r="N78" s="1">
        <f t="shared" si="26"/>
        <v>1.5</v>
      </c>
      <c r="O78" s="1">
        <f t="shared" si="27"/>
        <v>2</v>
      </c>
      <c r="P78" s="1">
        <f t="shared" si="28"/>
        <v>1</v>
      </c>
      <c r="AA78" s="10">
        <v>1</v>
      </c>
      <c r="AB78" s="1">
        <v>1</v>
      </c>
      <c r="AG78" s="1">
        <v>1</v>
      </c>
      <c r="AJ78" s="10">
        <v>1</v>
      </c>
      <c r="AN78" s="19" t="s">
        <v>45</v>
      </c>
    </row>
    <row r="79" spans="1:40" x14ac:dyDescent="0.3">
      <c r="A79" s="53">
        <v>42</v>
      </c>
      <c r="B79">
        <v>1995</v>
      </c>
      <c r="C79">
        <v>20</v>
      </c>
      <c r="D79">
        <v>11</v>
      </c>
      <c r="E79" t="s">
        <v>224</v>
      </c>
      <c r="F79" s="18">
        <v>1</v>
      </c>
      <c r="G79" s="18">
        <v>0</v>
      </c>
      <c r="H79" s="18">
        <v>0</v>
      </c>
      <c r="I79" s="18">
        <f t="shared" si="29"/>
        <v>0</v>
      </c>
      <c r="J79" s="1">
        <v>-1</v>
      </c>
      <c r="K79" s="1">
        <f t="shared" si="30"/>
        <v>1</v>
      </c>
      <c r="L79" s="1" t="str">
        <f t="shared" si="24"/>
        <v/>
      </c>
      <c r="M79" s="1">
        <f t="shared" si="25"/>
        <v>1.5</v>
      </c>
      <c r="N79" s="1">
        <f t="shared" si="26"/>
        <v>3</v>
      </c>
      <c r="O79" s="1">
        <f t="shared" si="27"/>
        <v>1</v>
      </c>
      <c r="P79" s="1">
        <f t="shared" si="28"/>
        <v>4</v>
      </c>
      <c r="V79" s="1">
        <v>1</v>
      </c>
      <c r="W79" s="1">
        <v>1</v>
      </c>
      <c r="AB79" s="1">
        <v>0.5</v>
      </c>
      <c r="AC79" s="1">
        <v>1</v>
      </c>
      <c r="AD79" s="1">
        <v>0.5</v>
      </c>
      <c r="AF79" s="1">
        <v>1</v>
      </c>
      <c r="AJ79" s="10"/>
      <c r="AM79" s="9">
        <v>1</v>
      </c>
      <c r="AN79" s="19" t="s">
        <v>45</v>
      </c>
    </row>
    <row r="80" spans="1:40" x14ac:dyDescent="0.3">
      <c r="A80" s="53">
        <v>42</v>
      </c>
      <c r="B80">
        <v>1996</v>
      </c>
      <c r="C80">
        <v>25</v>
      </c>
      <c r="D80">
        <v>1</v>
      </c>
      <c r="E80" t="s">
        <v>244</v>
      </c>
      <c r="F80" s="18">
        <v>0</v>
      </c>
      <c r="G80" s="18">
        <v>0</v>
      </c>
      <c r="H80" s="18">
        <v>0</v>
      </c>
      <c r="I80" s="18">
        <f t="shared" si="29"/>
        <v>0</v>
      </c>
      <c r="J80" s="1">
        <v>-1</v>
      </c>
      <c r="K80" s="1">
        <f t="shared" si="30"/>
        <v>1</v>
      </c>
      <c r="L80" s="1" t="str">
        <f t="shared" si="24"/>
        <v/>
      </c>
      <c r="M80" s="1" t="str">
        <f t="shared" si="25"/>
        <v/>
      </c>
      <c r="N80" s="1" t="str">
        <f t="shared" si="26"/>
        <v/>
      </c>
      <c r="O80" s="1" t="str">
        <f t="shared" si="27"/>
        <v/>
      </c>
      <c r="P80" s="1" t="str">
        <f t="shared" si="28"/>
        <v/>
      </c>
      <c r="AJ80" s="10"/>
    </row>
    <row r="81" spans="1:40" x14ac:dyDescent="0.3">
      <c r="A81" s="53">
        <v>42</v>
      </c>
      <c r="B81">
        <v>1996</v>
      </c>
      <c r="C81" s="184">
        <v>14</v>
      </c>
      <c r="D81" s="184">
        <v>3</v>
      </c>
      <c r="E81" t="s">
        <v>251</v>
      </c>
      <c r="F81" s="18">
        <v>1</v>
      </c>
      <c r="G81" s="18">
        <v>1</v>
      </c>
      <c r="H81" s="18">
        <v>0</v>
      </c>
      <c r="I81" s="18">
        <f t="shared" si="29"/>
        <v>1</v>
      </c>
      <c r="J81" s="1">
        <v>-1</v>
      </c>
      <c r="K81" s="1">
        <f t="shared" si="30"/>
        <v>-1</v>
      </c>
      <c r="L81" s="1" t="str">
        <f t="shared" si="24"/>
        <v/>
      </c>
      <c r="M81" s="1" t="str">
        <f t="shared" si="25"/>
        <v/>
      </c>
      <c r="N81" s="1">
        <f t="shared" si="26"/>
        <v>2</v>
      </c>
      <c r="O81" s="1">
        <f t="shared" si="27"/>
        <v>1</v>
      </c>
      <c r="P81" s="1" t="str">
        <f t="shared" si="28"/>
        <v/>
      </c>
      <c r="AB81" s="1">
        <v>2</v>
      </c>
      <c r="AF81" s="1">
        <v>1</v>
      </c>
      <c r="AJ81" s="10"/>
    </row>
    <row r="82" spans="1:40" x14ac:dyDescent="0.3">
      <c r="A82" s="53">
        <v>42</v>
      </c>
      <c r="B82">
        <v>1996</v>
      </c>
      <c r="C82">
        <v>21</v>
      </c>
      <c r="D82">
        <v>3</v>
      </c>
      <c r="E82" t="s">
        <v>239</v>
      </c>
      <c r="F82" s="18">
        <v>3</v>
      </c>
      <c r="G82" s="18">
        <v>0</v>
      </c>
      <c r="H82" s="18">
        <v>0</v>
      </c>
      <c r="I82" s="18">
        <f t="shared" si="29"/>
        <v>0</v>
      </c>
      <c r="J82" s="1">
        <v>-1</v>
      </c>
      <c r="K82" s="1">
        <f t="shared" ref="K82:K113" si="31">IF(F82=2,-1,IF(F82=3,-1,IF((F82+G82)=2,-1,IF((F82+H82)=2,-1,1))))</f>
        <v>-1</v>
      </c>
      <c r="L82" s="1">
        <f t="shared" ref="L82:L119" si="32">IF(SUM(Q82:U82)=0,"",(Q82*1+R82*2+S82*3+T82*4+U82*5)/SUM(Q82:U82))</f>
        <v>4</v>
      </c>
      <c r="M82" s="1">
        <f t="shared" ref="M82:M119" si="33">IF(SUM(V82:Z82)=0,"",(V82*1+W82*2+X82*3+Y82*4+Z82*5)/SUM(V82:Z82))</f>
        <v>2.2000000000000002</v>
      </c>
      <c r="N82" s="1">
        <f t="shared" ref="N82:N119" si="34">IF(SUM(AA82:AE82)=0,"",(AA82*1+AB82*2+AC82*3+AD82*4+AE82*5)/SUM(AA82:AE82))</f>
        <v>1.6666666666666667</v>
      </c>
      <c r="O82" s="1">
        <f t="shared" ref="O82:O119" si="35">IF(AF82=1,1,(IF(AG82=1,2,(IF(AH82=1,3,(IF(AI82=1,4,"")))))))</f>
        <v>1</v>
      </c>
      <c r="P82" s="1">
        <f t="shared" ref="P82:P119" si="36">IF(AJ82=1,1,(IF(AK82=1,2,(IF(AL82=1,3,(IF(AM82=1,4,"")))))))</f>
        <v>1</v>
      </c>
      <c r="S82" s="1">
        <v>0.5</v>
      </c>
      <c r="T82" s="1">
        <v>1</v>
      </c>
      <c r="U82" s="9">
        <v>0.5</v>
      </c>
      <c r="V82" s="1">
        <v>0.5</v>
      </c>
      <c r="W82" s="1">
        <v>1</v>
      </c>
      <c r="X82" s="1">
        <v>1</v>
      </c>
      <c r="AA82" s="10">
        <v>0.5</v>
      </c>
      <c r="AB82" s="1">
        <v>1</v>
      </c>
      <c r="AF82" s="1">
        <v>1</v>
      </c>
      <c r="AJ82" s="10">
        <v>1</v>
      </c>
    </row>
    <row r="83" spans="1:40" ht="14.4" customHeight="1" x14ac:dyDescent="0.3">
      <c r="A83" s="53">
        <v>42</v>
      </c>
      <c r="B83">
        <v>1996</v>
      </c>
      <c r="C83">
        <v>21</v>
      </c>
      <c r="D83">
        <v>3</v>
      </c>
      <c r="E83" t="s">
        <v>236</v>
      </c>
      <c r="F83" s="18">
        <v>1</v>
      </c>
      <c r="G83" s="18">
        <v>0</v>
      </c>
      <c r="H83" s="18">
        <v>0</v>
      </c>
      <c r="I83" s="18">
        <f t="shared" ref="I83:I119" si="37">IF(G83=1,1,IF(H83=1,1,0))</f>
        <v>0</v>
      </c>
      <c r="J83" s="1">
        <v>-1</v>
      </c>
      <c r="K83" s="1">
        <f t="shared" si="31"/>
        <v>1</v>
      </c>
      <c r="L83" s="1" t="str">
        <f t="shared" si="32"/>
        <v/>
      </c>
      <c r="M83" s="1" t="str">
        <f t="shared" si="33"/>
        <v/>
      </c>
      <c r="N83" s="1">
        <f t="shared" si="34"/>
        <v>2.2000000000000002</v>
      </c>
      <c r="O83" s="1">
        <f t="shared" si="35"/>
        <v>3</v>
      </c>
      <c r="P83" s="1" t="str">
        <f t="shared" si="36"/>
        <v/>
      </c>
      <c r="AA83" s="10">
        <v>0.5</v>
      </c>
      <c r="AB83" s="1">
        <v>1</v>
      </c>
      <c r="AC83" s="1">
        <v>1</v>
      </c>
      <c r="AH83" s="1">
        <v>1</v>
      </c>
      <c r="AJ83" s="10"/>
    </row>
    <row r="84" spans="1:40" x14ac:dyDescent="0.3">
      <c r="A84" s="53">
        <v>42</v>
      </c>
      <c r="B84">
        <v>1996</v>
      </c>
      <c r="C84">
        <v>11</v>
      </c>
      <c r="D84">
        <v>4</v>
      </c>
      <c r="E84" t="s">
        <v>241</v>
      </c>
      <c r="F84" s="18">
        <v>1</v>
      </c>
      <c r="G84" s="18">
        <v>0</v>
      </c>
      <c r="H84" s="18">
        <v>0</v>
      </c>
      <c r="I84" s="18">
        <f t="shared" si="37"/>
        <v>0</v>
      </c>
      <c r="J84" s="1">
        <v>-1</v>
      </c>
      <c r="K84" s="1">
        <f t="shared" si="31"/>
        <v>1</v>
      </c>
      <c r="L84" s="1" t="str">
        <f t="shared" si="32"/>
        <v/>
      </c>
      <c r="M84" s="1" t="str">
        <f t="shared" si="33"/>
        <v/>
      </c>
      <c r="N84" s="1">
        <f t="shared" si="34"/>
        <v>1.3333333333333333</v>
      </c>
      <c r="O84" s="1">
        <f t="shared" si="35"/>
        <v>2</v>
      </c>
      <c r="P84" s="1">
        <f t="shared" si="36"/>
        <v>1</v>
      </c>
      <c r="AA84" s="10">
        <v>1</v>
      </c>
      <c r="AB84" s="1">
        <v>0.5</v>
      </c>
      <c r="AG84" s="1">
        <v>1</v>
      </c>
      <c r="AJ84" s="10">
        <v>1</v>
      </c>
      <c r="AN84" s="19" t="s">
        <v>45</v>
      </c>
    </row>
    <row r="85" spans="1:40" x14ac:dyDescent="0.3">
      <c r="A85" s="53">
        <v>42</v>
      </c>
      <c r="B85">
        <v>1996</v>
      </c>
      <c r="C85" s="184">
        <v>11</v>
      </c>
      <c r="D85" s="184">
        <v>4</v>
      </c>
      <c r="E85" t="s">
        <v>252</v>
      </c>
      <c r="F85" s="18">
        <v>2</v>
      </c>
      <c r="G85" s="18">
        <v>0</v>
      </c>
      <c r="H85" s="18">
        <v>1</v>
      </c>
      <c r="I85" s="18">
        <f t="shared" si="37"/>
        <v>1</v>
      </c>
      <c r="J85" s="1">
        <v>-1</v>
      </c>
      <c r="K85" s="1">
        <f t="shared" si="31"/>
        <v>-1</v>
      </c>
      <c r="L85" s="1" t="str">
        <f t="shared" si="32"/>
        <v/>
      </c>
      <c r="M85" s="1" t="str">
        <f t="shared" si="33"/>
        <v/>
      </c>
      <c r="N85" s="1">
        <f t="shared" si="34"/>
        <v>1</v>
      </c>
      <c r="O85" s="1">
        <f t="shared" si="35"/>
        <v>4</v>
      </c>
      <c r="P85" s="1">
        <f t="shared" si="36"/>
        <v>1</v>
      </c>
      <c r="AA85" s="10">
        <v>2</v>
      </c>
      <c r="AI85" s="1">
        <v>1</v>
      </c>
      <c r="AJ85" s="10">
        <v>1</v>
      </c>
      <c r="AN85" s="19" t="s">
        <v>45</v>
      </c>
    </row>
    <row r="86" spans="1:40" x14ac:dyDescent="0.3">
      <c r="A86" s="53">
        <v>42</v>
      </c>
      <c r="B86">
        <v>1996</v>
      </c>
      <c r="C86">
        <v>15</v>
      </c>
      <c r="D86">
        <v>5</v>
      </c>
      <c r="E86" t="s">
        <v>240</v>
      </c>
      <c r="F86" s="18">
        <v>2</v>
      </c>
      <c r="G86" s="18">
        <v>0</v>
      </c>
      <c r="H86" s="18">
        <v>0</v>
      </c>
      <c r="I86" s="18">
        <f t="shared" si="37"/>
        <v>0</v>
      </c>
      <c r="J86" s="1">
        <v>-1</v>
      </c>
      <c r="K86" s="1">
        <f t="shared" si="31"/>
        <v>-1</v>
      </c>
      <c r="L86" s="1" t="str">
        <f t="shared" si="32"/>
        <v/>
      </c>
      <c r="M86" s="1">
        <f t="shared" si="33"/>
        <v>1.3333333333333333</v>
      </c>
      <c r="N86" s="1">
        <f t="shared" si="34"/>
        <v>1.3333333333333333</v>
      </c>
      <c r="O86" s="1" t="str">
        <f t="shared" si="35"/>
        <v/>
      </c>
      <c r="P86" s="1" t="str">
        <f t="shared" si="36"/>
        <v/>
      </c>
      <c r="V86" s="1">
        <v>1</v>
      </c>
      <c r="W86" s="1">
        <v>0.5</v>
      </c>
      <c r="AA86" s="10">
        <v>1</v>
      </c>
      <c r="AB86" s="1">
        <v>0.5</v>
      </c>
      <c r="AJ86" s="10"/>
    </row>
    <row r="87" spans="1:40" x14ac:dyDescent="0.3">
      <c r="A87" s="53">
        <v>42</v>
      </c>
      <c r="B87">
        <v>1996</v>
      </c>
      <c r="C87">
        <v>14</v>
      </c>
      <c r="D87">
        <v>6</v>
      </c>
      <c r="E87" t="s">
        <v>238</v>
      </c>
      <c r="F87" s="18">
        <v>1</v>
      </c>
      <c r="G87" s="18">
        <v>1</v>
      </c>
      <c r="H87" s="18">
        <v>0</v>
      </c>
      <c r="I87" s="18">
        <f t="shared" si="37"/>
        <v>1</v>
      </c>
      <c r="J87" s="1">
        <v>-1</v>
      </c>
      <c r="K87" s="1">
        <f t="shared" si="31"/>
        <v>-1</v>
      </c>
      <c r="L87" s="1" t="str">
        <f t="shared" si="32"/>
        <v/>
      </c>
      <c r="M87" s="1">
        <f t="shared" si="33"/>
        <v>3</v>
      </c>
      <c r="N87" s="1">
        <f t="shared" si="34"/>
        <v>3</v>
      </c>
      <c r="O87" s="1">
        <f t="shared" si="35"/>
        <v>1</v>
      </c>
      <c r="P87" s="1">
        <f t="shared" si="36"/>
        <v>2</v>
      </c>
      <c r="X87" s="1">
        <v>2</v>
      </c>
      <c r="AC87" s="1">
        <v>2</v>
      </c>
      <c r="AF87" s="1">
        <v>1</v>
      </c>
      <c r="AJ87" s="10"/>
      <c r="AK87" s="1">
        <v>1</v>
      </c>
      <c r="AN87" s="19" t="s">
        <v>45</v>
      </c>
    </row>
    <row r="88" spans="1:40" x14ac:dyDescent="0.3">
      <c r="A88" s="53">
        <v>42</v>
      </c>
      <c r="B88">
        <v>1996</v>
      </c>
      <c r="C88" s="184">
        <v>11</v>
      </c>
      <c r="D88" s="184">
        <v>7</v>
      </c>
      <c r="E88" t="s">
        <v>253</v>
      </c>
      <c r="F88" s="18">
        <v>1</v>
      </c>
      <c r="G88" s="18">
        <v>0</v>
      </c>
      <c r="H88" s="18">
        <v>0</v>
      </c>
      <c r="I88" s="18">
        <f t="shared" si="37"/>
        <v>0</v>
      </c>
      <c r="J88" s="1">
        <v>1</v>
      </c>
      <c r="K88" s="1">
        <f t="shared" si="31"/>
        <v>1</v>
      </c>
      <c r="L88" s="1" t="str">
        <f t="shared" si="32"/>
        <v/>
      </c>
      <c r="M88" s="1" t="str">
        <f t="shared" si="33"/>
        <v/>
      </c>
      <c r="N88" s="1">
        <f t="shared" si="34"/>
        <v>1.5</v>
      </c>
      <c r="O88" s="1">
        <f t="shared" si="35"/>
        <v>1</v>
      </c>
      <c r="P88" s="1" t="str">
        <f t="shared" si="36"/>
        <v/>
      </c>
      <c r="AA88" s="10">
        <v>1</v>
      </c>
      <c r="AB88" s="1">
        <v>1</v>
      </c>
      <c r="AF88" s="1">
        <v>1</v>
      </c>
      <c r="AJ88" s="10"/>
    </row>
    <row r="89" spans="1:40" x14ac:dyDescent="0.3">
      <c r="A89" s="183">
        <v>42</v>
      </c>
      <c r="B89">
        <v>1996</v>
      </c>
      <c r="C89" s="184">
        <v>11</v>
      </c>
      <c r="D89" s="184">
        <v>7</v>
      </c>
      <c r="E89" t="s">
        <v>272</v>
      </c>
      <c r="F89" s="18">
        <v>3</v>
      </c>
      <c r="G89" s="18">
        <v>0</v>
      </c>
      <c r="H89" s="18">
        <v>1</v>
      </c>
      <c r="I89" s="18">
        <f t="shared" si="37"/>
        <v>1</v>
      </c>
      <c r="J89" s="1">
        <v>-1</v>
      </c>
      <c r="K89" s="1">
        <f t="shared" si="31"/>
        <v>-1</v>
      </c>
      <c r="L89" s="1" t="str">
        <f t="shared" si="32"/>
        <v/>
      </c>
      <c r="M89" s="1" t="str">
        <f t="shared" si="33"/>
        <v/>
      </c>
      <c r="N89" s="1">
        <f t="shared" si="34"/>
        <v>2</v>
      </c>
      <c r="O89" s="1">
        <f t="shared" si="35"/>
        <v>2</v>
      </c>
      <c r="P89" s="1" t="str">
        <f t="shared" si="36"/>
        <v/>
      </c>
      <c r="AB89" s="1">
        <v>2</v>
      </c>
      <c r="AG89" s="1">
        <v>1</v>
      </c>
      <c r="AJ89" s="10"/>
    </row>
    <row r="90" spans="1:40" x14ac:dyDescent="0.3">
      <c r="A90" s="53">
        <v>42</v>
      </c>
      <c r="B90">
        <v>1996</v>
      </c>
      <c r="C90">
        <v>11</v>
      </c>
      <c r="D90">
        <v>7</v>
      </c>
      <c r="E90" t="s">
        <v>237</v>
      </c>
      <c r="F90" s="18">
        <v>1</v>
      </c>
      <c r="G90" s="18">
        <v>0</v>
      </c>
      <c r="H90" s="18">
        <v>0</v>
      </c>
      <c r="I90" s="18">
        <f t="shared" si="37"/>
        <v>0</v>
      </c>
      <c r="J90" s="1">
        <v>-1</v>
      </c>
      <c r="K90" s="1">
        <f t="shared" si="31"/>
        <v>1</v>
      </c>
      <c r="L90" s="1" t="str">
        <f t="shared" si="32"/>
        <v/>
      </c>
      <c r="M90" s="1" t="str">
        <f t="shared" si="33"/>
        <v/>
      </c>
      <c r="N90" s="1">
        <f t="shared" si="34"/>
        <v>2.2000000000000002</v>
      </c>
      <c r="O90" s="1">
        <f t="shared" si="35"/>
        <v>1</v>
      </c>
      <c r="P90" s="1" t="str">
        <f t="shared" si="36"/>
        <v/>
      </c>
      <c r="AA90" s="10">
        <v>0.5</v>
      </c>
      <c r="AB90" s="1">
        <v>1</v>
      </c>
      <c r="AC90" s="1">
        <v>1</v>
      </c>
      <c r="AF90" s="1">
        <v>1</v>
      </c>
      <c r="AJ90" s="10"/>
    </row>
    <row r="91" spans="1:40" x14ac:dyDescent="0.3">
      <c r="A91" s="53">
        <v>42</v>
      </c>
      <c r="B91">
        <v>1996</v>
      </c>
      <c r="C91">
        <v>31</v>
      </c>
      <c r="D91">
        <v>7</v>
      </c>
      <c r="E91" t="s">
        <v>249</v>
      </c>
      <c r="F91" s="18">
        <v>3</v>
      </c>
      <c r="G91" s="18">
        <v>0</v>
      </c>
      <c r="H91" s="18">
        <v>1</v>
      </c>
      <c r="I91" s="18">
        <f t="shared" si="37"/>
        <v>1</v>
      </c>
      <c r="J91" s="1">
        <v>-1</v>
      </c>
      <c r="K91" s="1">
        <f t="shared" si="31"/>
        <v>-1</v>
      </c>
      <c r="L91" s="1" t="str">
        <f t="shared" si="32"/>
        <v/>
      </c>
      <c r="M91" s="1">
        <f t="shared" si="33"/>
        <v>3.8</v>
      </c>
      <c r="N91" s="1">
        <f t="shared" si="34"/>
        <v>5</v>
      </c>
      <c r="O91" s="1">
        <f t="shared" si="35"/>
        <v>1</v>
      </c>
      <c r="P91" s="1" t="str">
        <f t="shared" si="36"/>
        <v/>
      </c>
      <c r="X91" s="1">
        <v>1</v>
      </c>
      <c r="Y91" s="1">
        <v>1</v>
      </c>
      <c r="Z91" s="1">
        <v>0.5</v>
      </c>
      <c r="AE91" s="9">
        <v>2</v>
      </c>
      <c r="AF91" s="1">
        <v>1</v>
      </c>
      <c r="AJ91" s="10"/>
    </row>
    <row r="92" spans="1:40" x14ac:dyDescent="0.3">
      <c r="A92" s="53">
        <v>42</v>
      </c>
      <c r="B92">
        <v>1996</v>
      </c>
      <c r="C92">
        <v>31</v>
      </c>
      <c r="D92">
        <v>7</v>
      </c>
      <c r="E92" t="s">
        <v>247</v>
      </c>
      <c r="F92" s="18">
        <v>1</v>
      </c>
      <c r="G92" s="18">
        <v>0</v>
      </c>
      <c r="H92" s="18">
        <v>0</v>
      </c>
      <c r="I92" s="18">
        <f t="shared" si="37"/>
        <v>0</v>
      </c>
      <c r="J92" s="1">
        <v>-1</v>
      </c>
      <c r="K92" s="1">
        <f t="shared" si="31"/>
        <v>1</v>
      </c>
      <c r="L92" s="1" t="str">
        <f t="shared" si="32"/>
        <v/>
      </c>
      <c r="M92" s="1" t="str">
        <f t="shared" si="33"/>
        <v/>
      </c>
      <c r="N92" s="1">
        <f t="shared" si="34"/>
        <v>1.8</v>
      </c>
      <c r="O92" s="1">
        <f t="shared" si="35"/>
        <v>3</v>
      </c>
      <c r="P92" s="1">
        <f t="shared" si="36"/>
        <v>1</v>
      </c>
      <c r="AA92" s="10">
        <v>1</v>
      </c>
      <c r="AB92" s="1">
        <v>1</v>
      </c>
      <c r="AC92" s="1">
        <v>0.5</v>
      </c>
      <c r="AH92" s="1">
        <v>1</v>
      </c>
      <c r="AJ92" s="10">
        <v>1</v>
      </c>
      <c r="AN92" s="19" t="s">
        <v>45</v>
      </c>
    </row>
    <row r="93" spans="1:40" x14ac:dyDescent="0.3">
      <c r="A93" s="53">
        <v>42</v>
      </c>
      <c r="B93">
        <v>1996</v>
      </c>
      <c r="C93">
        <v>10</v>
      </c>
      <c r="D93">
        <v>9</v>
      </c>
      <c r="E93" t="s">
        <v>246</v>
      </c>
      <c r="F93" s="18">
        <v>1</v>
      </c>
      <c r="G93" s="18">
        <v>1</v>
      </c>
      <c r="H93" s="18">
        <v>0</v>
      </c>
      <c r="I93" s="18">
        <f t="shared" si="37"/>
        <v>1</v>
      </c>
      <c r="J93" s="1">
        <v>-1</v>
      </c>
      <c r="K93" s="1">
        <f t="shared" si="31"/>
        <v>-1</v>
      </c>
      <c r="L93" s="1" t="str">
        <f t="shared" si="32"/>
        <v/>
      </c>
      <c r="M93" s="1" t="str">
        <f t="shared" si="33"/>
        <v/>
      </c>
      <c r="N93" s="1">
        <f t="shared" si="34"/>
        <v>1</v>
      </c>
      <c r="O93" s="1">
        <f t="shared" si="35"/>
        <v>2</v>
      </c>
      <c r="P93" s="1">
        <f t="shared" si="36"/>
        <v>1</v>
      </c>
      <c r="AA93" s="10">
        <v>2</v>
      </c>
      <c r="AG93" s="1">
        <v>1</v>
      </c>
      <c r="AJ93" s="10">
        <v>1</v>
      </c>
      <c r="AN93" s="19" t="s">
        <v>45</v>
      </c>
    </row>
    <row r="94" spans="1:40" x14ac:dyDescent="0.3">
      <c r="A94" s="53">
        <v>42</v>
      </c>
      <c r="B94">
        <v>1996</v>
      </c>
      <c r="C94">
        <v>24</v>
      </c>
      <c r="D94">
        <v>10</v>
      </c>
      <c r="E94" t="s">
        <v>242</v>
      </c>
      <c r="F94" s="18">
        <v>0</v>
      </c>
      <c r="G94" s="18">
        <v>0</v>
      </c>
      <c r="H94" s="18">
        <v>0</v>
      </c>
      <c r="I94" s="18">
        <f t="shared" si="37"/>
        <v>0</v>
      </c>
      <c r="J94" s="1">
        <v>1</v>
      </c>
      <c r="K94" s="1">
        <f t="shared" si="31"/>
        <v>1</v>
      </c>
      <c r="L94" s="1" t="str">
        <f t="shared" si="32"/>
        <v/>
      </c>
      <c r="M94" s="1" t="str">
        <f t="shared" si="33"/>
        <v/>
      </c>
      <c r="N94" s="1" t="str">
        <f t="shared" si="34"/>
        <v/>
      </c>
      <c r="O94" s="1" t="str">
        <f t="shared" si="35"/>
        <v/>
      </c>
      <c r="P94" s="1" t="str">
        <f t="shared" si="36"/>
        <v/>
      </c>
      <c r="AJ94" s="10"/>
    </row>
    <row r="95" spans="1:40" x14ac:dyDescent="0.3">
      <c r="A95" s="53">
        <v>42</v>
      </c>
      <c r="B95">
        <v>1996</v>
      </c>
      <c r="C95" s="184">
        <v>7</v>
      </c>
      <c r="D95" s="184">
        <v>11</v>
      </c>
      <c r="E95" t="s">
        <v>250</v>
      </c>
      <c r="F95" s="18">
        <v>1</v>
      </c>
      <c r="G95" s="18">
        <v>1</v>
      </c>
      <c r="H95" s="18">
        <v>0</v>
      </c>
      <c r="I95" s="18">
        <f t="shared" si="37"/>
        <v>1</v>
      </c>
      <c r="J95" s="1">
        <v>-1</v>
      </c>
      <c r="K95" s="1">
        <f t="shared" si="31"/>
        <v>-1</v>
      </c>
      <c r="L95" s="1" t="str">
        <f t="shared" si="32"/>
        <v/>
      </c>
      <c r="M95" s="1" t="str">
        <f t="shared" si="33"/>
        <v/>
      </c>
      <c r="N95" s="1">
        <f t="shared" si="34"/>
        <v>2</v>
      </c>
      <c r="O95" s="1">
        <f t="shared" si="35"/>
        <v>4</v>
      </c>
      <c r="P95" s="1">
        <f t="shared" si="36"/>
        <v>1</v>
      </c>
      <c r="AB95" s="1">
        <v>2</v>
      </c>
      <c r="AI95" s="1">
        <v>1</v>
      </c>
      <c r="AJ95" s="10">
        <v>1</v>
      </c>
      <c r="AN95" s="19" t="s">
        <v>45</v>
      </c>
    </row>
    <row r="96" spans="1:40" x14ac:dyDescent="0.3">
      <c r="A96" s="53">
        <v>42</v>
      </c>
      <c r="B96">
        <v>1996</v>
      </c>
      <c r="C96">
        <v>14</v>
      </c>
      <c r="D96">
        <v>11</v>
      </c>
      <c r="E96" t="s">
        <v>245</v>
      </c>
      <c r="F96" s="18">
        <v>1</v>
      </c>
      <c r="G96" s="18">
        <v>0</v>
      </c>
      <c r="H96" s="18">
        <v>0</v>
      </c>
      <c r="I96" s="18">
        <f t="shared" si="37"/>
        <v>0</v>
      </c>
      <c r="J96" s="1">
        <v>-1</v>
      </c>
      <c r="K96" s="1">
        <f t="shared" si="31"/>
        <v>1</v>
      </c>
      <c r="L96" s="1">
        <f t="shared" si="32"/>
        <v>4</v>
      </c>
      <c r="M96" s="1">
        <f t="shared" si="33"/>
        <v>2</v>
      </c>
      <c r="N96" s="1">
        <f t="shared" si="34"/>
        <v>2</v>
      </c>
      <c r="O96" s="1">
        <f t="shared" si="35"/>
        <v>3</v>
      </c>
      <c r="P96" s="1">
        <f t="shared" si="36"/>
        <v>1</v>
      </c>
      <c r="S96" s="1">
        <v>1</v>
      </c>
      <c r="T96" s="1">
        <v>1</v>
      </c>
      <c r="U96" s="9">
        <v>1</v>
      </c>
      <c r="V96" s="1">
        <v>1</v>
      </c>
      <c r="W96" s="1">
        <v>1</v>
      </c>
      <c r="X96" s="1">
        <v>1</v>
      </c>
      <c r="AA96" s="10">
        <v>1</v>
      </c>
      <c r="AB96" s="1">
        <v>1</v>
      </c>
      <c r="AC96" s="1">
        <v>1</v>
      </c>
      <c r="AH96" s="1">
        <v>1</v>
      </c>
      <c r="AJ96" s="10">
        <v>1</v>
      </c>
      <c r="AN96" s="19" t="s">
        <v>44</v>
      </c>
    </row>
    <row r="97" spans="1:40" x14ac:dyDescent="0.3">
      <c r="A97" s="53">
        <v>42</v>
      </c>
      <c r="B97">
        <v>1996</v>
      </c>
      <c r="C97" s="184">
        <v>5</v>
      </c>
      <c r="D97" s="184">
        <v>12</v>
      </c>
      <c r="E97" t="s">
        <v>254</v>
      </c>
      <c r="F97" s="18">
        <v>1</v>
      </c>
      <c r="G97" s="18">
        <v>0</v>
      </c>
      <c r="H97" s="18">
        <v>0</v>
      </c>
      <c r="I97" s="18">
        <f t="shared" si="37"/>
        <v>0</v>
      </c>
      <c r="J97" s="1">
        <v>-1</v>
      </c>
      <c r="K97" s="1">
        <f t="shared" si="31"/>
        <v>1</v>
      </c>
      <c r="L97" s="1">
        <f t="shared" si="32"/>
        <v>3.2</v>
      </c>
      <c r="M97" s="1">
        <f t="shared" si="33"/>
        <v>3.6666666666666665</v>
      </c>
      <c r="N97" s="1">
        <f t="shared" si="34"/>
        <v>2</v>
      </c>
      <c r="O97" s="1">
        <f t="shared" si="35"/>
        <v>1</v>
      </c>
      <c r="P97" s="1">
        <f t="shared" si="36"/>
        <v>2</v>
      </c>
      <c r="R97" s="1">
        <v>0.5</v>
      </c>
      <c r="S97" s="1">
        <v>1</v>
      </c>
      <c r="T97" s="1">
        <v>1</v>
      </c>
      <c r="X97" s="1">
        <v>0.5</v>
      </c>
      <c r="Y97" s="1">
        <v>1</v>
      </c>
      <c r="AA97" s="10">
        <v>1</v>
      </c>
      <c r="AB97" s="1">
        <v>1</v>
      </c>
      <c r="AC97" s="1">
        <v>1</v>
      </c>
      <c r="AF97" s="1">
        <v>1</v>
      </c>
      <c r="AJ97" s="10"/>
      <c r="AK97" s="1">
        <v>1</v>
      </c>
      <c r="AN97" s="19" t="s">
        <v>45</v>
      </c>
    </row>
    <row r="98" spans="1:40" x14ac:dyDescent="0.3">
      <c r="A98" s="53">
        <v>42</v>
      </c>
      <c r="B98">
        <v>1996</v>
      </c>
      <c r="C98">
        <v>12</v>
      </c>
      <c r="D98">
        <v>12</v>
      </c>
      <c r="E98" t="s">
        <v>243</v>
      </c>
      <c r="F98" s="18">
        <v>1</v>
      </c>
      <c r="G98" s="18">
        <v>0</v>
      </c>
      <c r="H98" s="18">
        <v>0</v>
      </c>
      <c r="I98" s="18">
        <f t="shared" si="37"/>
        <v>0</v>
      </c>
      <c r="J98" s="1">
        <v>-1</v>
      </c>
      <c r="K98" s="1">
        <f t="shared" si="31"/>
        <v>1</v>
      </c>
      <c r="L98" s="1" t="str">
        <f t="shared" si="32"/>
        <v/>
      </c>
      <c r="M98" s="1">
        <f t="shared" si="33"/>
        <v>4.2</v>
      </c>
      <c r="N98" s="1">
        <f t="shared" si="34"/>
        <v>4.2</v>
      </c>
      <c r="O98" s="1">
        <f t="shared" si="35"/>
        <v>1</v>
      </c>
      <c r="P98" s="1">
        <f t="shared" si="36"/>
        <v>2</v>
      </c>
      <c r="X98" s="1">
        <v>0.5</v>
      </c>
      <c r="Y98" s="1">
        <v>1</v>
      </c>
      <c r="Z98" s="1">
        <v>1</v>
      </c>
      <c r="AC98" s="1">
        <v>0.5</v>
      </c>
      <c r="AD98" s="1">
        <v>1</v>
      </c>
      <c r="AE98" s="9">
        <v>1</v>
      </c>
      <c r="AF98" s="1">
        <v>1</v>
      </c>
      <c r="AJ98" s="10"/>
      <c r="AK98" s="1">
        <v>1</v>
      </c>
      <c r="AN98" s="19" t="s">
        <v>45</v>
      </c>
    </row>
    <row r="99" spans="1:40" x14ac:dyDescent="0.3">
      <c r="A99" s="183">
        <v>42</v>
      </c>
      <c r="B99">
        <v>1997</v>
      </c>
      <c r="C99" s="184">
        <v>27</v>
      </c>
      <c r="D99" s="184">
        <v>2</v>
      </c>
      <c r="E99" t="s">
        <v>278</v>
      </c>
      <c r="F99" s="18">
        <v>1</v>
      </c>
      <c r="G99" s="18">
        <v>0</v>
      </c>
      <c r="H99" s="18">
        <v>0</v>
      </c>
      <c r="I99" s="18">
        <f t="shared" si="37"/>
        <v>0</v>
      </c>
      <c r="J99" s="1">
        <v>1</v>
      </c>
      <c r="K99" s="1">
        <f t="shared" si="31"/>
        <v>1</v>
      </c>
      <c r="L99" s="1">
        <f t="shared" si="32"/>
        <v>1.8</v>
      </c>
      <c r="M99" s="1">
        <f t="shared" si="33"/>
        <v>4</v>
      </c>
      <c r="N99" s="1">
        <f t="shared" si="34"/>
        <v>4.5</v>
      </c>
      <c r="O99" s="1">
        <f t="shared" si="35"/>
        <v>3</v>
      </c>
      <c r="P99" s="1" t="str">
        <f t="shared" si="36"/>
        <v/>
      </c>
      <c r="Q99" s="10">
        <v>1</v>
      </c>
      <c r="R99" s="1">
        <v>1</v>
      </c>
      <c r="S99" s="1">
        <v>0.5</v>
      </c>
      <c r="X99" s="1">
        <v>1</v>
      </c>
      <c r="Y99" s="1">
        <v>1</v>
      </c>
      <c r="Z99" s="1">
        <v>1</v>
      </c>
      <c r="AD99" s="1">
        <v>1</v>
      </c>
      <c r="AE99" s="9">
        <v>1</v>
      </c>
      <c r="AH99" s="1">
        <v>1</v>
      </c>
      <c r="AJ99" s="10"/>
    </row>
    <row r="100" spans="1:40" ht="15.75" customHeight="1" x14ac:dyDescent="0.3">
      <c r="A100" s="183">
        <v>42</v>
      </c>
      <c r="B100">
        <v>1997</v>
      </c>
      <c r="C100" s="184">
        <v>20</v>
      </c>
      <c r="D100" s="184">
        <v>3</v>
      </c>
      <c r="E100" t="s">
        <v>274</v>
      </c>
      <c r="F100" s="18">
        <v>0</v>
      </c>
      <c r="G100" s="18">
        <v>0</v>
      </c>
      <c r="H100" s="18">
        <v>0</v>
      </c>
      <c r="I100" s="18">
        <f t="shared" si="37"/>
        <v>0</v>
      </c>
      <c r="J100" s="1">
        <v>1</v>
      </c>
      <c r="K100" s="1">
        <f t="shared" si="31"/>
        <v>1</v>
      </c>
      <c r="L100" s="1" t="str">
        <f t="shared" si="32"/>
        <v/>
      </c>
      <c r="M100" s="1" t="str">
        <f t="shared" si="33"/>
        <v/>
      </c>
      <c r="N100" s="1" t="str">
        <f t="shared" si="34"/>
        <v/>
      </c>
      <c r="O100" s="1" t="str">
        <f t="shared" si="35"/>
        <v/>
      </c>
      <c r="P100" s="1" t="str">
        <f t="shared" si="36"/>
        <v/>
      </c>
      <c r="AJ100" s="10"/>
    </row>
    <row r="101" spans="1:40" x14ac:dyDescent="0.3">
      <c r="A101" s="183">
        <v>42</v>
      </c>
      <c r="B101">
        <v>1997</v>
      </c>
      <c r="C101" s="184">
        <v>20</v>
      </c>
      <c r="D101" s="184">
        <v>3</v>
      </c>
      <c r="E101" t="s">
        <v>273</v>
      </c>
      <c r="F101" s="18">
        <v>0</v>
      </c>
      <c r="G101" s="18">
        <v>0</v>
      </c>
      <c r="H101" s="18">
        <v>0</v>
      </c>
      <c r="I101" s="18">
        <f t="shared" si="37"/>
        <v>0</v>
      </c>
      <c r="J101" s="1">
        <v>1</v>
      </c>
      <c r="K101" s="1">
        <f t="shared" si="31"/>
        <v>1</v>
      </c>
      <c r="L101" s="1" t="str">
        <f t="shared" si="32"/>
        <v/>
      </c>
      <c r="M101" s="1" t="str">
        <f t="shared" si="33"/>
        <v/>
      </c>
      <c r="N101" s="1" t="str">
        <f t="shared" si="34"/>
        <v/>
      </c>
      <c r="O101" s="1" t="str">
        <f t="shared" si="35"/>
        <v/>
      </c>
      <c r="P101" s="1" t="str">
        <f t="shared" si="36"/>
        <v/>
      </c>
      <c r="AJ101" s="10"/>
    </row>
    <row r="102" spans="1:40" x14ac:dyDescent="0.3">
      <c r="A102" s="183">
        <v>42</v>
      </c>
      <c r="B102">
        <v>1997</v>
      </c>
      <c r="C102" s="184">
        <v>3</v>
      </c>
      <c r="D102" s="184">
        <v>4</v>
      </c>
      <c r="E102" t="s">
        <v>275</v>
      </c>
      <c r="F102" s="18">
        <v>1</v>
      </c>
      <c r="G102" s="18">
        <v>0</v>
      </c>
      <c r="H102" s="18">
        <v>0</v>
      </c>
      <c r="I102" s="18">
        <f t="shared" si="37"/>
        <v>0</v>
      </c>
      <c r="J102" s="1">
        <v>1</v>
      </c>
      <c r="K102" s="1">
        <f t="shared" si="31"/>
        <v>1</v>
      </c>
      <c r="L102" s="1" t="str">
        <f t="shared" si="32"/>
        <v/>
      </c>
      <c r="M102" s="1" t="str">
        <f t="shared" si="33"/>
        <v/>
      </c>
      <c r="N102" s="1">
        <f t="shared" si="34"/>
        <v>2.8</v>
      </c>
      <c r="O102" s="1">
        <f t="shared" si="35"/>
        <v>1</v>
      </c>
      <c r="P102" s="1">
        <f t="shared" si="36"/>
        <v>1</v>
      </c>
      <c r="AB102" s="1">
        <v>1</v>
      </c>
      <c r="AC102" s="1">
        <v>1</v>
      </c>
      <c r="AD102" s="1">
        <v>0.5</v>
      </c>
      <c r="AF102" s="1">
        <v>1</v>
      </c>
      <c r="AJ102" s="10">
        <v>1</v>
      </c>
      <c r="AN102" s="19" t="s">
        <v>47</v>
      </c>
    </row>
    <row r="103" spans="1:40" x14ac:dyDescent="0.3">
      <c r="A103" s="183">
        <v>42</v>
      </c>
      <c r="B103">
        <v>1997</v>
      </c>
      <c r="C103" s="184">
        <v>3</v>
      </c>
      <c r="D103" s="184">
        <v>4</v>
      </c>
      <c r="E103" t="s">
        <v>279</v>
      </c>
      <c r="F103" s="18">
        <v>1</v>
      </c>
      <c r="G103" s="18">
        <v>0</v>
      </c>
      <c r="H103" s="18">
        <v>0</v>
      </c>
      <c r="I103" s="18">
        <f t="shared" si="37"/>
        <v>0</v>
      </c>
      <c r="J103" s="1">
        <v>-1</v>
      </c>
      <c r="K103" s="1">
        <f t="shared" si="31"/>
        <v>1</v>
      </c>
      <c r="L103" s="1" t="str">
        <f t="shared" si="32"/>
        <v/>
      </c>
      <c r="M103" s="1" t="str">
        <f t="shared" si="33"/>
        <v/>
      </c>
      <c r="N103" s="1">
        <f t="shared" si="34"/>
        <v>4.5</v>
      </c>
      <c r="O103" s="1">
        <f t="shared" si="35"/>
        <v>3</v>
      </c>
      <c r="P103" s="1">
        <f t="shared" si="36"/>
        <v>4</v>
      </c>
      <c r="AD103" s="1">
        <v>1</v>
      </c>
      <c r="AE103" s="9">
        <v>1</v>
      </c>
      <c r="AH103" s="1">
        <v>1</v>
      </c>
      <c r="AJ103" s="10"/>
      <c r="AM103" s="9">
        <v>1</v>
      </c>
      <c r="AN103" s="19" t="s">
        <v>45</v>
      </c>
    </row>
    <row r="104" spans="1:40" x14ac:dyDescent="0.3">
      <c r="A104" s="183">
        <v>42</v>
      </c>
      <c r="B104">
        <v>1997</v>
      </c>
      <c r="C104" s="184">
        <v>17</v>
      </c>
      <c r="D104" s="184">
        <v>4</v>
      </c>
      <c r="E104" t="s">
        <v>280</v>
      </c>
      <c r="F104" s="18">
        <v>1</v>
      </c>
      <c r="G104" s="18">
        <v>0</v>
      </c>
      <c r="H104" s="18">
        <v>0</v>
      </c>
      <c r="I104" s="18">
        <f t="shared" si="37"/>
        <v>0</v>
      </c>
      <c r="J104" s="1">
        <v>1</v>
      </c>
      <c r="K104" s="1">
        <f t="shared" si="31"/>
        <v>1</v>
      </c>
      <c r="L104" s="1" t="str">
        <f t="shared" si="32"/>
        <v/>
      </c>
      <c r="M104" s="1" t="str">
        <f t="shared" si="33"/>
        <v/>
      </c>
      <c r="N104" s="1">
        <f t="shared" si="34"/>
        <v>2</v>
      </c>
      <c r="O104" s="1">
        <f t="shared" si="35"/>
        <v>4</v>
      </c>
      <c r="P104" s="1" t="str">
        <f t="shared" si="36"/>
        <v/>
      </c>
      <c r="AA104" s="10">
        <v>1</v>
      </c>
      <c r="AB104" s="1">
        <v>1</v>
      </c>
      <c r="AC104" s="1">
        <v>1</v>
      </c>
      <c r="AI104" s="1">
        <v>1</v>
      </c>
      <c r="AJ104" s="10"/>
    </row>
    <row r="105" spans="1:40" x14ac:dyDescent="0.3">
      <c r="A105" s="183">
        <v>42</v>
      </c>
      <c r="B105">
        <v>1997</v>
      </c>
      <c r="C105" s="184">
        <v>17</v>
      </c>
      <c r="D105" s="184">
        <v>4</v>
      </c>
      <c r="E105" t="s">
        <v>281</v>
      </c>
      <c r="F105" s="18">
        <v>1</v>
      </c>
      <c r="G105" s="18">
        <v>0</v>
      </c>
      <c r="H105" s="18">
        <v>0</v>
      </c>
      <c r="I105" s="18">
        <f t="shared" si="37"/>
        <v>0</v>
      </c>
      <c r="J105" s="1">
        <v>-1</v>
      </c>
      <c r="K105" s="1">
        <f t="shared" si="31"/>
        <v>1</v>
      </c>
      <c r="L105" s="1">
        <f t="shared" si="32"/>
        <v>1.8</v>
      </c>
      <c r="M105" s="1" t="str">
        <f t="shared" si="33"/>
        <v/>
      </c>
      <c r="N105" s="1">
        <f t="shared" si="34"/>
        <v>4.2</v>
      </c>
      <c r="O105" s="1">
        <f t="shared" si="35"/>
        <v>1</v>
      </c>
      <c r="P105" s="1">
        <f t="shared" si="36"/>
        <v>4</v>
      </c>
      <c r="Q105" s="10">
        <v>1</v>
      </c>
      <c r="R105" s="1">
        <v>1</v>
      </c>
      <c r="S105" s="1">
        <v>0.5</v>
      </c>
      <c r="AC105" s="1">
        <v>0.5</v>
      </c>
      <c r="AD105" s="1">
        <v>1</v>
      </c>
      <c r="AE105" s="9">
        <v>1</v>
      </c>
      <c r="AF105" s="1">
        <v>1</v>
      </c>
      <c r="AJ105" s="10"/>
      <c r="AM105" s="9">
        <v>1</v>
      </c>
      <c r="AN105" s="19" t="s">
        <v>45</v>
      </c>
    </row>
    <row r="106" spans="1:40" x14ac:dyDescent="0.3">
      <c r="A106" s="183">
        <v>43</v>
      </c>
      <c r="B106">
        <v>1997</v>
      </c>
      <c r="C106" s="184">
        <v>8</v>
      </c>
      <c r="D106" s="184">
        <v>5</v>
      </c>
      <c r="E106" t="s">
        <v>282</v>
      </c>
      <c r="F106" s="18">
        <v>2</v>
      </c>
      <c r="G106" s="18">
        <v>0</v>
      </c>
      <c r="H106" s="18">
        <v>1</v>
      </c>
      <c r="I106" s="18">
        <f t="shared" si="37"/>
        <v>1</v>
      </c>
      <c r="J106" s="1">
        <v>-1</v>
      </c>
      <c r="K106" s="1">
        <f t="shared" si="31"/>
        <v>-1</v>
      </c>
      <c r="L106" s="1" t="str">
        <f t="shared" si="32"/>
        <v/>
      </c>
      <c r="M106" s="1" t="str">
        <f t="shared" si="33"/>
        <v/>
      </c>
      <c r="N106" s="1">
        <f t="shared" si="34"/>
        <v>1</v>
      </c>
      <c r="O106" s="1">
        <f t="shared" si="35"/>
        <v>1</v>
      </c>
      <c r="P106" s="1">
        <f t="shared" si="36"/>
        <v>1</v>
      </c>
      <c r="AA106" s="10">
        <v>2</v>
      </c>
      <c r="AF106" s="1">
        <v>1</v>
      </c>
      <c r="AJ106" s="10">
        <v>1</v>
      </c>
      <c r="AN106" s="19" t="s">
        <v>45</v>
      </c>
    </row>
    <row r="107" spans="1:40" ht="15.75" customHeight="1" x14ac:dyDescent="0.3">
      <c r="A107" s="183">
        <v>43</v>
      </c>
      <c r="B107">
        <v>1997</v>
      </c>
      <c r="C107" s="184">
        <v>8</v>
      </c>
      <c r="D107" s="184">
        <v>5</v>
      </c>
      <c r="E107" t="s">
        <v>276</v>
      </c>
      <c r="F107" s="1">
        <v>1</v>
      </c>
      <c r="G107" s="18">
        <v>0</v>
      </c>
      <c r="H107" s="18">
        <v>0</v>
      </c>
      <c r="I107" s="18">
        <f t="shared" si="37"/>
        <v>0</v>
      </c>
      <c r="J107" s="1">
        <v>-1</v>
      </c>
      <c r="K107" s="1">
        <f t="shared" si="31"/>
        <v>1</v>
      </c>
      <c r="L107" s="1" t="str">
        <f t="shared" si="32"/>
        <v/>
      </c>
      <c r="M107" s="1">
        <f t="shared" si="33"/>
        <v>1.5</v>
      </c>
      <c r="N107" s="1">
        <f t="shared" si="34"/>
        <v>1.5</v>
      </c>
      <c r="O107" s="1">
        <f t="shared" si="35"/>
        <v>1</v>
      </c>
      <c r="P107" s="1">
        <f t="shared" si="36"/>
        <v>1</v>
      </c>
      <c r="V107" s="1">
        <v>1</v>
      </c>
      <c r="W107" s="1">
        <v>1</v>
      </c>
      <c r="AA107" s="10">
        <v>1</v>
      </c>
      <c r="AB107" s="1">
        <v>1</v>
      </c>
      <c r="AF107" s="1">
        <v>1</v>
      </c>
      <c r="AJ107" s="10">
        <v>1</v>
      </c>
      <c r="AN107" s="19" t="s">
        <v>44</v>
      </c>
    </row>
    <row r="108" spans="1:40" x14ac:dyDescent="0.3">
      <c r="A108" s="183">
        <v>43</v>
      </c>
      <c r="B108">
        <v>1997</v>
      </c>
      <c r="C108" s="184">
        <v>22</v>
      </c>
      <c r="D108" s="184">
        <v>5</v>
      </c>
      <c r="E108" t="s">
        <v>277</v>
      </c>
      <c r="F108" s="1">
        <v>1</v>
      </c>
      <c r="G108" s="1">
        <v>0</v>
      </c>
      <c r="H108" s="1">
        <v>0</v>
      </c>
      <c r="I108" s="18">
        <f t="shared" si="37"/>
        <v>0</v>
      </c>
      <c r="J108" s="1">
        <v>-1</v>
      </c>
      <c r="K108" s="1">
        <f t="shared" si="31"/>
        <v>1</v>
      </c>
      <c r="L108" s="1" t="str">
        <f t="shared" si="32"/>
        <v/>
      </c>
      <c r="M108" s="1" t="str">
        <f t="shared" si="33"/>
        <v/>
      </c>
      <c r="N108" s="1">
        <f t="shared" si="34"/>
        <v>2.8</v>
      </c>
      <c r="O108" s="1">
        <f t="shared" si="35"/>
        <v>1</v>
      </c>
      <c r="P108" s="1">
        <f t="shared" si="36"/>
        <v>4</v>
      </c>
      <c r="AB108" s="1">
        <v>1</v>
      </c>
      <c r="AC108" s="1">
        <v>1</v>
      </c>
      <c r="AD108" s="1">
        <v>0.5</v>
      </c>
      <c r="AF108" s="1">
        <v>1</v>
      </c>
      <c r="AJ108" s="10"/>
      <c r="AM108" s="9">
        <v>1</v>
      </c>
      <c r="AN108" s="19" t="s">
        <v>44</v>
      </c>
    </row>
    <row r="109" spans="1:40" x14ac:dyDescent="0.3">
      <c r="A109" s="183">
        <v>43</v>
      </c>
      <c r="B109">
        <v>1997</v>
      </c>
      <c r="C109" s="184">
        <v>23</v>
      </c>
      <c r="D109" s="184">
        <v>5</v>
      </c>
      <c r="E109" t="s">
        <v>292</v>
      </c>
      <c r="F109" s="18">
        <v>1</v>
      </c>
      <c r="G109" s="18">
        <v>0</v>
      </c>
      <c r="H109" s="18">
        <v>0</v>
      </c>
      <c r="I109" s="18">
        <f t="shared" si="37"/>
        <v>0</v>
      </c>
      <c r="J109" s="1">
        <v>-1</v>
      </c>
      <c r="K109" s="1">
        <f t="shared" si="31"/>
        <v>1</v>
      </c>
      <c r="L109" s="1">
        <f t="shared" si="32"/>
        <v>4</v>
      </c>
      <c r="M109" s="1">
        <f t="shared" si="33"/>
        <v>2</v>
      </c>
      <c r="N109" s="1">
        <f t="shared" si="34"/>
        <v>2</v>
      </c>
      <c r="O109" s="1">
        <f t="shared" si="35"/>
        <v>2</v>
      </c>
      <c r="P109" s="1" t="str">
        <f t="shared" si="36"/>
        <v/>
      </c>
      <c r="S109" s="1">
        <v>0.5</v>
      </c>
      <c r="T109" s="1">
        <v>1</v>
      </c>
      <c r="U109" s="9">
        <v>0.5</v>
      </c>
      <c r="V109" s="1">
        <v>1</v>
      </c>
      <c r="W109" s="1">
        <v>1</v>
      </c>
      <c r="X109" s="1">
        <v>1</v>
      </c>
      <c r="AA109" s="10">
        <v>1</v>
      </c>
      <c r="AB109" s="1">
        <v>1</v>
      </c>
      <c r="AC109" s="1">
        <v>1</v>
      </c>
      <c r="AG109" s="1">
        <v>1</v>
      </c>
      <c r="AJ109" s="10"/>
    </row>
    <row r="110" spans="1:40" x14ac:dyDescent="0.3">
      <c r="A110" s="183">
        <v>43</v>
      </c>
      <c r="B110">
        <v>1997</v>
      </c>
      <c r="C110" s="184">
        <v>11</v>
      </c>
      <c r="D110" s="184">
        <v>6</v>
      </c>
      <c r="E110" t="s">
        <v>283</v>
      </c>
      <c r="F110" s="18">
        <v>1</v>
      </c>
      <c r="G110" s="18">
        <v>0</v>
      </c>
      <c r="H110" s="18">
        <v>0</v>
      </c>
      <c r="I110" s="18">
        <f t="shared" si="37"/>
        <v>0</v>
      </c>
      <c r="J110" s="1">
        <v>-1</v>
      </c>
      <c r="K110" s="1">
        <f t="shared" si="31"/>
        <v>1</v>
      </c>
      <c r="L110" s="1">
        <f t="shared" si="32"/>
        <v>2</v>
      </c>
      <c r="M110" s="1" t="str">
        <f t="shared" si="33"/>
        <v/>
      </c>
      <c r="N110" s="1">
        <f t="shared" si="34"/>
        <v>4.5</v>
      </c>
      <c r="O110" s="1">
        <f t="shared" si="35"/>
        <v>1</v>
      </c>
      <c r="P110" s="1">
        <f t="shared" si="36"/>
        <v>4</v>
      </c>
      <c r="Q110" s="10">
        <v>1</v>
      </c>
      <c r="R110" s="1">
        <v>1</v>
      </c>
      <c r="S110" s="1">
        <v>1</v>
      </c>
      <c r="AD110" s="1">
        <v>1</v>
      </c>
      <c r="AE110" s="9">
        <v>1</v>
      </c>
      <c r="AF110" s="1">
        <v>1</v>
      </c>
      <c r="AJ110" s="10"/>
      <c r="AM110" s="9">
        <v>1</v>
      </c>
      <c r="AN110" s="19" t="s">
        <v>45</v>
      </c>
    </row>
    <row r="111" spans="1:40" x14ac:dyDescent="0.3">
      <c r="A111" s="183">
        <v>43</v>
      </c>
      <c r="B111">
        <v>1997</v>
      </c>
      <c r="C111" s="184">
        <v>19</v>
      </c>
      <c r="D111" s="184">
        <v>6</v>
      </c>
      <c r="E111" t="s">
        <v>290</v>
      </c>
      <c r="F111" s="18">
        <v>0</v>
      </c>
      <c r="G111" s="18">
        <v>0</v>
      </c>
      <c r="H111" s="18">
        <v>0</v>
      </c>
      <c r="I111" s="18">
        <f t="shared" si="37"/>
        <v>0</v>
      </c>
      <c r="J111" s="1">
        <v>1</v>
      </c>
      <c r="K111" s="1">
        <f t="shared" si="31"/>
        <v>1</v>
      </c>
      <c r="L111" s="1" t="str">
        <f t="shared" si="32"/>
        <v/>
      </c>
      <c r="M111" s="1" t="str">
        <f t="shared" si="33"/>
        <v/>
      </c>
      <c r="N111" s="1" t="str">
        <f t="shared" si="34"/>
        <v/>
      </c>
      <c r="O111" s="1" t="str">
        <f t="shared" si="35"/>
        <v/>
      </c>
      <c r="P111" s="1" t="str">
        <f t="shared" si="36"/>
        <v/>
      </c>
      <c r="AJ111" s="10"/>
    </row>
    <row r="112" spans="1:40" x14ac:dyDescent="0.3">
      <c r="A112" s="183">
        <v>43</v>
      </c>
      <c r="B112">
        <v>1997</v>
      </c>
      <c r="C112" s="184">
        <v>19</v>
      </c>
      <c r="D112" s="184">
        <v>6</v>
      </c>
      <c r="E112" t="s">
        <v>291</v>
      </c>
      <c r="F112" s="18">
        <v>2</v>
      </c>
      <c r="G112" s="18">
        <v>0</v>
      </c>
      <c r="H112" s="18">
        <v>0</v>
      </c>
      <c r="I112" s="18">
        <f t="shared" si="37"/>
        <v>0</v>
      </c>
      <c r="J112" s="1">
        <v>-1</v>
      </c>
      <c r="K112" s="1">
        <f t="shared" si="31"/>
        <v>-1</v>
      </c>
      <c r="L112" s="1" t="str">
        <f t="shared" si="32"/>
        <v/>
      </c>
      <c r="M112" s="1">
        <f t="shared" si="33"/>
        <v>1.5</v>
      </c>
      <c r="N112" s="1">
        <f t="shared" si="34"/>
        <v>1.5</v>
      </c>
      <c r="O112" s="1" t="str">
        <f t="shared" si="35"/>
        <v/>
      </c>
      <c r="P112" s="1" t="str">
        <f t="shared" si="36"/>
        <v/>
      </c>
      <c r="V112" s="1">
        <v>1</v>
      </c>
      <c r="W112" s="1">
        <v>1</v>
      </c>
      <c r="AA112" s="10">
        <v>1</v>
      </c>
      <c r="AB112" s="1">
        <v>1</v>
      </c>
      <c r="AJ112" s="10"/>
    </row>
    <row r="113" spans="1:40" x14ac:dyDescent="0.3">
      <c r="A113" s="53">
        <v>43</v>
      </c>
      <c r="B113">
        <v>1997</v>
      </c>
      <c r="C113">
        <v>10</v>
      </c>
      <c r="D113">
        <v>7</v>
      </c>
      <c r="E113" t="s">
        <v>248</v>
      </c>
      <c r="F113" s="18">
        <v>1</v>
      </c>
      <c r="G113" s="18">
        <v>0</v>
      </c>
      <c r="H113" s="18">
        <v>0</v>
      </c>
      <c r="I113" s="18">
        <f t="shared" si="37"/>
        <v>0</v>
      </c>
      <c r="J113" s="1">
        <v>-1</v>
      </c>
      <c r="K113" s="1">
        <f t="shared" si="31"/>
        <v>1</v>
      </c>
      <c r="L113" s="1" t="str">
        <f t="shared" si="32"/>
        <v/>
      </c>
      <c r="M113" s="1" t="str">
        <f t="shared" si="33"/>
        <v/>
      </c>
      <c r="N113" s="1">
        <f t="shared" si="34"/>
        <v>1.5</v>
      </c>
      <c r="O113" s="1">
        <f t="shared" si="35"/>
        <v>1</v>
      </c>
      <c r="P113" s="1" t="str">
        <f t="shared" si="36"/>
        <v/>
      </c>
      <c r="AA113" s="10">
        <v>1</v>
      </c>
      <c r="AB113" s="1">
        <v>1</v>
      </c>
      <c r="AF113" s="1">
        <v>1</v>
      </c>
      <c r="AJ113" s="10"/>
    </row>
    <row r="114" spans="1:40" x14ac:dyDescent="0.3">
      <c r="A114" s="183">
        <v>43</v>
      </c>
      <c r="B114">
        <v>1997</v>
      </c>
      <c r="C114" s="184">
        <v>9</v>
      </c>
      <c r="D114" s="184">
        <v>10</v>
      </c>
      <c r="E114" t="s">
        <v>284</v>
      </c>
      <c r="F114" s="18">
        <v>1</v>
      </c>
      <c r="G114" s="18">
        <v>0</v>
      </c>
      <c r="H114" s="18">
        <v>0</v>
      </c>
      <c r="I114" s="18">
        <f t="shared" si="37"/>
        <v>0</v>
      </c>
      <c r="J114" s="1">
        <v>-1</v>
      </c>
      <c r="K114" s="1">
        <f t="shared" ref="K114:K119" si="38">IF(F114=2,-1,IF(F114=3,-1,IF((F114+G114)=2,-1,IF((F114+H114)=2,-1,1))))</f>
        <v>1</v>
      </c>
      <c r="L114" s="1" t="str">
        <f t="shared" si="32"/>
        <v/>
      </c>
      <c r="M114" s="1">
        <f t="shared" si="33"/>
        <v>3</v>
      </c>
      <c r="N114" s="1">
        <f t="shared" si="34"/>
        <v>2</v>
      </c>
      <c r="O114" s="1">
        <f t="shared" si="35"/>
        <v>1</v>
      </c>
      <c r="P114" s="1">
        <f t="shared" si="36"/>
        <v>3</v>
      </c>
      <c r="W114" s="1">
        <v>0.5</v>
      </c>
      <c r="X114" s="1">
        <v>1</v>
      </c>
      <c r="Y114" s="1">
        <v>0.5</v>
      </c>
      <c r="AA114" s="10">
        <v>1</v>
      </c>
      <c r="AB114" s="1">
        <v>1</v>
      </c>
      <c r="AC114" s="1">
        <v>1</v>
      </c>
      <c r="AF114" s="1">
        <v>1</v>
      </c>
      <c r="AJ114" s="10"/>
      <c r="AL114" s="1">
        <v>1</v>
      </c>
      <c r="AN114" s="19" t="s">
        <v>45</v>
      </c>
    </row>
    <row r="115" spans="1:40" x14ac:dyDescent="0.3">
      <c r="A115" s="183">
        <v>43</v>
      </c>
      <c r="B115">
        <v>1997</v>
      </c>
      <c r="C115" s="184">
        <v>13</v>
      </c>
      <c r="D115" s="184">
        <v>11</v>
      </c>
      <c r="E115" t="s">
        <v>285</v>
      </c>
      <c r="F115" s="18">
        <v>1</v>
      </c>
      <c r="G115" s="18">
        <v>0</v>
      </c>
      <c r="H115" s="18">
        <v>0</v>
      </c>
      <c r="I115" s="18">
        <f t="shared" si="37"/>
        <v>0</v>
      </c>
      <c r="J115" s="1">
        <v>1</v>
      </c>
      <c r="K115" s="1">
        <f t="shared" si="38"/>
        <v>1</v>
      </c>
      <c r="L115" s="1" t="str">
        <f t="shared" si="32"/>
        <v/>
      </c>
      <c r="M115" s="1">
        <f t="shared" si="33"/>
        <v>1.5</v>
      </c>
      <c r="N115" s="1">
        <f t="shared" si="34"/>
        <v>1.5</v>
      </c>
      <c r="O115" s="1">
        <f t="shared" si="35"/>
        <v>1</v>
      </c>
      <c r="P115" s="1" t="str">
        <f t="shared" si="36"/>
        <v/>
      </c>
      <c r="V115" s="1">
        <v>1</v>
      </c>
      <c r="W115" s="1">
        <v>1</v>
      </c>
      <c r="AA115" s="10">
        <v>1</v>
      </c>
      <c r="AB115" s="1">
        <v>1</v>
      </c>
      <c r="AF115" s="1">
        <v>1</v>
      </c>
      <c r="AJ115" s="10"/>
    </row>
    <row r="116" spans="1:40" x14ac:dyDescent="0.3">
      <c r="A116" s="183">
        <v>43</v>
      </c>
      <c r="B116">
        <v>1997</v>
      </c>
      <c r="C116" s="184">
        <v>27</v>
      </c>
      <c r="D116" s="184">
        <v>11</v>
      </c>
      <c r="E116" t="s">
        <v>287</v>
      </c>
      <c r="F116" s="18">
        <v>0</v>
      </c>
      <c r="G116" s="18">
        <v>0</v>
      </c>
      <c r="H116" s="18">
        <v>0</v>
      </c>
      <c r="I116" s="18">
        <f t="shared" si="37"/>
        <v>0</v>
      </c>
      <c r="J116" s="1">
        <v>-1</v>
      </c>
      <c r="K116" s="1">
        <f t="shared" si="38"/>
        <v>1</v>
      </c>
      <c r="L116" s="1" t="str">
        <f t="shared" si="32"/>
        <v/>
      </c>
      <c r="M116" s="1" t="str">
        <f t="shared" si="33"/>
        <v/>
      </c>
      <c r="N116" s="1" t="str">
        <f t="shared" si="34"/>
        <v/>
      </c>
      <c r="O116" s="1" t="str">
        <f t="shared" si="35"/>
        <v/>
      </c>
      <c r="P116" s="1" t="str">
        <f t="shared" si="36"/>
        <v/>
      </c>
      <c r="AJ116" s="10"/>
    </row>
    <row r="117" spans="1:40" x14ac:dyDescent="0.3">
      <c r="A117" s="183">
        <v>43</v>
      </c>
      <c r="B117">
        <v>1997</v>
      </c>
      <c r="C117" s="184">
        <v>27</v>
      </c>
      <c r="D117" s="184">
        <v>11</v>
      </c>
      <c r="E117" t="s">
        <v>286</v>
      </c>
      <c r="F117" s="18">
        <v>0</v>
      </c>
      <c r="G117" s="18">
        <v>0</v>
      </c>
      <c r="H117" s="18">
        <v>0</v>
      </c>
      <c r="I117" s="18">
        <f t="shared" si="37"/>
        <v>0</v>
      </c>
      <c r="J117" s="1">
        <v>1</v>
      </c>
      <c r="K117" s="1">
        <f t="shared" si="38"/>
        <v>1</v>
      </c>
      <c r="L117" s="1" t="str">
        <f t="shared" si="32"/>
        <v/>
      </c>
      <c r="M117" s="1" t="str">
        <f t="shared" si="33"/>
        <v/>
      </c>
      <c r="N117" s="1" t="str">
        <f t="shared" si="34"/>
        <v/>
      </c>
      <c r="O117" s="1" t="str">
        <f t="shared" si="35"/>
        <v/>
      </c>
      <c r="P117" s="1" t="str">
        <f t="shared" si="36"/>
        <v/>
      </c>
      <c r="AJ117" s="10"/>
    </row>
    <row r="118" spans="1:40" x14ac:dyDescent="0.3">
      <c r="A118" s="183">
        <v>43</v>
      </c>
      <c r="B118">
        <v>1997</v>
      </c>
      <c r="C118" s="184">
        <v>4</v>
      </c>
      <c r="D118" s="184">
        <v>12</v>
      </c>
      <c r="E118" t="s">
        <v>289</v>
      </c>
      <c r="F118" s="18">
        <v>2</v>
      </c>
      <c r="G118" s="18">
        <v>0</v>
      </c>
      <c r="H118" s="18">
        <v>1</v>
      </c>
      <c r="I118" s="18">
        <f t="shared" si="37"/>
        <v>1</v>
      </c>
      <c r="J118" s="1">
        <v>-1</v>
      </c>
      <c r="K118" s="1">
        <f t="shared" si="38"/>
        <v>-1</v>
      </c>
      <c r="L118" s="1" t="str">
        <f t="shared" si="32"/>
        <v/>
      </c>
      <c r="M118" s="1" t="str">
        <f t="shared" si="33"/>
        <v/>
      </c>
      <c r="N118" s="1">
        <f t="shared" si="34"/>
        <v>1</v>
      </c>
      <c r="O118" s="1">
        <f t="shared" si="35"/>
        <v>1</v>
      </c>
      <c r="P118" s="1">
        <f t="shared" si="36"/>
        <v>1</v>
      </c>
      <c r="AA118" s="10">
        <v>2</v>
      </c>
      <c r="AF118" s="1">
        <v>1</v>
      </c>
      <c r="AJ118" s="10">
        <v>1</v>
      </c>
      <c r="AN118" s="19" t="s">
        <v>45</v>
      </c>
    </row>
    <row r="119" spans="1:40" x14ac:dyDescent="0.3">
      <c r="A119" s="183">
        <v>43</v>
      </c>
      <c r="B119">
        <v>1997</v>
      </c>
      <c r="C119" s="184">
        <v>4</v>
      </c>
      <c r="D119" s="184">
        <v>12</v>
      </c>
      <c r="E119" t="s">
        <v>288</v>
      </c>
      <c r="F119" s="18">
        <v>2</v>
      </c>
      <c r="G119" s="18">
        <v>0</v>
      </c>
      <c r="H119" s="18">
        <v>0</v>
      </c>
      <c r="I119" s="18">
        <f t="shared" si="37"/>
        <v>0</v>
      </c>
      <c r="J119" s="1">
        <v>-1</v>
      </c>
      <c r="K119" s="1">
        <f t="shared" si="38"/>
        <v>-1</v>
      </c>
      <c r="L119" s="1">
        <f t="shared" si="32"/>
        <v>4.5</v>
      </c>
      <c r="M119" s="1" t="str">
        <f t="shared" si="33"/>
        <v/>
      </c>
      <c r="N119" s="1">
        <f t="shared" si="34"/>
        <v>1.5</v>
      </c>
      <c r="O119" s="1" t="str">
        <f t="shared" si="35"/>
        <v/>
      </c>
      <c r="P119" s="1" t="str">
        <f t="shared" si="36"/>
        <v/>
      </c>
      <c r="T119" s="1">
        <v>1</v>
      </c>
      <c r="U119" s="9">
        <v>1</v>
      </c>
      <c r="AA119" s="10">
        <v>1</v>
      </c>
      <c r="AB119" s="1">
        <v>1</v>
      </c>
      <c r="AJ119" s="10"/>
    </row>
    <row r="120" spans="1:40" x14ac:dyDescent="0.3">
      <c r="L120" s="1"/>
      <c r="M120" s="1"/>
      <c r="N120" s="1"/>
      <c r="O120" s="1"/>
      <c r="P120" s="1"/>
      <c r="AJ120" s="10"/>
    </row>
    <row r="121" spans="1:40" x14ac:dyDescent="0.3">
      <c r="L121" s="1"/>
      <c r="M121" s="1"/>
      <c r="N121" s="1"/>
      <c r="O121" s="1"/>
      <c r="P121" s="1"/>
      <c r="AJ121" s="10"/>
    </row>
    <row r="122" spans="1:40" x14ac:dyDescent="0.3">
      <c r="L122" s="1"/>
      <c r="M122" s="1"/>
      <c r="N122" s="1"/>
      <c r="O122" s="1"/>
      <c r="P122" s="1"/>
      <c r="AJ122" s="10"/>
    </row>
    <row r="123" spans="1:40" x14ac:dyDescent="0.3">
      <c r="L123" s="1"/>
      <c r="M123" s="1"/>
      <c r="N123" s="1"/>
      <c r="O123" s="1"/>
      <c r="P123" s="1"/>
      <c r="AJ123" s="10"/>
    </row>
    <row r="124" spans="1:40" x14ac:dyDescent="0.3">
      <c r="L124" s="1"/>
      <c r="M124" s="1"/>
      <c r="N124" s="1"/>
      <c r="O124" s="1"/>
      <c r="P124" s="1"/>
      <c r="AJ124" s="10"/>
    </row>
    <row r="125" spans="1:40" x14ac:dyDescent="0.3">
      <c r="L125" s="1"/>
      <c r="M125" s="1"/>
      <c r="N125" s="1"/>
      <c r="O125" s="1"/>
      <c r="P125" s="1"/>
      <c r="AJ125" s="10"/>
    </row>
    <row r="126" spans="1:40" x14ac:dyDescent="0.3">
      <c r="L126" s="1"/>
      <c r="M126" s="1"/>
      <c r="N126" s="1"/>
      <c r="O126" s="1"/>
      <c r="P126" s="1"/>
      <c r="AJ126" s="10"/>
    </row>
    <row r="127" spans="1:40" x14ac:dyDescent="0.3">
      <c r="AJ127" s="10"/>
    </row>
    <row r="128" spans="1:40" x14ac:dyDescent="0.3">
      <c r="AJ128" s="10"/>
    </row>
    <row r="129" spans="1:40" x14ac:dyDescent="0.3">
      <c r="AJ129" s="10"/>
    </row>
    <row r="130" spans="1:40" ht="15" thickBot="1" x14ac:dyDescent="0.35">
      <c r="A130" s="25"/>
      <c r="B130" s="25"/>
      <c r="C130" s="25"/>
      <c r="D130" s="25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9"/>
      <c r="Q130" s="26"/>
      <c r="R130" s="26"/>
      <c r="S130" s="26"/>
      <c r="T130" s="26"/>
      <c r="U130" s="39"/>
      <c r="V130" s="26"/>
      <c r="W130" s="26"/>
      <c r="X130" s="26"/>
      <c r="Y130" s="26"/>
      <c r="Z130" s="39"/>
      <c r="AA130" s="26"/>
      <c r="AB130" s="26"/>
      <c r="AC130" s="26"/>
      <c r="AD130" s="26"/>
      <c r="AE130" s="39"/>
      <c r="AF130" s="26"/>
      <c r="AG130" s="26"/>
      <c r="AH130" s="26"/>
      <c r="AI130" s="39"/>
      <c r="AJ130" s="40"/>
      <c r="AK130" s="26"/>
      <c r="AL130" s="26"/>
      <c r="AM130" s="39"/>
      <c r="AN130" s="26"/>
    </row>
    <row r="131" spans="1:40" x14ac:dyDescent="0.3">
      <c r="B131" t="s">
        <v>60</v>
      </c>
      <c r="D131" s="85">
        <f>COUNT($F$18:$F$130)</f>
        <v>102</v>
      </c>
      <c r="E131" s="27" t="s">
        <v>117</v>
      </c>
      <c r="F131" s="85">
        <f>COUNTIF(F$18:F$130,1)+COUNTIF(F$18:F$130,2)+COUNTIF(F$18:F$130,3)</f>
        <v>85</v>
      </c>
      <c r="G131" s="1">
        <f>COUNTIF(G$18:G$130,1)</f>
        <v>7</v>
      </c>
      <c r="H131" s="1">
        <f>COUNTIF(H$18:H$130,1)</f>
        <v>9</v>
      </c>
      <c r="I131" s="1"/>
      <c r="J131" s="1"/>
      <c r="K131" s="85">
        <f>COUNTIF(K$18:K$130,-1)</f>
        <v>23</v>
      </c>
      <c r="L131" s="1">
        <f>COUNTIF(L$18:L$130,"&gt;0")</f>
        <v>24</v>
      </c>
      <c r="M131" s="1">
        <f>COUNTIF(M$18:M$130,"&gt;0")</f>
        <v>37</v>
      </c>
      <c r="N131" s="1">
        <f>COUNTIF(N$18:N$130,"&gt;0")</f>
        <v>85</v>
      </c>
      <c r="O131" s="1">
        <f>COUNTIF(O$18:O$130,"&gt;0")</f>
        <v>80</v>
      </c>
      <c r="P131" s="1">
        <f>COUNTIF(P$18:P$130,"&gt;0")</f>
        <v>55</v>
      </c>
      <c r="Q131" s="29">
        <f t="shared" ref="Q131:AM131" si="39">SUM(Q$18:Q$130)</f>
        <v>11</v>
      </c>
      <c r="R131" s="30">
        <f t="shared" si="39"/>
        <v>11</v>
      </c>
      <c r="S131" s="30">
        <f t="shared" si="39"/>
        <v>13</v>
      </c>
      <c r="T131" s="30">
        <f t="shared" si="39"/>
        <v>12</v>
      </c>
      <c r="U131" s="31">
        <f t="shared" si="39"/>
        <v>9</v>
      </c>
      <c r="V131" s="29">
        <f t="shared" si="39"/>
        <v>20.5</v>
      </c>
      <c r="W131" s="30">
        <f t="shared" si="39"/>
        <v>19</v>
      </c>
      <c r="X131" s="30">
        <f t="shared" si="39"/>
        <v>18.5</v>
      </c>
      <c r="Y131" s="30">
        <f t="shared" si="39"/>
        <v>11.5</v>
      </c>
      <c r="Z131" s="31">
        <f t="shared" si="39"/>
        <v>13.5</v>
      </c>
      <c r="AA131" s="29">
        <f t="shared" si="39"/>
        <v>49</v>
      </c>
      <c r="AB131" s="30">
        <f t="shared" si="39"/>
        <v>54.5</v>
      </c>
      <c r="AC131" s="30">
        <f t="shared" si="39"/>
        <v>35.5</v>
      </c>
      <c r="AD131" s="30">
        <f t="shared" si="39"/>
        <v>23.5</v>
      </c>
      <c r="AE131" s="31">
        <f t="shared" si="39"/>
        <v>26.5</v>
      </c>
      <c r="AF131" s="29">
        <f t="shared" si="39"/>
        <v>57</v>
      </c>
      <c r="AG131" s="30">
        <f t="shared" si="39"/>
        <v>11</v>
      </c>
      <c r="AH131" s="30">
        <f t="shared" si="39"/>
        <v>5</v>
      </c>
      <c r="AI131" s="30">
        <f t="shared" si="39"/>
        <v>7</v>
      </c>
      <c r="AJ131" s="29">
        <f t="shared" si="39"/>
        <v>27</v>
      </c>
      <c r="AK131" s="30">
        <f t="shared" si="39"/>
        <v>6</v>
      </c>
      <c r="AL131" s="30">
        <f t="shared" si="39"/>
        <v>4</v>
      </c>
      <c r="AM131" s="31">
        <f t="shared" si="39"/>
        <v>18</v>
      </c>
      <c r="AN131" s="19" t="s">
        <v>33</v>
      </c>
    </row>
    <row r="132" spans="1:40" x14ac:dyDescent="0.3">
      <c r="E132" s="27" t="s">
        <v>118</v>
      </c>
      <c r="F132" s="28"/>
      <c r="G132" s="28">
        <f>G131/$F$131*100</f>
        <v>8.235294117647058</v>
      </c>
      <c r="H132" s="28">
        <f>H131/$F$131*100</f>
        <v>10.588235294117647</v>
      </c>
      <c r="I132" s="28"/>
      <c r="J132" s="28"/>
      <c r="K132" s="61">
        <f>K131/$F$131*100</f>
        <v>27.058823529411764</v>
      </c>
      <c r="L132" s="28">
        <f>+L131/$F131*100</f>
        <v>28.235294117647058</v>
      </c>
      <c r="M132" s="28">
        <f>+M131/$F131*100</f>
        <v>43.529411764705884</v>
      </c>
      <c r="N132" s="28">
        <f>+N131/$F131*100</f>
        <v>100</v>
      </c>
      <c r="O132" s="28">
        <f>+O131/$F131*100</f>
        <v>94.117647058823522</v>
      </c>
      <c r="P132" s="28">
        <f>+P131/$F131*100</f>
        <v>64.705882352941174</v>
      </c>
      <c r="Q132" s="11">
        <f>+Q131/SUM($Q131:$U131)*100</f>
        <v>19.642857142857142</v>
      </c>
      <c r="R132" s="12">
        <f t="shared" ref="R132:U132" si="40">+R131/SUM($Q131:$U131)*100</f>
        <v>19.642857142857142</v>
      </c>
      <c r="S132" s="12">
        <f t="shared" si="40"/>
        <v>23.214285714285715</v>
      </c>
      <c r="T132" s="12">
        <f t="shared" si="40"/>
        <v>21.428571428571427</v>
      </c>
      <c r="U132" s="13">
        <f t="shared" si="40"/>
        <v>16.071428571428573</v>
      </c>
      <c r="V132" s="11">
        <f>+V131/SUM($V131:$Z131)*100</f>
        <v>24.69879518072289</v>
      </c>
      <c r="W132" s="12">
        <f t="shared" ref="W132:Z132" si="41">+W131/SUM($V131:$Z131)*100</f>
        <v>22.891566265060241</v>
      </c>
      <c r="X132" s="12">
        <f t="shared" si="41"/>
        <v>22.289156626506024</v>
      </c>
      <c r="Y132" s="12">
        <f t="shared" si="41"/>
        <v>13.855421686746988</v>
      </c>
      <c r="Z132" s="13">
        <f t="shared" si="41"/>
        <v>16.265060240963855</v>
      </c>
      <c r="AA132" s="11">
        <f>+AA131/SUM($AA131:$AE131)*100</f>
        <v>25.925925925925924</v>
      </c>
      <c r="AB132" s="12">
        <f t="shared" ref="AB132:AE132" si="42">+AB131/SUM($AA131:$AE131)*100</f>
        <v>28.835978835978835</v>
      </c>
      <c r="AC132" s="12">
        <f t="shared" si="42"/>
        <v>18.783068783068781</v>
      </c>
      <c r="AD132" s="12">
        <f t="shared" si="42"/>
        <v>12.433862433862434</v>
      </c>
      <c r="AE132" s="13">
        <f t="shared" si="42"/>
        <v>14.02116402116402</v>
      </c>
      <c r="AF132" s="12">
        <f>+AF131/SUM($AF131:$AI131)*100</f>
        <v>71.25</v>
      </c>
      <c r="AG132" s="12">
        <f t="shared" ref="AG132:AI132" si="43">+AG131/SUM($AF131:$AI131)*100</f>
        <v>13.750000000000002</v>
      </c>
      <c r="AH132" s="12">
        <f t="shared" si="43"/>
        <v>6.25</v>
      </c>
      <c r="AI132" s="13">
        <f t="shared" si="43"/>
        <v>8.75</v>
      </c>
      <c r="AJ132" s="11">
        <f>+AJ131/SUM($AJ131:$AM131)*100</f>
        <v>49.090909090909093</v>
      </c>
      <c r="AK132" s="12">
        <f t="shared" ref="AK132:AM132" si="44">+AK131/SUM($AJ131:$AM131)*100</f>
        <v>10.909090909090908</v>
      </c>
      <c r="AL132" s="12">
        <f t="shared" si="44"/>
        <v>7.2727272727272725</v>
      </c>
      <c r="AM132" s="13">
        <f t="shared" si="44"/>
        <v>32.727272727272727</v>
      </c>
      <c r="AN132" s="19" t="s">
        <v>34</v>
      </c>
    </row>
    <row r="133" spans="1:40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1"/>
      <c r="L133" s="28"/>
      <c r="M133" s="28"/>
      <c r="N133" s="28"/>
      <c r="O133" s="28"/>
      <c r="P133" s="34"/>
      <c r="Q133" s="41"/>
      <c r="R133" s="28"/>
      <c r="S133" s="50">
        <f>(Q131*1+R131*2+S131*3+T131*4+U131*5)/(SUM(Q131:U131))</f>
        <v>2.9464285714285716</v>
      </c>
      <c r="T133" s="50"/>
      <c r="U133" s="51"/>
      <c r="V133" s="50"/>
      <c r="W133" s="50"/>
      <c r="X133" s="50">
        <f>(V131*1+W131*2+X131*3+Y131*4+Z131*5)/(SUM(V131:Z131))</f>
        <v>2.7409638554216866</v>
      </c>
      <c r="Y133" s="50"/>
      <c r="Z133" s="51"/>
      <c r="AA133" s="52"/>
      <c r="AB133" s="50"/>
      <c r="AC133" s="50">
        <f>(AA131*1+AB131*2+AC131*3+AD131*4+AE131*5)/(SUM(AA131:AE131))</f>
        <v>2.5978835978835977</v>
      </c>
      <c r="AE133" s="13"/>
      <c r="AI133" s="12"/>
      <c r="AJ133" s="10"/>
      <c r="AM133" s="13"/>
      <c r="AN133" s="19" t="s">
        <v>25</v>
      </c>
    </row>
    <row r="134" spans="1:40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1"/>
      <c r="L134" s="28"/>
      <c r="M134" s="28"/>
      <c r="N134" s="28"/>
      <c r="O134" s="28"/>
      <c r="S134" s="1">
        <v>5</v>
      </c>
      <c r="X134" s="1">
        <v>5</v>
      </c>
      <c r="AC134" s="1">
        <v>5</v>
      </c>
      <c r="AJ134" s="10"/>
      <c r="AN134" s="19" t="s">
        <v>35</v>
      </c>
    </row>
    <row r="135" spans="1:40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1"/>
      <c r="L135" s="28"/>
      <c r="M135" s="28"/>
      <c r="N135" s="28"/>
      <c r="O135" s="28"/>
      <c r="AJ135" s="10"/>
    </row>
    <row r="136" spans="1:40" x14ac:dyDescent="0.3"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104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7"/>
      <c r="F143" s="1"/>
      <c r="AJ143" s="10"/>
    </row>
    <row r="144" spans="1:40" x14ac:dyDescent="0.3">
      <c r="E144" s="27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9" t="s">
        <v>108</v>
      </c>
      <c r="J147" s="18">
        <f>COUNTIFS($J$18:$J$130,1,$F$18:$F$130,1)+COUNTIFS($J$18:$J$130,1,$F$18:$F$130,2)+COUNTIFS($J$18:$J$130,1,$F$18:$F$130,3)</f>
        <v>24</v>
      </c>
      <c r="L147" s="18">
        <f>COUNTIFS($J$18:$J$130,1,L18:L130,"&gt;0")</f>
        <v>8</v>
      </c>
      <c r="M147" s="18">
        <f>COUNTIFS($J$18:$J$130,1,M18:M130,"&gt;0")</f>
        <v>10</v>
      </c>
      <c r="N147" s="18">
        <f>COUNTIFS($J$18:$J$130,1,N18:N130,"&gt;0")</f>
        <v>24</v>
      </c>
      <c r="O147" s="18">
        <f>COUNTIFS($J$18:$J$130,1,O18:O130,"&gt;0")</f>
        <v>24</v>
      </c>
      <c r="P147" s="18">
        <f>COUNTIFS($J$18:$J$130,1,P18:P130,"&gt;0")</f>
        <v>15</v>
      </c>
      <c r="Q147" s="10">
        <f t="shared" ref="Q147:AM147" si="45">SUMIF($J$18:$J$130,1,Q18:Q130)</f>
        <v>1</v>
      </c>
      <c r="R147" s="1">
        <f t="shared" si="45"/>
        <v>2.5</v>
      </c>
      <c r="S147" s="1">
        <f t="shared" si="45"/>
        <v>6.5</v>
      </c>
      <c r="T147" s="1">
        <f t="shared" si="45"/>
        <v>5</v>
      </c>
      <c r="U147" s="9">
        <f t="shared" si="45"/>
        <v>4</v>
      </c>
      <c r="V147" s="10">
        <f t="shared" si="45"/>
        <v>7</v>
      </c>
      <c r="W147" s="1">
        <f t="shared" si="45"/>
        <v>7</v>
      </c>
      <c r="X147" s="1">
        <f t="shared" si="45"/>
        <v>3.5</v>
      </c>
      <c r="Y147" s="1">
        <f t="shared" si="45"/>
        <v>2</v>
      </c>
      <c r="Z147" s="9">
        <f t="shared" si="45"/>
        <v>4</v>
      </c>
      <c r="AA147" s="10">
        <f t="shared" si="45"/>
        <v>13</v>
      </c>
      <c r="AB147" s="1">
        <f t="shared" si="45"/>
        <v>18.5</v>
      </c>
      <c r="AC147" s="1">
        <f t="shared" si="45"/>
        <v>14</v>
      </c>
      <c r="AD147" s="1">
        <f t="shared" si="45"/>
        <v>7</v>
      </c>
      <c r="AE147" s="9">
        <f t="shared" si="45"/>
        <v>4</v>
      </c>
      <c r="AF147" s="10">
        <f t="shared" si="45"/>
        <v>20</v>
      </c>
      <c r="AG147" s="1">
        <f t="shared" si="45"/>
        <v>1</v>
      </c>
      <c r="AH147" s="1">
        <f t="shared" si="45"/>
        <v>1</v>
      </c>
      <c r="AI147" s="1">
        <f t="shared" si="45"/>
        <v>2</v>
      </c>
      <c r="AJ147" s="10">
        <f t="shared" si="45"/>
        <v>10</v>
      </c>
      <c r="AK147" s="1">
        <f t="shared" si="45"/>
        <v>1</v>
      </c>
      <c r="AL147" s="1">
        <f t="shared" si="45"/>
        <v>1</v>
      </c>
      <c r="AM147" s="9">
        <f t="shared" si="45"/>
        <v>3</v>
      </c>
    </row>
    <row r="148" spans="5:39" x14ac:dyDescent="0.3">
      <c r="L148" s="28"/>
      <c r="M148" s="28"/>
      <c r="N148" s="28"/>
      <c r="O148" s="28"/>
      <c r="P148" s="28"/>
      <c r="Q148" s="11">
        <f>+Q147/SUM($Q147:$U147)*100</f>
        <v>5.2631578947368416</v>
      </c>
      <c r="R148" s="12">
        <f t="shared" ref="R148:U148" si="46">+R147/SUM($Q147:$U147)*100</f>
        <v>13.157894736842104</v>
      </c>
      <c r="S148" s="12">
        <f t="shared" si="46"/>
        <v>34.210526315789473</v>
      </c>
      <c r="T148" s="12">
        <f t="shared" si="46"/>
        <v>26.315789473684209</v>
      </c>
      <c r="U148" s="13">
        <f t="shared" si="46"/>
        <v>21.052631578947366</v>
      </c>
      <c r="V148" s="11">
        <f>+V147/SUM($V147:$Z147)*100</f>
        <v>29.787234042553191</v>
      </c>
      <c r="W148" s="12">
        <f t="shared" ref="W148:Z148" si="47">+W147/SUM($V147:$Z147)*100</f>
        <v>29.787234042553191</v>
      </c>
      <c r="X148" s="12">
        <f t="shared" si="47"/>
        <v>14.893617021276595</v>
      </c>
      <c r="Y148" s="12">
        <f t="shared" si="47"/>
        <v>8.5106382978723403</v>
      </c>
      <c r="Z148" s="13">
        <f t="shared" si="47"/>
        <v>17.021276595744681</v>
      </c>
      <c r="AA148" s="11">
        <f>+AA147/SUM($AA147:$AE147)*100</f>
        <v>23.008849557522122</v>
      </c>
      <c r="AB148" s="12">
        <f t="shared" ref="AB148:AE148" si="48">+AB147/SUM($AA147:$AE147)*100</f>
        <v>32.743362831858406</v>
      </c>
      <c r="AC148" s="12">
        <f t="shared" si="48"/>
        <v>24.778761061946902</v>
      </c>
      <c r="AD148" s="12">
        <f t="shared" si="48"/>
        <v>12.389380530973451</v>
      </c>
      <c r="AE148" s="13">
        <f t="shared" si="48"/>
        <v>7.0796460176991154</v>
      </c>
      <c r="AF148" s="12">
        <f>+AF147/SUM($AF147:$AI147)*100</f>
        <v>83.333333333333343</v>
      </c>
      <c r="AG148" s="12">
        <f t="shared" ref="AG148:AI148" si="49">+AG147/SUM($AF147:$AI147)*100</f>
        <v>4.1666666666666661</v>
      </c>
      <c r="AH148" s="12">
        <f t="shared" si="49"/>
        <v>4.1666666666666661</v>
      </c>
      <c r="AI148" s="13">
        <f t="shared" si="49"/>
        <v>8.3333333333333321</v>
      </c>
      <c r="AJ148" s="11">
        <f>+AJ147/SUM($AJ147:$AM147)*100</f>
        <v>66.666666666666657</v>
      </c>
      <c r="AK148" s="12">
        <f t="shared" ref="AK148:AM148" si="50">+AK147/SUM($AJ147:$AM147)*100</f>
        <v>6.666666666666667</v>
      </c>
      <c r="AL148" s="12">
        <f t="shared" si="50"/>
        <v>6.666666666666667</v>
      </c>
      <c r="AM148" s="13">
        <f t="shared" si="50"/>
        <v>20</v>
      </c>
    </row>
    <row r="149" spans="5:39" x14ac:dyDescent="0.3">
      <c r="L149" s="28"/>
      <c r="M149" s="28"/>
      <c r="N149" s="28"/>
      <c r="Q149" s="41"/>
      <c r="R149" s="28"/>
      <c r="S149" s="50">
        <f>(Q147*1+R147*2+S147*3+T147*4+U147*5)/(SUM(Q147:U147))</f>
        <v>3.4473684210526314</v>
      </c>
      <c r="T149" s="50"/>
      <c r="U149" s="51"/>
      <c r="V149" s="50"/>
      <c r="W149" s="50"/>
      <c r="X149" s="50">
        <f>(V147*1+W147*2+X147*3+Y147*4+Z147*5)/(SUM(V147:Z147))</f>
        <v>2.5319148936170213</v>
      </c>
      <c r="Y149" s="50"/>
      <c r="Z149" s="51"/>
      <c r="AA149" s="52"/>
      <c r="AB149" s="50"/>
      <c r="AC149" s="50">
        <f>(AA147*1+AB147*2+AC147*3+AD147*4+AE147*5)/(SUM(AA147:AE147))</f>
        <v>2.4778761061946901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9" t="s">
        <v>105</v>
      </c>
      <c r="J151" s="18">
        <f>COUNTIFS($J$17:$J$129,-1,$F$17:$F$129,1)+COUNTIFS($J$17:$J$129,-1,$F$17:$F$129,2)+COUNTIFS($J$17:$J$129,-1,$F$17:$F$129,3)</f>
        <v>61</v>
      </c>
      <c r="L151" s="18">
        <f>COUNTIFS($J$17:$J$129,-1,L$17:L$129,"&gt;0")</f>
        <v>16</v>
      </c>
      <c r="M151" s="18">
        <f>COUNTIFS($J$17:$J$129,-1,M$17:M$129,"&gt;0")</f>
        <v>27</v>
      </c>
      <c r="N151" s="18">
        <f>COUNTIFS($J$17:$J$129,-1,N$17:N$129,"&gt;0")</f>
        <v>61</v>
      </c>
      <c r="O151" s="18">
        <f>COUNTIFS($J$17:$J$129,-1,O$17:O$129,"&gt;0")</f>
        <v>56</v>
      </c>
      <c r="P151" s="18">
        <f>COUNTIFS($J$17:$J$129,-1,P$17:P$129,"&gt;0")</f>
        <v>40</v>
      </c>
      <c r="Q151" s="10">
        <f t="shared" ref="Q151:AM151" si="51">SUMIF($J$18:$J$130,-1,Q18:Q130)</f>
        <v>10</v>
      </c>
      <c r="R151" s="1">
        <f t="shared" si="51"/>
        <v>8.5</v>
      </c>
      <c r="S151" s="1">
        <f t="shared" si="51"/>
        <v>6.5</v>
      </c>
      <c r="T151" s="1">
        <f t="shared" si="51"/>
        <v>7</v>
      </c>
      <c r="U151" s="9">
        <f t="shared" si="51"/>
        <v>5</v>
      </c>
      <c r="V151" s="10">
        <f t="shared" si="51"/>
        <v>13.5</v>
      </c>
      <c r="W151" s="1">
        <f t="shared" si="51"/>
        <v>12</v>
      </c>
      <c r="X151" s="1">
        <f t="shared" si="51"/>
        <v>15</v>
      </c>
      <c r="Y151" s="1">
        <f t="shared" si="51"/>
        <v>9.5</v>
      </c>
      <c r="Z151" s="9">
        <f t="shared" si="51"/>
        <v>9.5</v>
      </c>
      <c r="AA151" s="10">
        <f t="shared" si="51"/>
        <v>36</v>
      </c>
      <c r="AB151" s="1">
        <f t="shared" si="51"/>
        <v>36</v>
      </c>
      <c r="AC151" s="1">
        <f t="shared" si="51"/>
        <v>21.5</v>
      </c>
      <c r="AD151" s="1">
        <f t="shared" si="51"/>
        <v>16.5</v>
      </c>
      <c r="AE151" s="9">
        <f t="shared" si="51"/>
        <v>22.5</v>
      </c>
      <c r="AF151" s="10">
        <f t="shared" si="51"/>
        <v>37</v>
      </c>
      <c r="AG151" s="1">
        <f t="shared" si="51"/>
        <v>10</v>
      </c>
      <c r="AH151" s="1">
        <f t="shared" si="51"/>
        <v>4</v>
      </c>
      <c r="AI151" s="1">
        <f t="shared" si="51"/>
        <v>5</v>
      </c>
      <c r="AJ151" s="10">
        <f t="shared" si="51"/>
        <v>17</v>
      </c>
      <c r="AK151" s="1">
        <f t="shared" si="51"/>
        <v>5</v>
      </c>
      <c r="AL151" s="1">
        <f t="shared" si="51"/>
        <v>3</v>
      </c>
      <c r="AM151" s="9">
        <f t="shared" si="51"/>
        <v>15</v>
      </c>
    </row>
    <row r="152" spans="5:39" x14ac:dyDescent="0.3">
      <c r="E152" s="19" t="s">
        <v>106</v>
      </c>
      <c r="L152" s="12"/>
      <c r="M152" s="12"/>
      <c r="N152" s="12"/>
      <c r="O152" s="12"/>
      <c r="P152" s="12"/>
      <c r="Q152" s="11">
        <f>+Q151/SUM($Q151:$U151)*100</f>
        <v>27.027027027027028</v>
      </c>
      <c r="R152" s="12">
        <f t="shared" ref="R152:U152" si="52">+R151/SUM($Q151:$U151)*100</f>
        <v>22.972972972972975</v>
      </c>
      <c r="S152" s="12">
        <f t="shared" si="52"/>
        <v>17.567567567567568</v>
      </c>
      <c r="T152" s="12">
        <f t="shared" si="52"/>
        <v>18.918918918918919</v>
      </c>
      <c r="U152" s="13">
        <f t="shared" si="52"/>
        <v>13.513513513513514</v>
      </c>
      <c r="V152" s="11">
        <f>+V151/SUM($V151:$Z151)*100</f>
        <v>22.689075630252102</v>
      </c>
      <c r="W152" s="12">
        <f t="shared" ref="W152:Z152" si="53">+W151/SUM($V151:$Z151)*100</f>
        <v>20.168067226890756</v>
      </c>
      <c r="X152" s="12">
        <f t="shared" si="53"/>
        <v>25.210084033613445</v>
      </c>
      <c r="Y152" s="12">
        <f t="shared" si="53"/>
        <v>15.966386554621847</v>
      </c>
      <c r="Z152" s="13">
        <f t="shared" si="53"/>
        <v>15.966386554621847</v>
      </c>
      <c r="AA152" s="11">
        <f>+AA151/SUM($AA151:$AE151)*100</f>
        <v>27.169811320754718</v>
      </c>
      <c r="AB152" s="12">
        <f t="shared" ref="AB152:AE152" si="54">+AB151/SUM($AA151:$AE151)*100</f>
        <v>27.169811320754718</v>
      </c>
      <c r="AC152" s="12">
        <f t="shared" si="54"/>
        <v>16.226415094339622</v>
      </c>
      <c r="AD152" s="12">
        <f t="shared" si="54"/>
        <v>12.452830188679245</v>
      </c>
      <c r="AE152" s="13">
        <f t="shared" si="54"/>
        <v>16.981132075471699</v>
      </c>
      <c r="AF152" s="12">
        <f>+AF151/SUM($AF151:$AI151)*100</f>
        <v>66.071428571428569</v>
      </c>
      <c r="AG152" s="12">
        <f t="shared" ref="AG152:AI152" si="55">+AG151/SUM($AF151:$AI151)*100</f>
        <v>17.857142857142858</v>
      </c>
      <c r="AH152" s="12">
        <f t="shared" si="55"/>
        <v>7.1428571428571423</v>
      </c>
      <c r="AI152" s="13">
        <f t="shared" si="55"/>
        <v>8.9285714285714288</v>
      </c>
      <c r="AJ152" s="11">
        <f>+AJ151/SUM($AJ151:$AM151)*100</f>
        <v>42.5</v>
      </c>
      <c r="AK152" s="12">
        <f t="shared" ref="AK152:AM152" si="56">+AK151/SUM($AJ151:$AM151)*100</f>
        <v>12.5</v>
      </c>
      <c r="AL152" s="12">
        <f t="shared" si="56"/>
        <v>7.5</v>
      </c>
      <c r="AM152" s="13">
        <f t="shared" si="56"/>
        <v>37.5</v>
      </c>
    </row>
    <row r="153" spans="5:39" x14ac:dyDescent="0.3">
      <c r="E153" s="19" t="s">
        <v>107</v>
      </c>
      <c r="L153" s="28"/>
      <c r="M153" s="28"/>
      <c r="N153" s="28"/>
      <c r="Q153" s="41"/>
      <c r="R153" s="28"/>
      <c r="S153" s="50">
        <f>(Q151*1+R151*2+S151*3+T151*4+U151*5)/(SUM(Q151:U151))</f>
        <v>2.689189189189189</v>
      </c>
      <c r="T153" s="50"/>
      <c r="U153" s="51"/>
      <c r="V153" s="50"/>
      <c r="W153" s="50"/>
      <c r="X153" s="50">
        <f>(V151*1+W151*2+X151*3+Y151*4+Z151*5)/(SUM(V151:Z151))</f>
        <v>2.8235294117647061</v>
      </c>
      <c r="Y153" s="50"/>
      <c r="Z153" s="51"/>
      <c r="AA153" s="52"/>
      <c r="AB153" s="50"/>
      <c r="AC153" s="50">
        <f>(AA151*1+AB151*2+AC151*3+AD151*4+AE151*5)/(SUM(AA151:AE151))</f>
        <v>2.6490566037735848</v>
      </c>
      <c r="AE153" s="13"/>
      <c r="AJ153" s="10"/>
    </row>
    <row r="154" spans="5:39" x14ac:dyDescent="0.3">
      <c r="L154" s="28"/>
      <c r="M154" s="28"/>
      <c r="N154" s="28"/>
      <c r="Q154" s="41"/>
      <c r="R154" s="28"/>
      <c r="S154" s="50"/>
      <c r="T154" s="50"/>
      <c r="U154" s="51"/>
      <c r="V154" s="50"/>
      <c r="W154" s="50"/>
      <c r="X154" s="50"/>
      <c r="Y154" s="50"/>
      <c r="Z154" s="50"/>
      <c r="AA154" s="52"/>
      <c r="AB154" s="50"/>
      <c r="AC154" s="50"/>
      <c r="AE154" s="13"/>
      <c r="AJ154" s="10"/>
    </row>
    <row r="155" spans="5:39" x14ac:dyDescent="0.3">
      <c r="E155" s="19" t="s">
        <v>119</v>
      </c>
      <c r="K155" s="18">
        <f>K131</f>
        <v>23</v>
      </c>
      <c r="L155" s="18">
        <f>COUNTIFS($K$18:$K$130,-1,L$18:L$130,"&gt;0")</f>
        <v>6</v>
      </c>
      <c r="M155" s="18">
        <f>COUNTIFS($K$18:$K$130,-1,M$18:M$130,"&gt;0")</f>
        <v>12</v>
      </c>
      <c r="N155" s="18">
        <f>COUNTIFS($K$18:$K$130,-1,N$18:N$130,"&gt;0")</f>
        <v>23</v>
      </c>
      <c r="O155" s="18">
        <f>COUNTIFS($K$18:$K$130,-1,O$18:O$130,"&gt;0")</f>
        <v>18</v>
      </c>
      <c r="P155" s="18">
        <f>COUNTIFS($K$18:$K$130,-1,P$18:P$130,"&gt;0")</f>
        <v>14</v>
      </c>
      <c r="Q155" s="10">
        <f t="shared" ref="Q155:AM155" si="57">SUMIF($K$18:$K$130,-1,Q18:Q130)</f>
        <v>3</v>
      </c>
      <c r="R155" s="1">
        <f t="shared" si="57"/>
        <v>1</v>
      </c>
      <c r="S155" s="1">
        <f t="shared" si="57"/>
        <v>3</v>
      </c>
      <c r="T155" s="1">
        <f t="shared" si="57"/>
        <v>3</v>
      </c>
      <c r="U155" s="9">
        <f t="shared" si="57"/>
        <v>2.5</v>
      </c>
      <c r="V155" s="1">
        <f t="shared" si="57"/>
        <v>6.5</v>
      </c>
      <c r="W155" s="1">
        <f t="shared" si="57"/>
        <v>2.5</v>
      </c>
      <c r="X155" s="1">
        <f t="shared" si="57"/>
        <v>4.5</v>
      </c>
      <c r="Y155" s="1">
        <f t="shared" si="57"/>
        <v>2.5</v>
      </c>
      <c r="Z155" s="1">
        <f t="shared" si="57"/>
        <v>8.5</v>
      </c>
      <c r="AA155" s="10">
        <f t="shared" si="57"/>
        <v>16.5</v>
      </c>
      <c r="AB155" s="1">
        <f t="shared" si="57"/>
        <v>12.5</v>
      </c>
      <c r="AC155" s="1">
        <f t="shared" si="57"/>
        <v>4.5</v>
      </c>
      <c r="AD155" s="1">
        <f t="shared" si="57"/>
        <v>1.5</v>
      </c>
      <c r="AE155" s="9">
        <f t="shared" si="57"/>
        <v>10</v>
      </c>
      <c r="AF155" s="1">
        <f t="shared" si="57"/>
        <v>13</v>
      </c>
      <c r="AG155" s="1">
        <f t="shared" si="57"/>
        <v>3</v>
      </c>
      <c r="AH155" s="1">
        <f t="shared" si="57"/>
        <v>0</v>
      </c>
      <c r="AI155" s="1">
        <f t="shared" si="57"/>
        <v>2</v>
      </c>
      <c r="AJ155" s="10">
        <f t="shared" si="57"/>
        <v>8</v>
      </c>
      <c r="AK155" s="1">
        <f t="shared" si="57"/>
        <v>2</v>
      </c>
      <c r="AL155" s="1">
        <f t="shared" si="57"/>
        <v>1</v>
      </c>
      <c r="AM155" s="9">
        <f t="shared" si="57"/>
        <v>3</v>
      </c>
    </row>
    <row r="156" spans="5:39" x14ac:dyDescent="0.3">
      <c r="E156" s="19" t="s">
        <v>120</v>
      </c>
      <c r="Q156" s="11">
        <f>+Q155/SUM($Q155:$U155)*100</f>
        <v>24</v>
      </c>
      <c r="R156" s="12">
        <f t="shared" ref="R156:U156" si="58">+R155/SUM($Q155:$U155)*100</f>
        <v>8</v>
      </c>
      <c r="S156" s="12">
        <f t="shared" si="58"/>
        <v>24</v>
      </c>
      <c r="T156" s="12">
        <f t="shared" si="58"/>
        <v>24</v>
      </c>
      <c r="U156" s="13">
        <f t="shared" si="58"/>
        <v>20</v>
      </c>
      <c r="V156" s="11">
        <f>+V155/SUM($V155:$Z155)*100</f>
        <v>26.530612244897959</v>
      </c>
      <c r="W156" s="12">
        <f t="shared" ref="W156:Z156" si="59">+W155/SUM($V155:$Z155)*100</f>
        <v>10.204081632653061</v>
      </c>
      <c r="X156" s="12">
        <f t="shared" si="59"/>
        <v>18.367346938775512</v>
      </c>
      <c r="Y156" s="12">
        <f t="shared" si="59"/>
        <v>10.204081632653061</v>
      </c>
      <c r="Z156" s="13">
        <f t="shared" si="59"/>
        <v>34.693877551020407</v>
      </c>
      <c r="AA156" s="11">
        <f>+AA155/SUM($AA155:$AE155)*100</f>
        <v>36.666666666666664</v>
      </c>
      <c r="AB156" s="12">
        <f t="shared" ref="AB156:AE156" si="60">+AB155/SUM($AA155:$AE155)*100</f>
        <v>27.777777777777779</v>
      </c>
      <c r="AC156" s="12">
        <f t="shared" si="60"/>
        <v>10</v>
      </c>
      <c r="AD156" s="12">
        <f t="shared" si="60"/>
        <v>3.3333333333333335</v>
      </c>
      <c r="AE156" s="13">
        <f t="shared" si="60"/>
        <v>22.222222222222221</v>
      </c>
      <c r="AF156" s="12">
        <f>+AF155/SUM($AF155:$AI155)*100</f>
        <v>72.222222222222214</v>
      </c>
      <c r="AG156" s="12">
        <f t="shared" ref="AG156:AI156" si="61">+AG155/SUM($AF155:$AI155)*100</f>
        <v>16.666666666666664</v>
      </c>
      <c r="AH156" s="12">
        <f t="shared" si="61"/>
        <v>0</v>
      </c>
      <c r="AI156" s="13">
        <f t="shared" si="61"/>
        <v>11.111111111111111</v>
      </c>
      <c r="AJ156" s="11">
        <f>+AJ155/SUM($AJ155:$AM155)*100</f>
        <v>57.142857142857139</v>
      </c>
      <c r="AK156" s="12">
        <f t="shared" ref="AK156:AM156" si="62">+AK155/SUM($AJ155:$AM155)*100</f>
        <v>14.285714285714285</v>
      </c>
      <c r="AL156" s="12">
        <f t="shared" si="62"/>
        <v>7.1428571428571423</v>
      </c>
      <c r="AM156" s="13">
        <f t="shared" si="62"/>
        <v>21.428571428571427</v>
      </c>
    </row>
    <row r="157" spans="5:39" x14ac:dyDescent="0.3">
      <c r="L157" s="28"/>
      <c r="M157" s="28"/>
      <c r="N157" s="28"/>
      <c r="Q157" s="41"/>
      <c r="R157" s="28"/>
      <c r="S157" s="50">
        <f>(Q155*1+R155*2+S155*3+T155*4+U155*5)/(SUM(Q155:U155))</f>
        <v>3.08</v>
      </c>
      <c r="T157" s="50"/>
      <c r="U157" s="51"/>
      <c r="V157" s="50"/>
      <c r="W157" s="50"/>
      <c r="X157" s="50">
        <f>(V155*1+W155*2+X155*3+Y155*4+Z155*5)/(SUM(V155:Z155))</f>
        <v>3.1632653061224492</v>
      </c>
      <c r="Y157" s="50"/>
      <c r="Z157" s="51"/>
      <c r="AA157" s="52"/>
      <c r="AB157" s="50"/>
      <c r="AC157" s="50">
        <f>(AA155*1+AB155*2+AC155*3+AD155*4+AE155*5)/(SUM(AA155:AE155))</f>
        <v>2.4666666666666668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2"/>
      <c r="N160" s="32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9" t="s">
        <v>121</v>
      </c>
      <c r="H170" s="18">
        <f>COUNTIF(H18:H130,1)</f>
        <v>9</v>
      </c>
      <c r="L170" s="18">
        <f>COUNTIFS($H$18:$H$130,1,L18:L130,"&gt;0")</f>
        <v>1</v>
      </c>
      <c r="M170" s="18">
        <f>COUNTIFS($H$18:$H$130,1,M18:M130,"&gt;0")</f>
        <v>5</v>
      </c>
      <c r="N170" s="18">
        <f>COUNTIFS($H$18:$H$130,1,N18:N130,"&gt;0")</f>
        <v>9</v>
      </c>
      <c r="O170" s="18">
        <f>COUNTIFS($H$18:$H$130,1,O18:O130,"&gt;0")</f>
        <v>9</v>
      </c>
      <c r="P170" s="18">
        <f>COUNTIFS($H$18:$H$130,1,P18:P130,"&gt;0")</f>
        <v>6</v>
      </c>
      <c r="Q170" s="10">
        <f t="shared" ref="Q170:AM170" si="63">SUMIF($H$18:$H$130,1,Q18:Q130)</f>
        <v>2</v>
      </c>
      <c r="R170" s="1">
        <f t="shared" si="63"/>
        <v>0</v>
      </c>
      <c r="S170" s="1">
        <f t="shared" si="63"/>
        <v>0</v>
      </c>
      <c r="T170" s="1">
        <f t="shared" si="63"/>
        <v>0</v>
      </c>
      <c r="U170" s="9">
        <f t="shared" si="63"/>
        <v>0</v>
      </c>
      <c r="V170" s="1">
        <f t="shared" si="63"/>
        <v>4</v>
      </c>
      <c r="W170" s="1">
        <f t="shared" si="63"/>
        <v>0</v>
      </c>
      <c r="X170" s="1">
        <f t="shared" si="63"/>
        <v>1</v>
      </c>
      <c r="Y170" s="1">
        <f t="shared" si="63"/>
        <v>1</v>
      </c>
      <c r="Z170" s="1">
        <f t="shared" si="63"/>
        <v>4.5</v>
      </c>
      <c r="AA170" s="10">
        <f t="shared" si="63"/>
        <v>8</v>
      </c>
      <c r="AB170" s="1">
        <f t="shared" si="63"/>
        <v>4</v>
      </c>
      <c r="AC170" s="1">
        <f t="shared" si="63"/>
        <v>0</v>
      </c>
      <c r="AD170" s="1">
        <f t="shared" si="63"/>
        <v>0</v>
      </c>
      <c r="AE170" s="9">
        <f t="shared" si="63"/>
        <v>6</v>
      </c>
      <c r="AF170" s="1">
        <f t="shared" si="63"/>
        <v>7</v>
      </c>
      <c r="AG170" s="1">
        <f t="shared" si="63"/>
        <v>1</v>
      </c>
      <c r="AH170" s="1">
        <f t="shared" si="63"/>
        <v>0</v>
      </c>
      <c r="AI170" s="1">
        <f t="shared" si="63"/>
        <v>1</v>
      </c>
      <c r="AJ170" s="10">
        <f t="shared" si="63"/>
        <v>4</v>
      </c>
      <c r="AK170" s="1">
        <f t="shared" si="63"/>
        <v>0</v>
      </c>
      <c r="AL170" s="1">
        <f t="shared" si="63"/>
        <v>1</v>
      </c>
      <c r="AM170" s="9">
        <f t="shared" si="63"/>
        <v>1</v>
      </c>
    </row>
    <row r="171" spans="5:39" x14ac:dyDescent="0.3">
      <c r="Q171" s="11">
        <f>+Q170/SUM($Q170:$U170)*100</f>
        <v>100</v>
      </c>
      <c r="R171" s="12">
        <f t="shared" ref="R171:U171" si="64">+R170/SUM($Q170:$U170)*100</f>
        <v>0</v>
      </c>
      <c r="S171" s="12">
        <f t="shared" si="64"/>
        <v>0</v>
      </c>
      <c r="T171" s="12">
        <f t="shared" si="64"/>
        <v>0</v>
      </c>
      <c r="U171" s="13">
        <f t="shared" si="64"/>
        <v>0</v>
      </c>
      <c r="V171" s="11">
        <f>+V170/SUM($V170:$Z170)*100</f>
        <v>38.095238095238095</v>
      </c>
      <c r="W171" s="12">
        <f t="shared" ref="W171:Z171" si="65">+W170/SUM($V170:$Z170)*100</f>
        <v>0</v>
      </c>
      <c r="X171" s="12">
        <f t="shared" si="65"/>
        <v>9.5238095238095237</v>
      </c>
      <c r="Y171" s="12">
        <f t="shared" si="65"/>
        <v>9.5238095238095237</v>
      </c>
      <c r="Z171" s="13">
        <f t="shared" si="65"/>
        <v>42.857142857142854</v>
      </c>
      <c r="AA171" s="11">
        <f>+AA170/SUM($AA170:$AE170)*100</f>
        <v>44.444444444444443</v>
      </c>
      <c r="AB171" s="12">
        <f t="shared" ref="AB171:AE171" si="66">+AB170/SUM($AA170:$AE170)*100</f>
        <v>22.222222222222221</v>
      </c>
      <c r="AC171" s="12">
        <f t="shared" si="66"/>
        <v>0</v>
      </c>
      <c r="AD171" s="12">
        <f t="shared" si="66"/>
        <v>0</v>
      </c>
      <c r="AE171" s="13">
        <f t="shared" si="66"/>
        <v>33.333333333333329</v>
      </c>
      <c r="AF171" s="12">
        <f>+AF170/SUM($AF170:$AI170)*100</f>
        <v>77.777777777777786</v>
      </c>
      <c r="AG171" s="12">
        <f t="shared" ref="AG171:AI171" si="67">+AG170/SUM($AF170:$AI170)*100</f>
        <v>11.111111111111111</v>
      </c>
      <c r="AH171" s="12">
        <f t="shared" si="67"/>
        <v>0</v>
      </c>
      <c r="AI171" s="13">
        <f t="shared" si="67"/>
        <v>11.111111111111111</v>
      </c>
      <c r="AJ171" s="11">
        <f>+AJ170/SUM($AJ170:$AM170)*100</f>
        <v>66.666666666666657</v>
      </c>
      <c r="AK171" s="12">
        <f t="shared" ref="AK171:AM171" si="68">+AK170/SUM($AJ170:$AM170)*100</f>
        <v>0</v>
      </c>
      <c r="AL171" s="12">
        <f t="shared" si="68"/>
        <v>16.666666666666664</v>
      </c>
      <c r="AM171" s="13">
        <f t="shared" si="68"/>
        <v>16.666666666666664</v>
      </c>
    </row>
    <row r="172" spans="5:39" x14ac:dyDescent="0.3">
      <c r="L172" s="28"/>
      <c r="M172" s="28"/>
      <c r="N172" s="28"/>
      <c r="S172" s="1">
        <f>(Q170*1+R170*2+S170*3+T170*4+U170*5)/SUM(Q170:U170)</f>
        <v>1</v>
      </c>
      <c r="U172" s="13"/>
      <c r="X172" s="33">
        <f>(V170*1+W170*2+X170*3+Y170*4+Z170*5)/SUM(V170:Z170)</f>
        <v>3.1904761904761907</v>
      </c>
      <c r="Z172" s="13"/>
      <c r="AC172" s="1">
        <f>(AA170*1+AB170*2+AC170*3+AD170*4+AE170*5)/SUM(AA170:AE170)</f>
        <v>2.5555555555555554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2"/>
      <c r="N175" s="32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F184"/>
      <c r="G184"/>
      <c r="H184"/>
      <c r="I184"/>
      <c r="J184"/>
      <c r="K184"/>
      <c r="L184"/>
      <c r="M184"/>
      <c r="N184"/>
      <c r="O184"/>
      <c r="AJ184" s="10"/>
    </row>
    <row r="185" spans="5:36" x14ac:dyDescent="0.3">
      <c r="E185" s="71" t="s">
        <v>166</v>
      </c>
      <c r="F185" s="170"/>
      <c r="G185" s="170"/>
      <c r="H185" s="171"/>
      <c r="I185" s="170"/>
      <c r="J185" s="170"/>
      <c r="K185" s="170"/>
      <c r="L185" s="171"/>
      <c r="M185" s="170"/>
      <c r="N185" s="170"/>
      <c r="O185" s="170"/>
      <c r="AJ185" s="10"/>
    </row>
    <row r="186" spans="5:36" x14ac:dyDescent="0.3">
      <c r="E186" s="71"/>
      <c r="F186" s="171" t="s">
        <v>167</v>
      </c>
      <c r="G186" s="170"/>
      <c r="H186" s="171"/>
      <c r="I186" s="170"/>
      <c r="J186" s="170"/>
      <c r="K186" s="170"/>
      <c r="L186" s="171"/>
      <c r="M186" s="170"/>
      <c r="N186" s="170"/>
      <c r="O186" s="170"/>
      <c r="Q186" s="10">
        <f t="shared" ref="Q186:AE186" si="69">SUMIFS(Q$18:Q$130,$O$18:$O$130,"&gt;2",$K$18:$K$130,1)</f>
        <v>2</v>
      </c>
      <c r="R186" s="1">
        <f t="shared" si="69"/>
        <v>2</v>
      </c>
      <c r="S186" s="1">
        <f t="shared" si="69"/>
        <v>1.5</v>
      </c>
      <c r="T186" s="1">
        <f t="shared" si="69"/>
        <v>1</v>
      </c>
      <c r="U186" s="9">
        <f t="shared" si="69"/>
        <v>1</v>
      </c>
      <c r="V186" s="1">
        <f t="shared" si="69"/>
        <v>1</v>
      </c>
      <c r="W186" s="1">
        <f t="shared" si="69"/>
        <v>1</v>
      </c>
      <c r="X186" s="1">
        <f t="shared" si="69"/>
        <v>3</v>
      </c>
      <c r="Y186" s="1">
        <f t="shared" si="69"/>
        <v>2</v>
      </c>
      <c r="Z186" s="1">
        <f t="shared" si="69"/>
        <v>1</v>
      </c>
      <c r="AA186" s="10">
        <f t="shared" si="69"/>
        <v>4.5</v>
      </c>
      <c r="AB186" s="1">
        <f t="shared" si="69"/>
        <v>5</v>
      </c>
      <c r="AC186" s="1">
        <f t="shared" si="69"/>
        <v>6</v>
      </c>
      <c r="AD186" s="1">
        <f t="shared" si="69"/>
        <v>5</v>
      </c>
      <c r="AE186" s="9">
        <f t="shared" si="69"/>
        <v>4.5</v>
      </c>
      <c r="AJ186" s="10"/>
    </row>
    <row r="187" spans="5:36" x14ac:dyDescent="0.3">
      <c r="E187" s="71"/>
      <c r="F187" s="171" t="s">
        <v>25</v>
      </c>
      <c r="G187" s="170"/>
      <c r="H187" s="171" t="s">
        <v>168</v>
      </c>
      <c r="I187" s="170"/>
      <c r="J187" s="170"/>
      <c r="K187" s="170"/>
      <c r="L187" s="171"/>
      <c r="M187" s="170"/>
      <c r="N187" s="170"/>
      <c r="O187" s="170"/>
      <c r="Q187" s="153"/>
      <c r="R187" s="33"/>
      <c r="S187" s="33">
        <f>(Q186*1+R186*2+S186*3+T186*4+U186*5)/SUM(Q186:U186)</f>
        <v>2.6</v>
      </c>
      <c r="T187" s="33"/>
      <c r="U187" s="155">
        <f>(U186*1.5+T186-R186-Q186*1.5)/SUM(Q186:U186)</f>
        <v>-0.33333333333333331</v>
      </c>
      <c r="V187" s="33"/>
      <c r="W187" s="33"/>
      <c r="X187" s="33">
        <f>(V186*1+W186*2+X186*3+Y186*4+Z186*5)/SUM(V186:Z186)</f>
        <v>3.125</v>
      </c>
      <c r="Y187" s="33"/>
      <c r="Z187" s="155">
        <f>(Z186*1.5+Y186-W186-V186*1.5)/SUM(V186:Z186)</f>
        <v>0.125</v>
      </c>
      <c r="AA187" s="153"/>
      <c r="AB187" s="33"/>
      <c r="AC187" s="33">
        <f>(AA186*1+AB186*2+AC186*3+AD186*4+AE186*5)/SUM(AA186:AE186)</f>
        <v>3</v>
      </c>
      <c r="AD187" s="33"/>
      <c r="AE187" s="155">
        <f>(AE186*1.5+AD186-AB186-AA186*1.5)/SUM(AA186:AE186)</f>
        <v>0</v>
      </c>
      <c r="AJ187" s="10"/>
    </row>
    <row r="188" spans="5:36" x14ac:dyDescent="0.3">
      <c r="E188" s="71"/>
      <c r="F188" s="171" t="s">
        <v>170</v>
      </c>
      <c r="G188" s="170"/>
      <c r="H188" s="171"/>
      <c r="I188" s="170"/>
      <c r="J188" s="170"/>
      <c r="K188" s="170"/>
      <c r="L188" s="171"/>
      <c r="M188" s="170"/>
      <c r="N188" s="170"/>
      <c r="O188" s="170"/>
      <c r="Q188" s="10">
        <f t="shared" ref="Q188:AE188" si="70">SUMIFS(Q$18:Q$130,$O$18:$O$130,1,$K$18:$K$130,1)</f>
        <v>6</v>
      </c>
      <c r="R188" s="1">
        <f t="shared" si="70"/>
        <v>8</v>
      </c>
      <c r="S188" s="1">
        <f t="shared" si="70"/>
        <v>8</v>
      </c>
      <c r="T188" s="1">
        <f t="shared" si="70"/>
        <v>7</v>
      </c>
      <c r="U188" s="9">
        <f t="shared" si="70"/>
        <v>5</v>
      </c>
      <c r="V188" s="1">
        <f t="shared" si="70"/>
        <v>10</v>
      </c>
      <c r="W188" s="1">
        <f t="shared" si="70"/>
        <v>12.5</v>
      </c>
      <c r="X188" s="1">
        <f t="shared" si="70"/>
        <v>9</v>
      </c>
      <c r="Y188" s="1">
        <f t="shared" si="70"/>
        <v>7</v>
      </c>
      <c r="Z188" s="1">
        <f t="shared" si="70"/>
        <v>4</v>
      </c>
      <c r="AA188" s="10">
        <f t="shared" si="70"/>
        <v>21.5</v>
      </c>
      <c r="AB188" s="1">
        <f t="shared" si="70"/>
        <v>30</v>
      </c>
      <c r="AC188" s="1">
        <f t="shared" si="70"/>
        <v>21.5</v>
      </c>
      <c r="AD188" s="1">
        <f t="shared" si="70"/>
        <v>17</v>
      </c>
      <c r="AE188" s="9">
        <f t="shared" si="70"/>
        <v>12</v>
      </c>
      <c r="AJ188" s="10"/>
    </row>
    <row r="189" spans="5:36" x14ac:dyDescent="0.3">
      <c r="E189" s="71"/>
      <c r="F189" s="124" t="s">
        <v>25</v>
      </c>
      <c r="G189" s="125"/>
      <c r="H189" s="124" t="s">
        <v>168</v>
      </c>
      <c r="I189" s="125"/>
      <c r="J189" s="125"/>
      <c r="K189" s="125"/>
      <c r="L189" s="124"/>
      <c r="M189" s="125"/>
      <c r="N189" s="125"/>
      <c r="O189" s="125"/>
      <c r="P189" s="115"/>
      <c r="Q189" s="154"/>
      <c r="R189" s="151"/>
      <c r="S189" s="151">
        <f>(Q188*1+R188*2+S188*3+T188*4+U188*5)/SUM(Q188:U188)</f>
        <v>2.9117647058823528</v>
      </c>
      <c r="T189" s="151"/>
      <c r="U189" s="156">
        <f>(U188*1.5+T188-R188-Q188*1.5)/SUM(Q188:U188)</f>
        <v>-7.3529411764705885E-2</v>
      </c>
      <c r="V189" s="151"/>
      <c r="W189" s="151"/>
      <c r="X189" s="151">
        <f>(V188*1+W188*2+X188*3+Y188*4+Z188*5)/SUM(V188:Z188)</f>
        <v>2.5882352941176472</v>
      </c>
      <c r="Y189" s="151"/>
      <c r="Z189" s="156">
        <f>(Z188*1.5+Y188-W188-V188*1.5)/SUM(V188:Z188)</f>
        <v>-0.3411764705882353</v>
      </c>
      <c r="AA189" s="154"/>
      <c r="AB189" s="151"/>
      <c r="AC189" s="151">
        <f>(AA188*1+AB188*2+AC188*3+AD188*4+AE188*5)/SUM(AA188:AE188)</f>
        <v>2.6862745098039214</v>
      </c>
      <c r="AD189" s="151"/>
      <c r="AE189" s="156">
        <f>(AE188*1.5+AD188-AB188-AA188*1.5)/SUM(AA188:AE188)</f>
        <v>-0.26715686274509803</v>
      </c>
      <c r="AJ189" s="10"/>
    </row>
    <row r="190" spans="5:36" x14ac:dyDescent="0.3">
      <c r="E190" s="71"/>
      <c r="F190" s="171" t="s">
        <v>169</v>
      </c>
      <c r="G190" s="170"/>
      <c r="H190" s="171"/>
      <c r="I190" s="170"/>
      <c r="J190" s="170"/>
      <c r="K190" s="170"/>
      <c r="L190" s="171"/>
      <c r="M190" s="170"/>
      <c r="N190" s="170"/>
      <c r="O190" s="170"/>
      <c r="Q190" s="10">
        <f t="shared" ref="Q190:AE190" si="71">SUMIFS(Q$18:Q$130,$O$18:$O$130,"&gt;2",$K$18:$K$130,-1)</f>
        <v>0</v>
      </c>
      <c r="R190" s="1">
        <f t="shared" si="71"/>
        <v>0</v>
      </c>
      <c r="S190" s="1">
        <f t="shared" si="71"/>
        <v>0</v>
      </c>
      <c r="T190" s="1">
        <f t="shared" si="71"/>
        <v>0</v>
      </c>
      <c r="U190" s="9">
        <f t="shared" si="71"/>
        <v>0</v>
      </c>
      <c r="V190" s="1">
        <f t="shared" si="71"/>
        <v>0</v>
      </c>
      <c r="W190" s="1">
        <f t="shared" si="71"/>
        <v>0</v>
      </c>
      <c r="X190" s="1">
        <f t="shared" si="71"/>
        <v>0</v>
      </c>
      <c r="Y190" s="1">
        <f t="shared" si="71"/>
        <v>0</v>
      </c>
      <c r="Z190" s="1">
        <f t="shared" si="71"/>
        <v>0</v>
      </c>
      <c r="AA190" s="10">
        <f t="shared" si="71"/>
        <v>2</v>
      </c>
      <c r="AB190" s="1">
        <f t="shared" si="71"/>
        <v>2</v>
      </c>
      <c r="AC190" s="1">
        <f t="shared" si="71"/>
        <v>0</v>
      </c>
      <c r="AD190" s="1">
        <f t="shared" si="71"/>
        <v>0</v>
      </c>
      <c r="AE190" s="9">
        <f t="shared" si="71"/>
        <v>0</v>
      </c>
      <c r="AJ190" s="10"/>
    </row>
    <row r="191" spans="5:36" x14ac:dyDescent="0.3">
      <c r="E191" s="71"/>
      <c r="F191" s="171" t="s">
        <v>25</v>
      </c>
      <c r="G191" s="170"/>
      <c r="H191" s="171" t="s">
        <v>168</v>
      </c>
      <c r="I191" s="170"/>
      <c r="J191" s="170"/>
      <c r="K191" s="170"/>
      <c r="L191" s="171"/>
      <c r="M191" s="170"/>
      <c r="N191" s="170"/>
      <c r="O191" s="170"/>
      <c r="Q191" s="153"/>
      <c r="R191" s="33"/>
      <c r="S191" s="33" t="e">
        <f>(Q190*1+R190*2+S190*3+T190*4+U190*5)/SUM(Q190:U190)</f>
        <v>#DIV/0!</v>
      </c>
      <c r="T191" s="33"/>
      <c r="U191" s="155" t="e">
        <f>(U190*1.5+T190-R190-Q190*1.5)/SUM(Q190:U190)</f>
        <v>#DIV/0!</v>
      </c>
      <c r="V191" s="33"/>
      <c r="W191" s="33"/>
      <c r="X191" s="33" t="e">
        <f>(V190*1+W190*2+X190*3+Y190*4+Z190*5)/SUM(V190:Z190)</f>
        <v>#DIV/0!</v>
      </c>
      <c r="Y191" s="33"/>
      <c r="Z191" s="155" t="e">
        <f>(Z190*1.5+Y190-W190-V190*1.5)/SUM(V190:Z190)</f>
        <v>#DIV/0!</v>
      </c>
      <c r="AA191" s="153"/>
      <c r="AB191" s="33"/>
      <c r="AC191" s="33">
        <f>(AA190*1+AB190*2+AC190*3+AD190*4+AE190*5)/SUM(AA190:AE190)</f>
        <v>1.5</v>
      </c>
      <c r="AD191" s="33"/>
      <c r="AE191" s="155">
        <f>(AE190*1.5+AD190-AB190-AA190*1.5)/SUM(AA190:AE190)</f>
        <v>-1.25</v>
      </c>
      <c r="AJ191" s="10"/>
    </row>
    <row r="192" spans="5:36" x14ac:dyDescent="0.3">
      <c r="E192" s="71"/>
      <c r="F192" s="171" t="s">
        <v>170</v>
      </c>
      <c r="G192" s="170"/>
      <c r="H192" s="171"/>
      <c r="I192" s="170"/>
      <c r="J192" s="170"/>
      <c r="K192" s="170"/>
      <c r="L192" s="171"/>
      <c r="M192" s="170"/>
      <c r="N192" s="170"/>
      <c r="O192" s="170"/>
      <c r="Q192" s="10">
        <f t="shared" ref="Q192:AE192" si="72">SUMIFS(Q$18:Q$130,$O$18:$O$130,1,$K$18:$K$130,-1)</f>
        <v>2</v>
      </c>
      <c r="R192" s="1">
        <f t="shared" si="72"/>
        <v>0</v>
      </c>
      <c r="S192" s="1">
        <f t="shared" si="72"/>
        <v>2.5</v>
      </c>
      <c r="T192" s="1">
        <f t="shared" si="72"/>
        <v>1</v>
      </c>
      <c r="U192" s="9">
        <f t="shared" si="72"/>
        <v>0.5</v>
      </c>
      <c r="V192" s="1">
        <f t="shared" si="72"/>
        <v>4.5</v>
      </c>
      <c r="W192" s="1">
        <f t="shared" si="72"/>
        <v>1</v>
      </c>
      <c r="X192" s="1">
        <f t="shared" si="72"/>
        <v>4</v>
      </c>
      <c r="Y192" s="1">
        <f t="shared" si="72"/>
        <v>1</v>
      </c>
      <c r="Z192" s="1">
        <f t="shared" si="72"/>
        <v>6.5</v>
      </c>
      <c r="AA192" s="10">
        <f t="shared" si="72"/>
        <v>8.5</v>
      </c>
      <c r="AB192" s="1">
        <f t="shared" si="72"/>
        <v>5</v>
      </c>
      <c r="AC192" s="1">
        <f t="shared" si="72"/>
        <v>4</v>
      </c>
      <c r="AD192" s="1">
        <f t="shared" si="72"/>
        <v>0</v>
      </c>
      <c r="AE192" s="9">
        <f t="shared" si="72"/>
        <v>8</v>
      </c>
      <c r="AJ192" s="10"/>
    </row>
    <row r="193" spans="5:39" x14ac:dyDescent="0.3">
      <c r="E193" s="71"/>
      <c r="F193" s="124" t="s">
        <v>25</v>
      </c>
      <c r="G193" s="125"/>
      <c r="H193" s="124" t="s">
        <v>168</v>
      </c>
      <c r="I193" s="125"/>
      <c r="J193" s="125"/>
      <c r="K193" s="125"/>
      <c r="L193" s="124"/>
      <c r="M193" s="125"/>
      <c r="N193" s="125"/>
      <c r="O193" s="125"/>
      <c r="P193" s="115"/>
      <c r="Q193" s="154"/>
      <c r="R193" s="151"/>
      <c r="S193" s="151">
        <f>(Q192*1+R192*2+S192*3+T192*4+U192*5)/SUM(Q192:U192)</f>
        <v>2.6666666666666665</v>
      </c>
      <c r="T193" s="151"/>
      <c r="U193" s="156">
        <f>(U192*1.5+T192-R192-Q192*1.5)/SUM(Q192:U192)</f>
        <v>-0.20833333333333334</v>
      </c>
      <c r="V193" s="151"/>
      <c r="W193" s="151"/>
      <c r="X193" s="151">
        <f>(V192*1+W192*2+X192*3+Y192*4+Z192*5)/SUM(V192:Z192)</f>
        <v>3.2352941176470589</v>
      </c>
      <c r="Y193" s="151"/>
      <c r="Z193" s="156">
        <f>(Z192*1.5+Y192-W192-V192*1.5)/SUM(V192:Z192)</f>
        <v>0.17647058823529413</v>
      </c>
      <c r="AA193" s="154"/>
      <c r="AB193" s="151"/>
      <c r="AC193" s="151">
        <f>(AA192*1+AB192*2+AC192*3+AD192*4+AE192*5)/SUM(AA192:AE192)</f>
        <v>2.7647058823529411</v>
      </c>
      <c r="AD193" s="151"/>
      <c r="AE193" s="156">
        <f>(AE192*1.5+AD192-AB192-AA192*1.5)/SUM(AA192:AE192)</f>
        <v>-0.22549019607843138</v>
      </c>
      <c r="AJ193" s="10"/>
    </row>
    <row r="194" spans="5:39" x14ac:dyDescent="0.3">
      <c r="E194" s="71"/>
      <c r="F194" s="171"/>
      <c r="G194" s="170"/>
      <c r="H194" s="171"/>
      <c r="I194" s="170"/>
      <c r="J194" s="170"/>
      <c r="K194" s="170"/>
      <c r="L194" s="171"/>
      <c r="M194" s="170"/>
      <c r="N194" s="170"/>
      <c r="O194" s="170"/>
      <c r="AJ194" s="10"/>
    </row>
    <row r="195" spans="5:39" x14ac:dyDescent="0.3">
      <c r="E195" s="71" t="s">
        <v>171</v>
      </c>
      <c r="F195" s="169"/>
      <c r="G195" s="170"/>
      <c r="H195" s="172"/>
      <c r="I195" s="172"/>
      <c r="J195" s="172"/>
      <c r="K195" s="170"/>
      <c r="L195" s="172"/>
      <c r="M195" s="172"/>
      <c r="N195" s="172"/>
      <c r="O195" s="170"/>
      <c r="AJ195" s="10"/>
    </row>
    <row r="196" spans="5:39" x14ac:dyDescent="0.3">
      <c r="E196" s="71"/>
      <c r="F196" s="169" t="s">
        <v>172</v>
      </c>
      <c r="G196" s="170"/>
      <c r="H196" s="172"/>
      <c r="I196" s="172"/>
      <c r="J196" s="172"/>
      <c r="K196" s="170"/>
      <c r="L196" s="172"/>
      <c r="M196" s="172"/>
      <c r="N196" s="172"/>
      <c r="O196" s="170"/>
      <c r="Q196" s="10">
        <f t="shared" ref="Q196:AE196" si="73">SUMIFS(Q$18:Q$130,$P$18:$P$130,1,$K$18:$K$130,1)</f>
        <v>0</v>
      </c>
      <c r="R196" s="1">
        <f t="shared" si="73"/>
        <v>0</v>
      </c>
      <c r="S196" s="1">
        <f t="shared" si="73"/>
        <v>4</v>
      </c>
      <c r="T196" s="1">
        <f t="shared" si="73"/>
        <v>6</v>
      </c>
      <c r="U196" s="9">
        <f t="shared" si="73"/>
        <v>6</v>
      </c>
      <c r="V196" s="1">
        <f t="shared" si="73"/>
        <v>7</v>
      </c>
      <c r="W196" s="1">
        <f t="shared" si="73"/>
        <v>8</v>
      </c>
      <c r="X196" s="1">
        <f t="shared" si="73"/>
        <v>4.5</v>
      </c>
      <c r="Y196" s="1">
        <f t="shared" si="73"/>
        <v>1.5</v>
      </c>
      <c r="Z196" s="1">
        <f t="shared" si="73"/>
        <v>1</v>
      </c>
      <c r="AA196" s="10">
        <f t="shared" si="73"/>
        <v>14.5</v>
      </c>
      <c r="AB196" s="1">
        <f t="shared" si="73"/>
        <v>18.5</v>
      </c>
      <c r="AC196" s="1">
        <f t="shared" si="73"/>
        <v>9.5</v>
      </c>
      <c r="AD196" s="1">
        <f t="shared" si="73"/>
        <v>2</v>
      </c>
      <c r="AE196" s="9">
        <f t="shared" si="73"/>
        <v>0</v>
      </c>
      <c r="AJ196" s="10"/>
    </row>
    <row r="197" spans="5:39" x14ac:dyDescent="0.3">
      <c r="E197" s="71"/>
      <c r="F197" s="171" t="s">
        <v>25</v>
      </c>
      <c r="G197" s="170"/>
      <c r="H197" s="171" t="s">
        <v>168</v>
      </c>
      <c r="I197" s="173"/>
      <c r="J197" s="173"/>
      <c r="K197" s="170"/>
      <c r="L197" s="173"/>
      <c r="M197" s="173"/>
      <c r="N197" s="173"/>
      <c r="O197" s="170"/>
      <c r="Q197" s="153"/>
      <c r="R197" s="33"/>
      <c r="S197" s="33">
        <f>(Q196*1+R196*2+S196*3+T196*4+U196*5)/SUM(Q196:U196)</f>
        <v>4.125</v>
      </c>
      <c r="T197" s="33"/>
      <c r="U197" s="155">
        <f>(U196*1.5+T196-R196-Q196*1.5)/SUM(Q196:U196)</f>
        <v>0.9375</v>
      </c>
      <c r="V197" s="33"/>
      <c r="W197" s="33"/>
      <c r="X197" s="33">
        <f>(V196*1+W196*2+X196*3+Y196*4+Z196*5)/SUM(V196:Z196)</f>
        <v>2.1590909090909092</v>
      </c>
      <c r="Y197" s="33"/>
      <c r="Z197" s="155">
        <f>(Z196*1.5+Y196-W196-V196*1.5)/SUM(V196:Z196)</f>
        <v>-0.70454545454545459</v>
      </c>
      <c r="AA197" s="153"/>
      <c r="AB197" s="33"/>
      <c r="AC197" s="33">
        <f>(AA196*1+AB196*2+AC196*3+AD196*4+AE196*5)/SUM(AA196:AE196)</f>
        <v>1.9775280898876404</v>
      </c>
      <c r="AD197" s="33"/>
      <c r="AE197" s="155">
        <f>(AE196*1.5+AD196-AB196-AA196*1.5)/SUM(AA196:AE196)</f>
        <v>-0.8595505617977528</v>
      </c>
      <c r="AJ197" s="10"/>
    </row>
    <row r="198" spans="5:39" x14ac:dyDescent="0.3">
      <c r="E198" s="71"/>
      <c r="F198" s="169" t="s">
        <v>173</v>
      </c>
      <c r="G198" s="170"/>
      <c r="H198" s="173"/>
      <c r="I198" s="173"/>
      <c r="J198" s="173"/>
      <c r="K198" s="170"/>
      <c r="L198" s="173"/>
      <c r="M198" s="173"/>
      <c r="N198" s="173"/>
      <c r="O198" s="170"/>
      <c r="Q198" s="10">
        <f t="shared" ref="Q198:AE198" si="74">SUMIFS(Q$18:Q$130,$P$18:$P$130,"&gt;2",$K$18:$K$130,1)</f>
        <v>5</v>
      </c>
      <c r="R198" s="1">
        <f t="shared" si="74"/>
        <v>5.5</v>
      </c>
      <c r="S198" s="1">
        <f t="shared" si="74"/>
        <v>3</v>
      </c>
      <c r="T198" s="1">
        <f t="shared" si="74"/>
        <v>1</v>
      </c>
      <c r="U198" s="9">
        <f t="shared" si="74"/>
        <v>0</v>
      </c>
      <c r="V198" s="1">
        <f t="shared" si="74"/>
        <v>2</v>
      </c>
      <c r="W198" s="1">
        <f t="shared" si="74"/>
        <v>3.5</v>
      </c>
      <c r="X198" s="1">
        <f t="shared" si="74"/>
        <v>5</v>
      </c>
      <c r="Y198" s="1">
        <f t="shared" si="74"/>
        <v>3.5</v>
      </c>
      <c r="Z198" s="1">
        <f t="shared" si="74"/>
        <v>1</v>
      </c>
      <c r="AA198" s="10">
        <f t="shared" si="74"/>
        <v>4.5</v>
      </c>
      <c r="AB198" s="1">
        <f t="shared" si="74"/>
        <v>6</v>
      </c>
      <c r="AC198" s="1">
        <f t="shared" si="74"/>
        <v>9.5</v>
      </c>
      <c r="AD198" s="1">
        <f t="shared" si="74"/>
        <v>12</v>
      </c>
      <c r="AE198" s="9">
        <f t="shared" si="74"/>
        <v>10.5</v>
      </c>
      <c r="AJ198" s="10"/>
    </row>
    <row r="199" spans="5:39" x14ac:dyDescent="0.3">
      <c r="E199" s="71"/>
      <c r="F199" s="124" t="s">
        <v>25</v>
      </c>
      <c r="G199" s="125"/>
      <c r="H199" s="124" t="s">
        <v>168</v>
      </c>
      <c r="I199" s="175"/>
      <c r="J199" s="175"/>
      <c r="K199" s="175"/>
      <c r="L199" s="125"/>
      <c r="M199" s="125"/>
      <c r="N199" s="125"/>
      <c r="O199" s="125"/>
      <c r="P199" s="115"/>
      <c r="Q199" s="154"/>
      <c r="R199" s="151"/>
      <c r="S199" s="151">
        <f>(Q198*1+R198*2+S198*3+T198*4+U198*5)/SUM(Q198:U198)</f>
        <v>2</v>
      </c>
      <c r="T199" s="151"/>
      <c r="U199" s="156">
        <f>(U198*1.5+T198-R198-Q198*1.5)/SUM(Q198:U198)</f>
        <v>-0.82758620689655171</v>
      </c>
      <c r="V199" s="151"/>
      <c r="W199" s="151"/>
      <c r="X199" s="151">
        <f>(V198*1+W198*2+X198*3+Y198*4+Z198*5)/SUM(V198:Z198)</f>
        <v>2.8666666666666667</v>
      </c>
      <c r="Y199" s="151"/>
      <c r="Z199" s="156">
        <f>(Z198*1.5+Y198-W198-V198*1.5)/SUM(V198:Z198)</f>
        <v>-0.1</v>
      </c>
      <c r="AA199" s="154"/>
      <c r="AB199" s="151"/>
      <c r="AC199" s="151">
        <f>(AA198*1+AB198*2+AC198*3+AD198*4+AE198*5)/SUM(AA198:AE198)</f>
        <v>3.4235294117647057</v>
      </c>
      <c r="AD199" s="151"/>
      <c r="AE199" s="156">
        <f>(AE198*1.5+AD198-AB198-AA198*1.5)/SUM(AA198:AE198)</f>
        <v>0.35294117647058826</v>
      </c>
      <c r="AJ199" s="10"/>
    </row>
    <row r="200" spans="5:39" x14ac:dyDescent="0.3">
      <c r="E200" s="71"/>
      <c r="F200" s="169" t="s">
        <v>174</v>
      </c>
      <c r="G200" s="60"/>
      <c r="H200" s="171"/>
      <c r="I200" s="170"/>
      <c r="J200" s="170"/>
      <c r="K200" s="170"/>
      <c r="L200" s="171"/>
      <c r="M200" s="170"/>
      <c r="N200" s="170"/>
      <c r="O200" s="170"/>
      <c r="Q200" s="10">
        <f t="shared" ref="Q200:AE200" si="75">SUMIFS(Q$18:Q$130,$P$18:$P$130,1,$K$18:$K$130,-1)</f>
        <v>0</v>
      </c>
      <c r="R200" s="1">
        <f t="shared" si="75"/>
        <v>0</v>
      </c>
      <c r="S200" s="1">
        <f t="shared" si="75"/>
        <v>1</v>
      </c>
      <c r="T200" s="1">
        <f t="shared" si="75"/>
        <v>2</v>
      </c>
      <c r="U200" s="9">
        <f t="shared" si="75"/>
        <v>1.5</v>
      </c>
      <c r="V200" s="1">
        <f t="shared" si="75"/>
        <v>2.5</v>
      </c>
      <c r="W200" s="1">
        <f t="shared" si="75"/>
        <v>1</v>
      </c>
      <c r="X200" s="1">
        <f t="shared" si="75"/>
        <v>1.5</v>
      </c>
      <c r="Y200" s="1">
        <f t="shared" si="75"/>
        <v>1</v>
      </c>
      <c r="Z200" s="1">
        <f t="shared" si="75"/>
        <v>1</v>
      </c>
      <c r="AA200" s="10">
        <f t="shared" si="75"/>
        <v>9.5</v>
      </c>
      <c r="AB200" s="1">
        <f t="shared" si="75"/>
        <v>6</v>
      </c>
      <c r="AC200" s="1">
        <f t="shared" si="75"/>
        <v>0.5</v>
      </c>
      <c r="AD200" s="1">
        <f t="shared" si="75"/>
        <v>0</v>
      </c>
      <c r="AE200" s="9">
        <f t="shared" si="75"/>
        <v>0</v>
      </c>
      <c r="AJ200" s="10"/>
    </row>
    <row r="201" spans="5:39" x14ac:dyDescent="0.3">
      <c r="E201" s="71"/>
      <c r="F201" s="171" t="s">
        <v>25</v>
      </c>
      <c r="G201" s="170"/>
      <c r="H201" s="171" t="s">
        <v>168</v>
      </c>
      <c r="I201" s="172"/>
      <c r="J201" s="172"/>
      <c r="K201" s="172"/>
      <c r="L201" s="172"/>
      <c r="M201" s="172"/>
      <c r="N201" s="172"/>
      <c r="O201" s="170"/>
      <c r="Q201" s="153"/>
      <c r="R201" s="33"/>
      <c r="S201" s="33">
        <f>(Q200*1+R200*2+S200*3+T200*4+U200*5)/SUM(Q200:U200)</f>
        <v>4.1111111111111107</v>
      </c>
      <c r="T201" s="33"/>
      <c r="U201" s="155">
        <f>(U200*1.5+T200-R200-Q200*1.5)/SUM(Q200:U200)</f>
        <v>0.94444444444444442</v>
      </c>
      <c r="V201" s="33"/>
      <c r="W201" s="33"/>
      <c r="X201" s="33">
        <f>(V200*1+W200*2+X200*3+Y200*4+Z200*5)/SUM(V200:Z200)</f>
        <v>2.5714285714285716</v>
      </c>
      <c r="Y201" s="33"/>
      <c r="Z201" s="155">
        <f>(Z200*1.5+Y200-W200-V200*1.5)/SUM(V200:Z200)</f>
        <v>-0.32142857142857145</v>
      </c>
      <c r="AA201" s="153"/>
      <c r="AB201" s="33"/>
      <c r="AC201" s="33">
        <f>(AA200*1+AB200*2+AC200*3+AD200*4+AE200*5)/SUM(AA200:AE200)</f>
        <v>1.4375</v>
      </c>
      <c r="AD201" s="33"/>
      <c r="AE201" s="155">
        <f>(AE200*1.5+AD200-AB200-AA200*1.5)/SUM(AA200:AE200)</f>
        <v>-1.265625</v>
      </c>
      <c r="AJ201" s="10"/>
    </row>
    <row r="202" spans="5:39" x14ac:dyDescent="0.3">
      <c r="E202" s="71"/>
      <c r="F202" s="169" t="s">
        <v>175</v>
      </c>
      <c r="G202" s="172"/>
      <c r="H202" s="172"/>
      <c r="I202" s="172"/>
      <c r="J202" s="172"/>
      <c r="K202" s="172"/>
      <c r="L202" s="172"/>
      <c r="M202" s="172"/>
      <c r="N202" s="172"/>
      <c r="O202" s="170"/>
      <c r="Q202" s="10">
        <f t="shared" ref="Q202:AE202" si="76">SUMIFS(Q$18:Q$130,$P$18:$P$130,"&gt;2",$K$18:$K$130,-1)</f>
        <v>2</v>
      </c>
      <c r="R202" s="1">
        <f t="shared" si="76"/>
        <v>0</v>
      </c>
      <c r="S202" s="1">
        <f t="shared" si="76"/>
        <v>0</v>
      </c>
      <c r="T202" s="1">
        <f t="shared" si="76"/>
        <v>0</v>
      </c>
      <c r="U202" s="9">
        <f t="shared" si="76"/>
        <v>0</v>
      </c>
      <c r="V202" s="1">
        <f t="shared" si="76"/>
        <v>2</v>
      </c>
      <c r="W202" s="1">
        <f t="shared" si="76"/>
        <v>0</v>
      </c>
      <c r="X202" s="1">
        <f t="shared" si="76"/>
        <v>0</v>
      </c>
      <c r="Y202" s="1">
        <f t="shared" si="76"/>
        <v>0</v>
      </c>
      <c r="Z202" s="1">
        <f t="shared" si="76"/>
        <v>2</v>
      </c>
      <c r="AA202" s="10">
        <f t="shared" si="76"/>
        <v>2</v>
      </c>
      <c r="AB202" s="1">
        <f t="shared" si="76"/>
        <v>0</v>
      </c>
      <c r="AC202" s="1">
        <f t="shared" si="76"/>
        <v>0</v>
      </c>
      <c r="AD202" s="1">
        <f t="shared" si="76"/>
        <v>0.5</v>
      </c>
      <c r="AE202" s="9">
        <f t="shared" si="76"/>
        <v>5</v>
      </c>
      <c r="AJ202" s="10"/>
    </row>
    <row r="203" spans="5:39" x14ac:dyDescent="0.3">
      <c r="E203" s="71"/>
      <c r="F203" s="124" t="s">
        <v>25</v>
      </c>
      <c r="G203" s="125"/>
      <c r="H203" s="124" t="s">
        <v>168</v>
      </c>
      <c r="I203" s="174"/>
      <c r="J203" s="174"/>
      <c r="K203" s="174"/>
      <c r="L203" s="174"/>
      <c r="M203" s="174"/>
      <c r="N203" s="174"/>
      <c r="O203" s="125"/>
      <c r="P203" s="115"/>
      <c r="Q203" s="154"/>
      <c r="R203" s="151"/>
      <c r="S203" s="151">
        <f>(Q202*1+R202*2+S202*3+T202*4+U202*5)/SUM(Q202:U202)</f>
        <v>1</v>
      </c>
      <c r="T203" s="151"/>
      <c r="U203" s="156">
        <f>(U202*1.5+T202-R202-Q202*1.5)/SUM(Q202:U202)</f>
        <v>-1.5</v>
      </c>
      <c r="V203" s="151"/>
      <c r="W203" s="151"/>
      <c r="X203" s="151">
        <f>(V202*1+W202*2+X202*3+Y202*4+Z202*5)/SUM(V202:Z202)</f>
        <v>3</v>
      </c>
      <c r="Y203" s="151"/>
      <c r="Z203" s="156">
        <f>(Z202*1.5+Y202-W202-V202*1.5)/SUM(V202:Z202)</f>
        <v>0</v>
      </c>
      <c r="AA203" s="154"/>
      <c r="AB203" s="151"/>
      <c r="AC203" s="151">
        <f>(AA202*1+AB202*2+AC202*3+AD202*4+AE202*5)/SUM(AA202:AE202)</f>
        <v>3.8666666666666667</v>
      </c>
      <c r="AD203" s="151"/>
      <c r="AE203" s="156">
        <f>(AE202*1.5+AD202-AB202-AA202*1.5)/SUM(AA202:AE202)</f>
        <v>0.66666666666666663</v>
      </c>
      <c r="AJ203" s="10"/>
    </row>
    <row r="204" spans="5:39" x14ac:dyDescent="0.3">
      <c r="E204" s="71"/>
      <c r="F204" s="169"/>
      <c r="G204" s="173"/>
      <c r="H204" s="173"/>
      <c r="I204" s="173"/>
      <c r="J204" s="173"/>
      <c r="K204" s="173"/>
      <c r="L204" s="173"/>
      <c r="M204" s="173"/>
      <c r="N204" s="173"/>
      <c r="O204" s="170"/>
      <c r="AJ204" s="10"/>
    </row>
    <row r="205" spans="5:39" x14ac:dyDescent="0.3">
      <c r="F205" s="32"/>
      <c r="AJ205" s="10"/>
    </row>
    <row r="206" spans="5:39" x14ac:dyDescent="0.3">
      <c r="E206" t="s">
        <v>122</v>
      </c>
      <c r="F206" s="58"/>
      <c r="G206" s="49"/>
      <c r="H206" s="169" t="s">
        <v>165</v>
      </c>
      <c r="I206" s="58"/>
      <c r="J206" s="49"/>
      <c r="K206" s="49"/>
      <c r="L206" s="112"/>
      <c r="AF206" s="62">
        <f t="shared" ref="AF206:AM206" si="77">SUMIF($K$18:$K$130,1,AF$18:AF$130)</f>
        <v>44</v>
      </c>
      <c r="AG206" s="62">
        <f t="shared" si="77"/>
        <v>8</v>
      </c>
      <c r="AH206" s="62">
        <f t="shared" si="77"/>
        <v>5</v>
      </c>
      <c r="AI206" s="62">
        <f t="shared" si="77"/>
        <v>5</v>
      </c>
      <c r="AJ206" s="81">
        <f t="shared" si="77"/>
        <v>19</v>
      </c>
      <c r="AK206" s="62">
        <f t="shared" si="77"/>
        <v>4</v>
      </c>
      <c r="AL206" s="62">
        <f t="shared" si="77"/>
        <v>3</v>
      </c>
      <c r="AM206" s="117">
        <f t="shared" si="77"/>
        <v>15</v>
      </c>
    </row>
    <row r="207" spans="5:39" x14ac:dyDescent="0.3">
      <c r="F207" s="58"/>
      <c r="G207" s="49"/>
      <c r="H207" s="169" t="s">
        <v>164</v>
      </c>
      <c r="I207" s="49"/>
      <c r="J207" s="49"/>
      <c r="K207" s="49"/>
      <c r="L207" s="112"/>
      <c r="AF207" s="62">
        <f t="shared" ref="AF207:AM207" si="78">SUMIF($K$18:$K$130,-1,AF$18:AF$130)</f>
        <v>13</v>
      </c>
      <c r="AG207" s="62">
        <f t="shared" si="78"/>
        <v>3</v>
      </c>
      <c r="AH207" s="62">
        <f t="shared" si="78"/>
        <v>0</v>
      </c>
      <c r="AI207" s="62">
        <f t="shared" si="78"/>
        <v>2</v>
      </c>
      <c r="AJ207" s="81">
        <f t="shared" si="78"/>
        <v>8</v>
      </c>
      <c r="AK207" s="62">
        <f t="shared" si="78"/>
        <v>2</v>
      </c>
      <c r="AL207" s="62">
        <f t="shared" si="78"/>
        <v>1</v>
      </c>
      <c r="AM207" s="117">
        <f t="shared" si="78"/>
        <v>3</v>
      </c>
    </row>
    <row r="208" spans="5:39" x14ac:dyDescent="0.3">
      <c r="F208" s="56"/>
      <c r="G208" s="49"/>
      <c r="H208" s="113" t="s">
        <v>123</v>
      </c>
      <c r="I208" s="102"/>
      <c r="J208" s="102"/>
      <c r="K208" s="102"/>
      <c r="L208" s="114"/>
      <c r="M208" s="114"/>
      <c r="N208" s="114"/>
      <c r="O208" s="114"/>
      <c r="P208" s="114"/>
      <c r="Q208" s="103"/>
      <c r="R208" s="102"/>
      <c r="S208" s="102"/>
      <c r="T208" s="102"/>
      <c r="U208" s="104"/>
      <c r="V208" s="102"/>
      <c r="W208" s="102"/>
      <c r="X208" s="102"/>
      <c r="Y208" s="102"/>
      <c r="Z208" s="102"/>
      <c r="AA208" s="103"/>
      <c r="AB208" s="102"/>
      <c r="AC208" s="102"/>
      <c r="AD208" s="102"/>
      <c r="AE208" s="104"/>
      <c r="AF208" s="127">
        <f>AF207/(AF207+AF206)*100</f>
        <v>22.807017543859647</v>
      </c>
      <c r="AG208" s="127">
        <f t="shared" ref="AG208:AM208" si="79">AG207/(AG207+AG206)*100</f>
        <v>27.27272727272727</v>
      </c>
      <c r="AH208" s="127">
        <f t="shared" si="79"/>
        <v>0</v>
      </c>
      <c r="AI208" s="127">
        <f t="shared" si="79"/>
        <v>28.571428571428569</v>
      </c>
      <c r="AJ208" s="128">
        <f t="shared" si="79"/>
        <v>29.629629629629626</v>
      </c>
      <c r="AK208" s="127">
        <f t="shared" si="79"/>
        <v>33.333333333333329</v>
      </c>
      <c r="AL208" s="127">
        <f t="shared" si="79"/>
        <v>25</v>
      </c>
      <c r="AM208" s="129">
        <f t="shared" si="79"/>
        <v>16.666666666666664</v>
      </c>
    </row>
    <row r="209" spans="6:39" x14ac:dyDescent="0.3">
      <c r="F209" s="56"/>
      <c r="G209" s="49"/>
      <c r="H209" s="58" t="s">
        <v>32</v>
      </c>
      <c r="I209" s="49"/>
      <c r="J209" s="49"/>
      <c r="K209" s="49"/>
      <c r="L209" s="112"/>
      <c r="AF209" s="62">
        <f t="shared" ref="AF209:AM209" si="80">AF131-AF206-AF207</f>
        <v>0</v>
      </c>
      <c r="AG209" s="62">
        <f t="shared" si="80"/>
        <v>0</v>
      </c>
      <c r="AH209" s="62">
        <f t="shared" si="80"/>
        <v>0</v>
      </c>
      <c r="AI209" s="62">
        <f t="shared" si="80"/>
        <v>0</v>
      </c>
      <c r="AJ209" s="81">
        <f t="shared" si="80"/>
        <v>0</v>
      </c>
      <c r="AK209" s="62">
        <f t="shared" si="80"/>
        <v>0</v>
      </c>
      <c r="AL209" s="62">
        <f t="shared" si="80"/>
        <v>0</v>
      </c>
      <c r="AM209" s="117">
        <f t="shared" si="80"/>
        <v>0</v>
      </c>
    </row>
    <row r="210" spans="6:39" x14ac:dyDescent="0.3">
      <c r="AF210" s="62"/>
      <c r="AG210" s="62"/>
      <c r="AH210" s="62"/>
      <c r="AI210" s="62"/>
      <c r="AJ210" s="81"/>
      <c r="AK210" s="62"/>
      <c r="AL210" s="62"/>
      <c r="AM210" s="117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3">
    <sortCondition ref="B8:B133"/>
    <sortCondition ref="D8:D133"/>
    <sortCondition ref="C8:C133"/>
    <sortCondition ref="E8:E133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8" activePane="bottomLeft" state="frozen"/>
      <selection pane="bottomLeft" activeCell="AF29" sqref="AF29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.6640625" customWidth="1"/>
    <col min="5" max="5" width="25.77734375" customWidth="1"/>
    <col min="6" max="13" width="4.33203125" style="18" customWidth="1"/>
    <col min="14" max="14" width="5.5546875" style="18" customWidth="1"/>
    <col min="15" max="16" width="4.33203125" style="18" customWidth="1"/>
    <col min="17" max="17" width="4.6640625" style="10" customWidth="1"/>
    <col min="18" max="18" width="4.6640625" style="1"/>
    <col min="19" max="19" width="5.44140625" style="1" customWidth="1"/>
    <col min="20" max="20" width="4.6640625" style="1"/>
    <col min="21" max="21" width="5.33203125" style="9" customWidth="1"/>
    <col min="22" max="23" width="4.6640625" style="1"/>
    <col min="24" max="24" width="5.33203125" style="1" customWidth="1"/>
    <col min="25" max="25" width="4.6640625" style="1"/>
    <col min="26" max="26" width="5.6640625" style="1" customWidth="1"/>
    <col min="27" max="27" width="4.6640625" style="10"/>
    <col min="28" max="28" width="4.6640625" style="1"/>
    <col min="29" max="29" width="5.109375" style="1" customWidth="1"/>
    <col min="30" max="30" width="4.6640625" style="1"/>
    <col min="31" max="31" width="5.44140625" style="9" customWidth="1"/>
    <col min="32" max="35" width="4.6640625" style="1"/>
    <col min="36" max="36" width="4.6640625" style="16" customWidth="1"/>
    <col min="37" max="37" width="4.6640625" style="1" customWidth="1"/>
    <col min="38" max="38" width="4.6640625" style="1"/>
    <col min="39" max="39" width="4.6640625" style="9"/>
    <col min="40" max="40" width="6.6640625" style="19" bestFit="1" customWidth="1"/>
    <col min="41" max="72" width="4.6640625" style="1"/>
  </cols>
  <sheetData>
    <row r="1" spans="1:80" hidden="1" x14ac:dyDescent="0.3">
      <c r="A1" s="53"/>
      <c r="B1" s="53"/>
      <c r="C1" s="53"/>
      <c r="D1" s="53"/>
      <c r="E1" s="133" t="s">
        <v>50</v>
      </c>
      <c r="F1" s="133"/>
      <c r="G1" s="139"/>
      <c r="H1" s="139"/>
      <c r="I1" s="139"/>
      <c r="J1" s="139"/>
      <c r="K1" s="139"/>
      <c r="L1" s="139"/>
      <c r="M1" s="139"/>
      <c r="N1" s="133"/>
      <c r="O1" s="133"/>
      <c r="P1" s="133"/>
      <c r="Q1" s="135">
        <f>Q$131*1.5</f>
        <v>10.5</v>
      </c>
      <c r="R1" s="136">
        <f>R$131</f>
        <v>13</v>
      </c>
      <c r="S1" s="136">
        <f t="shared" ref="S1:T1" si="0">S$131</f>
        <v>20</v>
      </c>
      <c r="T1" s="136">
        <f t="shared" si="0"/>
        <v>13</v>
      </c>
      <c r="U1" s="137">
        <f>U$131*1.5</f>
        <v>19.5</v>
      </c>
      <c r="V1" s="135">
        <f>V$131*1.5</f>
        <v>36.75</v>
      </c>
      <c r="W1" s="136">
        <f>W$131</f>
        <v>26.5</v>
      </c>
      <c r="X1" s="136">
        <f t="shared" ref="X1:Y1" si="1">X$131</f>
        <v>16.5</v>
      </c>
      <c r="Y1" s="136">
        <f t="shared" si="1"/>
        <v>20.5</v>
      </c>
      <c r="Z1" s="137">
        <f>Z$131*1.5</f>
        <v>12</v>
      </c>
      <c r="AA1" s="135">
        <f>AA$131*1.5</f>
        <v>84.75</v>
      </c>
      <c r="AB1" s="136">
        <f>AB$131</f>
        <v>53.5</v>
      </c>
      <c r="AC1" s="136">
        <f t="shared" ref="AC1:AD1" si="2">AC$131</f>
        <v>28.5</v>
      </c>
      <c r="AD1" s="136">
        <f t="shared" si="2"/>
        <v>46.5</v>
      </c>
      <c r="AE1" s="137">
        <f>AE$131*1.5</f>
        <v>37.5</v>
      </c>
      <c r="AJ1" s="10"/>
    </row>
    <row r="2" spans="1:80" x14ac:dyDescent="0.3">
      <c r="A2" s="53"/>
      <c r="B2" s="53"/>
      <c r="C2" s="53"/>
      <c r="D2" s="53"/>
      <c r="E2" s="133" t="s">
        <v>127</v>
      </c>
      <c r="F2" s="133"/>
      <c r="G2" s="139"/>
      <c r="H2" s="145"/>
      <c r="I2" s="145"/>
      <c r="J2" s="139"/>
      <c r="K2" s="139"/>
      <c r="L2" s="139">
        <f>L11</f>
        <v>29</v>
      </c>
      <c r="M2" s="139">
        <f>M11</f>
        <v>44</v>
      </c>
      <c r="N2" s="139">
        <f>N11</f>
        <v>96</v>
      </c>
      <c r="O2" s="133"/>
      <c r="P2" s="133"/>
      <c r="Q2" s="138"/>
      <c r="R2" s="139"/>
      <c r="S2" s="145">
        <f>(T1+U1+-R1-Q1)/SUM(Q1:U1)</f>
        <v>0.11842105263157894</v>
      </c>
      <c r="T2" s="139"/>
      <c r="U2" s="140"/>
      <c r="V2" s="138"/>
      <c r="W2" s="139"/>
      <c r="X2" s="145">
        <f>(Y1+Z1+-W1-V1)/SUM(V1:Z1)</f>
        <v>-0.27394209354120269</v>
      </c>
      <c r="Y2" s="139"/>
      <c r="Z2" s="140"/>
      <c r="AA2" s="138"/>
      <c r="AB2" s="139"/>
      <c r="AC2" s="145">
        <f>(AD1+AE1+-AB1-AA1)/SUM(AA1:AE1)</f>
        <v>-0.21635094715852443</v>
      </c>
      <c r="AD2" s="139"/>
      <c r="AE2" s="140"/>
      <c r="AJ2" s="10"/>
    </row>
    <row r="3" spans="1:80" hidden="1" x14ac:dyDescent="0.3">
      <c r="A3" s="53"/>
      <c r="B3" s="53"/>
      <c r="C3" s="53"/>
      <c r="D3" s="53"/>
      <c r="E3" s="133" t="s">
        <v>53</v>
      </c>
      <c r="F3" s="133"/>
      <c r="G3" s="139"/>
      <c r="H3" s="145"/>
      <c r="I3" s="145"/>
      <c r="J3" s="139"/>
      <c r="K3" s="139"/>
      <c r="L3" s="139"/>
      <c r="M3" s="139"/>
      <c r="N3" s="133"/>
      <c r="O3" s="133"/>
      <c r="P3" s="133"/>
      <c r="Q3" s="138">
        <f>Q147*1.5</f>
        <v>3</v>
      </c>
      <c r="R3" s="139">
        <f>R147</f>
        <v>4</v>
      </c>
      <c r="S3" s="139">
        <f t="shared" ref="S3:T3" si="3">S147</f>
        <v>6</v>
      </c>
      <c r="T3" s="139">
        <f t="shared" si="3"/>
        <v>7</v>
      </c>
      <c r="U3" s="140">
        <f>U147*1.5</f>
        <v>7.5</v>
      </c>
      <c r="V3" s="138">
        <f>V147*1.5</f>
        <v>15</v>
      </c>
      <c r="W3" s="139">
        <f>W147</f>
        <v>10.5</v>
      </c>
      <c r="X3" s="139">
        <f t="shared" ref="X3:Y3" si="4">X147</f>
        <v>5.5</v>
      </c>
      <c r="Y3" s="139">
        <f t="shared" si="4"/>
        <v>4</v>
      </c>
      <c r="Z3" s="140">
        <f>Z147*1.5</f>
        <v>4.5</v>
      </c>
      <c r="AA3" s="138">
        <f>AA147*1.5</f>
        <v>25.5</v>
      </c>
      <c r="AB3" s="139">
        <f>AB147</f>
        <v>22.5</v>
      </c>
      <c r="AC3" s="139">
        <f t="shared" ref="AC3:AD3" si="5">AC147</f>
        <v>13</v>
      </c>
      <c r="AD3" s="139">
        <f t="shared" si="5"/>
        <v>10</v>
      </c>
      <c r="AE3" s="140">
        <f>AE147*1.5</f>
        <v>10.5</v>
      </c>
      <c r="AJ3" s="10"/>
    </row>
    <row r="4" spans="1:80" x14ac:dyDescent="0.3">
      <c r="A4" s="53"/>
      <c r="B4" s="53"/>
      <c r="C4" s="53"/>
      <c r="D4" s="53"/>
      <c r="E4" s="133" t="s">
        <v>130</v>
      </c>
      <c r="F4" s="133"/>
      <c r="G4" s="139"/>
      <c r="H4" s="145"/>
      <c r="I4" s="145"/>
      <c r="J4" s="139"/>
      <c r="K4" s="139"/>
      <c r="L4" s="139">
        <f>L12</f>
        <v>10</v>
      </c>
      <c r="M4" s="139">
        <f t="shared" ref="M4:N4" si="6">M12</f>
        <v>14</v>
      </c>
      <c r="N4" s="139">
        <f t="shared" si="6"/>
        <v>30</v>
      </c>
      <c r="O4" s="133"/>
      <c r="P4" s="133"/>
      <c r="Q4" s="138"/>
      <c r="R4" s="139"/>
      <c r="S4" s="145">
        <f>(T3+U3+-R3-Q3)/SUM(Q3:U3)</f>
        <v>0.27272727272727271</v>
      </c>
      <c r="T4" s="139"/>
      <c r="U4" s="140"/>
      <c r="V4" s="138"/>
      <c r="W4" s="139"/>
      <c r="X4" s="145">
        <f>(Y3+Z3+-W3-V3)/SUM(V3:Z3)</f>
        <v>-0.43037974683544306</v>
      </c>
      <c r="Y4" s="139"/>
      <c r="Z4" s="140"/>
      <c r="AA4" s="138"/>
      <c r="AB4" s="139"/>
      <c r="AC4" s="145">
        <f>(AD3+AE3+-AB3-AA3)/SUM(AA3:AE3)</f>
        <v>-0.33742331288343558</v>
      </c>
      <c r="AD4" s="139"/>
      <c r="AE4" s="140"/>
      <c r="AJ4" s="10"/>
    </row>
    <row r="5" spans="1:80" hidden="1" x14ac:dyDescent="0.3">
      <c r="A5" s="53"/>
      <c r="B5" s="53"/>
      <c r="C5" s="53"/>
      <c r="D5" s="53"/>
      <c r="E5" s="133" t="s">
        <v>51</v>
      </c>
      <c r="F5" s="133"/>
      <c r="G5" s="139"/>
      <c r="H5" s="145"/>
      <c r="I5" s="139"/>
      <c r="J5" s="139"/>
      <c r="K5" s="139"/>
      <c r="L5" s="146"/>
      <c r="M5" s="146"/>
      <c r="N5" s="146"/>
      <c r="O5" s="146"/>
      <c r="P5" s="146"/>
      <c r="Q5" s="135">
        <f>Q151*1.5</f>
        <v>7.5</v>
      </c>
      <c r="R5" s="136">
        <f>R151</f>
        <v>9</v>
      </c>
      <c r="S5" s="136">
        <f t="shared" ref="S5:T5" si="7">S151</f>
        <v>14</v>
      </c>
      <c r="T5" s="136">
        <f t="shared" si="7"/>
        <v>6</v>
      </c>
      <c r="U5" s="137">
        <f>U151*1.5</f>
        <v>12</v>
      </c>
      <c r="V5" s="135">
        <f>V151*1.5</f>
        <v>21.75</v>
      </c>
      <c r="W5" s="136">
        <f>W151</f>
        <v>16</v>
      </c>
      <c r="X5" s="136">
        <f t="shared" ref="X5:Y5" si="8">X151</f>
        <v>11</v>
      </c>
      <c r="Y5" s="136">
        <f t="shared" si="8"/>
        <v>16.5</v>
      </c>
      <c r="Z5" s="137">
        <f>Z151*1.5</f>
        <v>7.5</v>
      </c>
      <c r="AA5" s="135">
        <f>AA151*1.5</f>
        <v>59.25</v>
      </c>
      <c r="AB5" s="136">
        <f>AB151</f>
        <v>31</v>
      </c>
      <c r="AC5" s="136">
        <f t="shared" ref="AC5:AD5" si="9">AC151</f>
        <v>15.5</v>
      </c>
      <c r="AD5" s="136">
        <f t="shared" si="9"/>
        <v>36.5</v>
      </c>
      <c r="AE5" s="137">
        <f>AE151*1.5</f>
        <v>27</v>
      </c>
      <c r="AJ5" s="10"/>
    </row>
    <row r="6" spans="1:80" x14ac:dyDescent="0.3">
      <c r="A6" s="53"/>
      <c r="B6" s="53"/>
      <c r="C6" s="53"/>
      <c r="D6" s="53"/>
      <c r="E6" s="133" t="s">
        <v>129</v>
      </c>
      <c r="F6" s="133"/>
      <c r="G6" s="139"/>
      <c r="H6" s="145"/>
      <c r="I6" s="139"/>
      <c r="J6" s="139"/>
      <c r="K6" s="139"/>
      <c r="L6" s="146">
        <f>L13</f>
        <v>19</v>
      </c>
      <c r="M6" s="146">
        <f t="shared" ref="M6:N6" si="10">M13</f>
        <v>30</v>
      </c>
      <c r="N6" s="146">
        <f t="shared" si="10"/>
        <v>66</v>
      </c>
      <c r="O6" s="147"/>
      <c r="P6" s="148"/>
      <c r="Q6" s="138"/>
      <c r="R6" s="139"/>
      <c r="S6" s="145">
        <f>(T5+U5+-R5-Q5)/SUM(Q5:U5)</f>
        <v>3.0927835051546393E-2</v>
      </c>
      <c r="T6" s="139"/>
      <c r="U6" s="140"/>
      <c r="V6" s="138"/>
      <c r="W6" s="139"/>
      <c r="X6" s="145">
        <f>(Y5+Z5+-W5-V5)/SUM(V5:Z5)</f>
        <v>-0.18900343642611683</v>
      </c>
      <c r="Y6" s="139"/>
      <c r="Z6" s="140"/>
      <c r="AA6" s="138"/>
      <c r="AB6" s="139"/>
      <c r="AC6" s="145">
        <f>(AD5+AE5+-AB5-AA5)/SUM(AA5:AE5)</f>
        <v>-0.15805022156573117</v>
      </c>
      <c r="AD6" s="139"/>
      <c r="AE6" s="140"/>
      <c r="AJ6" s="10"/>
    </row>
    <row r="7" spans="1:80" hidden="1" x14ac:dyDescent="0.3">
      <c r="A7" s="53"/>
      <c r="B7" s="53"/>
      <c r="C7" s="53"/>
      <c r="D7" s="53"/>
      <c r="E7" s="133" t="s">
        <v>56</v>
      </c>
      <c r="F7" s="133"/>
      <c r="G7" s="139"/>
      <c r="H7" s="145"/>
      <c r="I7" s="145"/>
      <c r="J7" s="139"/>
      <c r="K7" s="139"/>
      <c r="L7" s="139"/>
      <c r="M7" s="139"/>
      <c r="N7" s="133"/>
      <c r="O7" s="133"/>
      <c r="P7" s="133"/>
      <c r="Q7" s="135">
        <f>Q155*1.5</f>
        <v>1.5</v>
      </c>
      <c r="R7" s="136">
        <f>R155</f>
        <v>5</v>
      </c>
      <c r="S7" s="136">
        <f t="shared" ref="S7:T7" si="11">S155</f>
        <v>10</v>
      </c>
      <c r="T7" s="136">
        <f t="shared" si="11"/>
        <v>2</v>
      </c>
      <c r="U7" s="137">
        <f>U155*1.5</f>
        <v>6</v>
      </c>
      <c r="V7" s="135">
        <f>V155*1.5</f>
        <v>15.75</v>
      </c>
      <c r="W7" s="136">
        <f>W155</f>
        <v>9</v>
      </c>
      <c r="X7" s="136">
        <f t="shared" ref="X7:Y7" si="12">X155</f>
        <v>4</v>
      </c>
      <c r="Y7" s="136">
        <f t="shared" si="12"/>
        <v>12.5</v>
      </c>
      <c r="Z7" s="137">
        <f>Z155*1.5</f>
        <v>4.5</v>
      </c>
      <c r="AA7" s="135">
        <f>AA155*1.5</f>
        <v>42</v>
      </c>
      <c r="AB7" s="136">
        <f>AB155</f>
        <v>18</v>
      </c>
      <c r="AC7" s="136">
        <f t="shared" ref="AC7:AD7" si="13">AC155</f>
        <v>4</v>
      </c>
      <c r="AD7" s="136">
        <f t="shared" si="13"/>
        <v>28</v>
      </c>
      <c r="AE7" s="137">
        <f>AE155*1.5</f>
        <v>15</v>
      </c>
      <c r="AJ7" s="10"/>
    </row>
    <row r="8" spans="1:80" x14ac:dyDescent="0.3">
      <c r="A8" s="53"/>
      <c r="B8" s="53"/>
      <c r="C8" s="53"/>
      <c r="D8" s="53"/>
      <c r="E8" s="133" t="s">
        <v>131</v>
      </c>
      <c r="F8" s="133"/>
      <c r="G8" s="139"/>
      <c r="H8" s="145"/>
      <c r="I8" s="145"/>
      <c r="J8" s="139"/>
      <c r="K8" s="139"/>
      <c r="L8" s="139">
        <f>L14</f>
        <v>11</v>
      </c>
      <c r="M8" s="139">
        <f t="shared" ref="M8:N8" si="14">M14</f>
        <v>20</v>
      </c>
      <c r="N8" s="139">
        <f t="shared" si="14"/>
        <v>44</v>
      </c>
      <c r="O8" s="133"/>
      <c r="P8" s="133"/>
      <c r="Q8" s="138"/>
      <c r="R8" s="139"/>
      <c r="S8" s="145">
        <f>(T7+U7+-R7-Q7)/SUM(Q7:U7)</f>
        <v>6.1224489795918366E-2</v>
      </c>
      <c r="T8" s="139"/>
      <c r="U8" s="140"/>
      <c r="V8" s="138"/>
      <c r="W8" s="139"/>
      <c r="X8" s="145">
        <f>(Y7+Z7+-W7-V7)/SUM(V7:Z7)</f>
        <v>-0.16939890710382513</v>
      </c>
      <c r="Y8" s="139"/>
      <c r="Z8" s="140"/>
      <c r="AA8" s="138"/>
      <c r="AB8" s="139"/>
      <c r="AC8" s="145">
        <f>(AD7+AE7+-AB7-AA7)/SUM(AA7:AE7)</f>
        <v>-0.15887850467289719</v>
      </c>
      <c r="AD8" s="139"/>
      <c r="AE8" s="140"/>
      <c r="AJ8" s="10"/>
    </row>
    <row r="9" spans="1:80" hidden="1" x14ac:dyDescent="0.3">
      <c r="A9" s="53"/>
      <c r="B9" s="53"/>
      <c r="C9" s="53"/>
      <c r="D9" s="53"/>
      <c r="E9" s="133" t="s">
        <v>124</v>
      </c>
      <c r="F9" s="133"/>
      <c r="G9" s="139"/>
      <c r="H9" s="145"/>
      <c r="I9" s="145"/>
      <c r="J9" s="139"/>
      <c r="K9" s="139"/>
      <c r="L9" s="139"/>
      <c r="M9" s="139"/>
      <c r="N9" s="133"/>
      <c r="O9" s="133"/>
      <c r="P9" s="133"/>
      <c r="Q9" s="135">
        <f>Q170*1.5</f>
        <v>0</v>
      </c>
      <c r="R9" s="136">
        <f>R170</f>
        <v>2</v>
      </c>
      <c r="S9" s="136">
        <f t="shared" ref="S9:T9" si="15">S170</f>
        <v>6</v>
      </c>
      <c r="T9" s="136">
        <f t="shared" si="15"/>
        <v>2</v>
      </c>
      <c r="U9" s="137">
        <f>U170*1.5</f>
        <v>6</v>
      </c>
      <c r="V9" s="135">
        <f>V170*1.5</f>
        <v>14.25</v>
      </c>
      <c r="W9" s="136">
        <f>W170</f>
        <v>4</v>
      </c>
      <c r="X9" s="136">
        <f t="shared" ref="X9:Y9" si="16">X170</f>
        <v>0</v>
      </c>
      <c r="Y9" s="136">
        <f t="shared" si="16"/>
        <v>10.5</v>
      </c>
      <c r="Z9" s="137">
        <f>Z170*1.5</f>
        <v>4.5</v>
      </c>
      <c r="AA9" s="135">
        <f>AA170*1.5</f>
        <v>30</v>
      </c>
      <c r="AB9" s="136">
        <f>AB170</f>
        <v>10</v>
      </c>
      <c r="AC9" s="136">
        <f t="shared" ref="AC9:AD9" si="17">AC170</f>
        <v>4</v>
      </c>
      <c r="AD9" s="136">
        <f t="shared" si="17"/>
        <v>20</v>
      </c>
      <c r="AE9" s="137">
        <f>AE170*1.5</f>
        <v>6</v>
      </c>
      <c r="AJ9" s="10"/>
    </row>
    <row r="10" spans="1:80" ht="15" thickBot="1" x14ac:dyDescent="0.35">
      <c r="A10" s="53"/>
      <c r="B10" s="53"/>
      <c r="C10" s="53"/>
      <c r="D10" s="53"/>
      <c r="E10" s="134" t="s">
        <v>132</v>
      </c>
      <c r="F10" s="134"/>
      <c r="G10" s="141"/>
      <c r="H10" s="142"/>
      <c r="I10" s="142"/>
      <c r="J10" s="141"/>
      <c r="K10" s="141"/>
      <c r="L10" s="141">
        <f>L15</f>
        <v>7</v>
      </c>
      <c r="M10" s="141">
        <f t="shared" ref="M10:N10" si="18">M15</f>
        <v>14</v>
      </c>
      <c r="N10" s="141">
        <f t="shared" si="18"/>
        <v>29</v>
      </c>
      <c r="O10" s="134"/>
      <c r="P10" s="134"/>
      <c r="Q10" s="143"/>
      <c r="R10" s="141"/>
      <c r="S10" s="142">
        <f>(T9+U9+-R9-Q9)/SUM(Q9:U9)</f>
        <v>0.375</v>
      </c>
      <c r="T10" s="141"/>
      <c r="U10" s="144"/>
      <c r="V10" s="143"/>
      <c r="W10" s="141"/>
      <c r="X10" s="142">
        <f>(Y9+Z9+-W9-V9)/SUM(V9:Z9)</f>
        <v>-9.7744360902255634E-2</v>
      </c>
      <c r="Y10" s="141"/>
      <c r="Z10" s="144"/>
      <c r="AA10" s="143"/>
      <c r="AB10" s="141"/>
      <c r="AC10" s="149">
        <f>(AD9+AE9+-AB9-AA9)/SUM(AA9:AE9)</f>
        <v>-0.2</v>
      </c>
      <c r="AD10" s="141"/>
      <c r="AE10" s="144"/>
      <c r="AJ10" s="10"/>
    </row>
    <row r="11" spans="1:80" x14ac:dyDescent="0.3">
      <c r="A11" s="53"/>
      <c r="B11" s="53"/>
      <c r="C11" s="53"/>
      <c r="D11" s="53"/>
      <c r="E11" s="56" t="s">
        <v>25</v>
      </c>
      <c r="F11" s="71"/>
      <c r="G11" s="60"/>
      <c r="H11" s="76"/>
      <c r="I11" s="76"/>
      <c r="J11" s="60"/>
      <c r="K11" s="60"/>
      <c r="L11" s="60">
        <f>L131</f>
        <v>29</v>
      </c>
      <c r="M11" s="60">
        <f t="shared" ref="M11:N11" si="19">M131</f>
        <v>44</v>
      </c>
      <c r="N11" s="60">
        <f t="shared" si="19"/>
        <v>96</v>
      </c>
      <c r="O11" s="71"/>
      <c r="P11" s="71"/>
      <c r="Q11" s="81"/>
      <c r="R11" s="60"/>
      <c r="S11" s="76">
        <f>S133</f>
        <v>3.1818181818181817</v>
      </c>
      <c r="T11" s="60"/>
      <c r="U11" s="117"/>
      <c r="V11" s="81"/>
      <c r="W11" s="60"/>
      <c r="X11" s="76">
        <f>X133</f>
        <v>2.59375</v>
      </c>
      <c r="Y11" s="60"/>
      <c r="Z11" s="117"/>
      <c r="AA11" s="81"/>
      <c r="AB11" s="60"/>
      <c r="AC11" s="76">
        <f>AC133</f>
        <v>2.6666666666666665</v>
      </c>
      <c r="AD11" s="60"/>
      <c r="AE11" s="117"/>
      <c r="AF11" s="49"/>
      <c r="AG11" s="49"/>
      <c r="AH11" s="49"/>
      <c r="AI11" s="49"/>
      <c r="AJ11" s="10"/>
      <c r="AK11" s="49"/>
      <c r="AL11" s="49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53"/>
      <c r="B12" s="53"/>
      <c r="C12" s="53"/>
      <c r="D12" s="53"/>
      <c r="E12" s="56" t="s">
        <v>55</v>
      </c>
      <c r="F12" s="71"/>
      <c r="G12" s="60"/>
      <c r="H12" s="76"/>
      <c r="I12" s="76"/>
      <c r="J12" s="60"/>
      <c r="K12" s="60"/>
      <c r="L12" s="60">
        <f>L147</f>
        <v>10</v>
      </c>
      <c r="M12" s="60">
        <f t="shared" ref="M12:N12" si="20">M147</f>
        <v>14</v>
      </c>
      <c r="N12" s="60">
        <f t="shared" si="20"/>
        <v>30</v>
      </c>
      <c r="O12" s="71"/>
      <c r="P12" s="71"/>
      <c r="Q12" s="81"/>
      <c r="R12" s="60"/>
      <c r="S12" s="76">
        <f>S149</f>
        <v>3.375</v>
      </c>
      <c r="T12" s="60"/>
      <c r="U12" s="117"/>
      <c r="V12" s="81"/>
      <c r="W12" s="60"/>
      <c r="X12" s="110">
        <f>X149</f>
        <v>2.3787878787878789</v>
      </c>
      <c r="Y12" s="60"/>
      <c r="Z12" s="117"/>
      <c r="AA12" s="81"/>
      <c r="AB12" s="60"/>
      <c r="AC12" s="110">
        <f>AC149</f>
        <v>2.5323741007194243</v>
      </c>
      <c r="AD12" s="60"/>
      <c r="AE12" s="117"/>
      <c r="AF12" s="49"/>
      <c r="AG12" s="49"/>
      <c r="AH12" s="49"/>
      <c r="AI12" s="49"/>
      <c r="AJ12" s="10"/>
      <c r="AK12" s="49"/>
      <c r="AL12" s="49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53"/>
      <c r="B13" s="53"/>
      <c r="C13" s="53"/>
      <c r="D13" s="53"/>
      <c r="E13" s="56" t="s">
        <v>54</v>
      </c>
      <c r="F13" s="71"/>
      <c r="G13" s="60"/>
      <c r="H13" s="76"/>
      <c r="I13" s="76"/>
      <c r="J13" s="60"/>
      <c r="K13" s="60"/>
      <c r="L13" s="60">
        <f>L151</f>
        <v>19</v>
      </c>
      <c r="M13" s="60">
        <f t="shared" ref="M13:N13" si="21">M151</f>
        <v>30</v>
      </c>
      <c r="N13" s="60">
        <f t="shared" si="21"/>
        <v>66</v>
      </c>
      <c r="O13" s="71"/>
      <c r="P13" s="71"/>
      <c r="Q13" s="81"/>
      <c r="R13" s="60"/>
      <c r="S13" s="76">
        <f>S153</f>
        <v>3.0714285714285716</v>
      </c>
      <c r="T13" s="60"/>
      <c r="U13" s="117"/>
      <c r="V13" s="81"/>
      <c r="W13" s="60"/>
      <c r="X13" s="110">
        <f>X153</f>
        <v>2.7063492063492065</v>
      </c>
      <c r="Y13" s="60"/>
      <c r="Z13" s="117"/>
      <c r="AA13" s="81"/>
      <c r="AB13" s="60"/>
      <c r="AC13" s="110">
        <f>AC153</f>
        <v>2.7330960854092528</v>
      </c>
      <c r="AD13" s="60"/>
      <c r="AE13" s="117"/>
      <c r="AF13" s="49"/>
      <c r="AG13" s="49"/>
      <c r="AH13" s="49"/>
      <c r="AI13" s="49"/>
      <c r="AJ13" s="10"/>
      <c r="AK13" s="49"/>
      <c r="AL13" s="49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53"/>
      <c r="B14" s="53"/>
      <c r="C14" s="53"/>
      <c r="D14" s="53"/>
      <c r="E14" s="71" t="s">
        <v>58</v>
      </c>
      <c r="F14" s="71"/>
      <c r="G14" s="60"/>
      <c r="H14" s="76"/>
      <c r="I14" s="76"/>
      <c r="J14" s="60"/>
      <c r="K14" s="60"/>
      <c r="L14" s="60">
        <f>+L155</f>
        <v>11</v>
      </c>
      <c r="M14" s="60">
        <f t="shared" ref="M14:N14" si="22">+M155</f>
        <v>20</v>
      </c>
      <c r="N14" s="60">
        <f t="shared" si="22"/>
        <v>44</v>
      </c>
      <c r="O14" s="71"/>
      <c r="P14" s="71"/>
      <c r="Q14" s="81"/>
      <c r="R14" s="60"/>
      <c r="S14" s="76">
        <f>S157</f>
        <v>3.1363636363636362</v>
      </c>
      <c r="T14" s="60"/>
      <c r="U14" s="117"/>
      <c r="V14" s="81"/>
      <c r="W14" s="60"/>
      <c r="X14" s="110">
        <f>X157</f>
        <v>2.7051282051282053</v>
      </c>
      <c r="Y14" s="60"/>
      <c r="Z14" s="117"/>
      <c r="AA14" s="81"/>
      <c r="AB14" s="60"/>
      <c r="AC14" s="110">
        <f>AC157</f>
        <v>2.7045454545454546</v>
      </c>
      <c r="AD14" s="60"/>
      <c r="AE14" s="117"/>
      <c r="AF14" s="49"/>
      <c r="AG14" s="49"/>
      <c r="AH14" s="49"/>
      <c r="AI14" s="49"/>
      <c r="AJ14" s="10"/>
      <c r="AK14" s="49"/>
      <c r="AL14" s="49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79"/>
      <c r="B15" s="79"/>
      <c r="C15" s="79"/>
      <c r="D15" s="79"/>
      <c r="E15" s="79" t="s">
        <v>133</v>
      </c>
      <c r="F15" s="79"/>
      <c r="G15" s="118"/>
      <c r="H15" s="119"/>
      <c r="I15" s="119"/>
      <c r="J15" s="118"/>
      <c r="K15" s="118"/>
      <c r="L15" s="118">
        <f>L170</f>
        <v>7</v>
      </c>
      <c r="M15" s="118">
        <f>M170</f>
        <v>14</v>
      </c>
      <c r="N15" s="118">
        <f>N170</f>
        <v>29</v>
      </c>
      <c r="O15" s="79"/>
      <c r="P15" s="79"/>
      <c r="Q15" s="120"/>
      <c r="R15" s="118"/>
      <c r="S15" s="119">
        <f>S172</f>
        <v>3.5714285714285716</v>
      </c>
      <c r="T15" s="119"/>
      <c r="U15" s="122"/>
      <c r="V15" s="123"/>
      <c r="W15" s="119"/>
      <c r="X15" s="111">
        <f>X172</f>
        <v>2.7592592592592591</v>
      </c>
      <c r="Y15" s="119"/>
      <c r="Z15" s="122"/>
      <c r="AA15" s="123"/>
      <c r="AB15" s="119"/>
      <c r="AC15" s="119">
        <f>AC172</f>
        <v>2.6206896551724137</v>
      </c>
      <c r="AD15" s="118"/>
      <c r="AE15" s="121"/>
      <c r="AF15" s="26"/>
      <c r="AG15" s="26"/>
      <c r="AH15" s="26"/>
      <c r="AI15" s="26"/>
      <c r="AJ15" s="40"/>
      <c r="AK15" s="26"/>
      <c r="AL15" s="26"/>
      <c r="AM15" s="39"/>
      <c r="AN15" s="26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15" t="s">
        <v>3</v>
      </c>
      <c r="R16" s="215"/>
      <c r="S16" s="215"/>
      <c r="T16" s="215"/>
      <c r="U16" s="215"/>
      <c r="V16" s="215" t="s">
        <v>4</v>
      </c>
      <c r="W16" s="215"/>
      <c r="X16" s="215"/>
      <c r="Y16" s="215"/>
      <c r="Z16" s="215"/>
      <c r="AA16" s="215" t="s">
        <v>5</v>
      </c>
      <c r="AB16" s="215"/>
      <c r="AC16" s="215"/>
      <c r="AD16" s="215"/>
      <c r="AE16" s="215"/>
      <c r="AF16" s="216" t="s">
        <v>6</v>
      </c>
      <c r="AG16" s="217"/>
      <c r="AH16" s="217"/>
      <c r="AI16" s="218"/>
      <c r="AJ16" s="216" t="s">
        <v>7</v>
      </c>
      <c r="AK16" s="217"/>
      <c r="AL16" s="217"/>
      <c r="AM16" s="218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27</v>
      </c>
      <c r="B17" s="2" t="s">
        <v>0</v>
      </c>
      <c r="C17" s="5" t="s">
        <v>22</v>
      </c>
      <c r="D17" s="5" t="s">
        <v>23</v>
      </c>
      <c r="E17" s="2" t="s">
        <v>1</v>
      </c>
      <c r="F17" s="35" t="s">
        <v>2</v>
      </c>
      <c r="G17" s="35" t="s">
        <v>9</v>
      </c>
      <c r="H17" s="35" t="s">
        <v>10</v>
      </c>
      <c r="I17" s="75" t="s">
        <v>30</v>
      </c>
      <c r="J17" s="65" t="s">
        <v>49</v>
      </c>
      <c r="K17" s="65" t="s">
        <v>57</v>
      </c>
      <c r="L17" s="24" t="s">
        <v>16</v>
      </c>
      <c r="M17" s="24" t="s">
        <v>19</v>
      </c>
      <c r="N17" s="24" t="s">
        <v>20</v>
      </c>
      <c r="O17" s="24" t="s">
        <v>21</v>
      </c>
      <c r="P17" s="24" t="s">
        <v>18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20"/>
    </row>
    <row r="18" spans="1:40" ht="14.4" customHeight="1" x14ac:dyDescent="0.3">
      <c r="A18">
        <v>31</v>
      </c>
      <c r="B18">
        <v>1993</v>
      </c>
      <c r="C18">
        <v>11</v>
      </c>
      <c r="D18">
        <v>2</v>
      </c>
      <c r="E18" t="s">
        <v>195</v>
      </c>
      <c r="F18" s="18">
        <v>1</v>
      </c>
      <c r="G18" s="18">
        <v>0</v>
      </c>
      <c r="H18" s="18">
        <v>0</v>
      </c>
      <c r="I18" s="18">
        <f>IF(G18=1,1,IF(H18=1,1,0))</f>
        <v>0</v>
      </c>
      <c r="J18" s="1">
        <v>1</v>
      </c>
      <c r="K18" s="1">
        <f t="shared" ref="K18:K81" si="23">IF(F18=2,-1,IF(F18=3,-1,IF((F18+G18)=2,-1,IF((F18+H18)=2,-1,1))))</f>
        <v>1</v>
      </c>
      <c r="L18" s="1" t="str">
        <f t="shared" ref="L18:L81" si="24">IF(SUM(Q18:U18)=0,"",(Q18*1+R18*2+S18*3+T18*4+U18*5)/SUM(Q18:U18))</f>
        <v/>
      </c>
      <c r="M18" s="1" t="str">
        <f t="shared" ref="M18:M81" si="25">IF(SUM(V18:Z18)=0,"",(V18*1+W18*2+X18*3+Y18*4+Z18*5)/SUM(V18:Z18))</f>
        <v/>
      </c>
      <c r="N18" s="1">
        <f t="shared" ref="N18:N81" si="26">IF(SUM(AA18:AE18)=0,"",(AA18*1+AB18*2+AC18*3+AD18*4+AE18*5)/SUM(AA18:AE18))</f>
        <v>4</v>
      </c>
      <c r="O18" s="1">
        <f t="shared" ref="O18:O81" si="27">IF(AF18=1,1,(IF(AG18=1,2,(IF(AH18=1,3,(IF(AI18=1,4,"")))))))</f>
        <v>4</v>
      </c>
      <c r="P18" s="1">
        <f t="shared" ref="P18:P81" si="28">IF(AJ18=1,1,(IF(AK18=1,2,(IF(AL18=1,3,(IF(AM18=1,4,"")))))))</f>
        <v>4</v>
      </c>
      <c r="AC18" s="1">
        <v>1</v>
      </c>
      <c r="AD18" s="1">
        <v>1</v>
      </c>
      <c r="AE18" s="9">
        <v>1</v>
      </c>
      <c r="AI18" s="1">
        <v>1</v>
      </c>
      <c r="AJ18" s="15"/>
      <c r="AK18" s="14"/>
      <c r="AL18" s="14"/>
      <c r="AM18" s="9">
        <v>1</v>
      </c>
    </row>
    <row r="19" spans="1:40" ht="14.4" customHeight="1" x14ac:dyDescent="0.3">
      <c r="A19">
        <v>31</v>
      </c>
      <c r="B19">
        <v>1993</v>
      </c>
      <c r="C19">
        <v>18</v>
      </c>
      <c r="D19">
        <v>2</v>
      </c>
      <c r="E19" t="s">
        <v>203</v>
      </c>
      <c r="F19" s="18">
        <v>1</v>
      </c>
      <c r="G19" s="18">
        <v>0</v>
      </c>
      <c r="H19" s="18">
        <v>0</v>
      </c>
      <c r="I19" s="18">
        <f t="shared" ref="I19:I82" si="29">IF(G19=1,1,IF(H19=1,1,0))</f>
        <v>0</v>
      </c>
      <c r="J19" s="1">
        <v>1</v>
      </c>
      <c r="K19" s="1">
        <f t="shared" si="23"/>
        <v>1</v>
      </c>
      <c r="L19" s="1">
        <f t="shared" si="24"/>
        <v>4</v>
      </c>
      <c r="M19" s="1">
        <f t="shared" si="25"/>
        <v>4</v>
      </c>
      <c r="N19" s="1">
        <f t="shared" si="26"/>
        <v>2.8</v>
      </c>
      <c r="O19" s="1">
        <f t="shared" si="27"/>
        <v>1</v>
      </c>
      <c r="P19" s="1">
        <f t="shared" si="28"/>
        <v>1</v>
      </c>
      <c r="S19" s="1">
        <v>1</v>
      </c>
      <c r="T19" s="1">
        <v>1</v>
      </c>
      <c r="U19" s="9">
        <v>1</v>
      </c>
      <c r="X19" s="1">
        <v>1</v>
      </c>
      <c r="Y19" s="1">
        <v>1</v>
      </c>
      <c r="Z19" s="1">
        <v>1</v>
      </c>
      <c r="AB19" s="1">
        <v>1</v>
      </c>
      <c r="AC19" s="1">
        <v>1</v>
      </c>
      <c r="AD19" s="1">
        <v>0.5</v>
      </c>
      <c r="AF19" s="1">
        <v>1</v>
      </c>
      <c r="AJ19" s="10">
        <v>1</v>
      </c>
      <c r="AN19" s="19" t="s">
        <v>45</v>
      </c>
    </row>
    <row r="20" spans="1:40" x14ac:dyDescent="0.3">
      <c r="A20">
        <v>31</v>
      </c>
      <c r="B20">
        <v>1993</v>
      </c>
      <c r="C20">
        <v>4</v>
      </c>
      <c r="D20">
        <v>3</v>
      </c>
      <c r="E20" t="s">
        <v>200</v>
      </c>
      <c r="F20" s="18">
        <v>1</v>
      </c>
      <c r="G20" s="18">
        <v>0</v>
      </c>
      <c r="H20" s="18">
        <v>0</v>
      </c>
      <c r="I20" s="18">
        <f t="shared" si="29"/>
        <v>0</v>
      </c>
      <c r="J20" s="1">
        <v>1</v>
      </c>
      <c r="K20" s="1">
        <f t="shared" si="23"/>
        <v>1</v>
      </c>
      <c r="L20" s="1">
        <f t="shared" si="24"/>
        <v>4.5</v>
      </c>
      <c r="M20" s="1">
        <f t="shared" si="25"/>
        <v>1.8</v>
      </c>
      <c r="N20" s="1">
        <f t="shared" si="26"/>
        <v>2</v>
      </c>
      <c r="O20" s="1">
        <f t="shared" si="27"/>
        <v>1</v>
      </c>
      <c r="P20" s="1">
        <f t="shared" si="28"/>
        <v>1</v>
      </c>
      <c r="T20" s="1">
        <v>1</v>
      </c>
      <c r="U20" s="9">
        <v>1</v>
      </c>
      <c r="V20" s="1">
        <v>1</v>
      </c>
      <c r="W20" s="1">
        <v>1</v>
      </c>
      <c r="X20" s="1">
        <v>0.5</v>
      </c>
      <c r="AA20" s="10">
        <v>1</v>
      </c>
      <c r="AB20" s="1">
        <v>1</v>
      </c>
      <c r="AC20" s="1">
        <v>1</v>
      </c>
      <c r="AF20" s="1">
        <v>1</v>
      </c>
      <c r="AJ20" s="10">
        <v>1</v>
      </c>
    </row>
    <row r="21" spans="1:40" x14ac:dyDescent="0.3">
      <c r="A21" s="53">
        <v>31</v>
      </c>
      <c r="B21">
        <v>1993</v>
      </c>
      <c r="C21" s="184">
        <v>8</v>
      </c>
      <c r="D21" s="184">
        <v>4</v>
      </c>
      <c r="E21" t="s">
        <v>259</v>
      </c>
      <c r="F21" s="18">
        <v>2</v>
      </c>
      <c r="G21" s="18">
        <v>0</v>
      </c>
      <c r="H21" s="18">
        <v>1</v>
      </c>
      <c r="I21" s="18">
        <f t="shared" si="29"/>
        <v>1</v>
      </c>
      <c r="J21" s="1">
        <v>-1</v>
      </c>
      <c r="K21" s="1">
        <f t="shared" si="23"/>
        <v>-1</v>
      </c>
      <c r="L21" s="1" t="str">
        <f t="shared" si="24"/>
        <v/>
      </c>
      <c r="M21" s="1">
        <f t="shared" si="25"/>
        <v>1</v>
      </c>
      <c r="N21" s="1">
        <f t="shared" si="26"/>
        <v>1</v>
      </c>
      <c r="O21" s="1">
        <f t="shared" si="27"/>
        <v>1</v>
      </c>
      <c r="P21" s="1">
        <f t="shared" si="28"/>
        <v>1</v>
      </c>
      <c r="V21" s="1">
        <v>2</v>
      </c>
      <c r="AA21" s="10">
        <v>2</v>
      </c>
      <c r="AF21" s="1">
        <v>1</v>
      </c>
      <c r="AJ21" s="10">
        <v>1</v>
      </c>
    </row>
    <row r="22" spans="1:40" x14ac:dyDescent="0.3">
      <c r="A22" s="196">
        <v>31</v>
      </c>
      <c r="B22">
        <v>1993</v>
      </c>
      <c r="C22" s="184">
        <v>6</v>
      </c>
      <c r="D22" s="184">
        <v>5</v>
      </c>
      <c r="E22" t="s">
        <v>265</v>
      </c>
      <c r="F22" s="18">
        <v>1</v>
      </c>
      <c r="G22" s="18">
        <v>0</v>
      </c>
      <c r="H22" s="18">
        <v>0</v>
      </c>
      <c r="I22" s="18">
        <f t="shared" si="29"/>
        <v>0</v>
      </c>
      <c r="J22" s="1">
        <v>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>
        <f t="shared" si="26"/>
        <v>2</v>
      </c>
      <c r="O22" s="1">
        <f t="shared" si="27"/>
        <v>1</v>
      </c>
      <c r="P22" s="1">
        <f t="shared" si="28"/>
        <v>1</v>
      </c>
      <c r="AA22" s="10">
        <v>1</v>
      </c>
      <c r="AB22" s="1">
        <v>1</v>
      </c>
      <c r="AC22" s="1">
        <v>1</v>
      </c>
      <c r="AF22" s="1">
        <v>1</v>
      </c>
      <c r="AJ22" s="10">
        <v>1</v>
      </c>
    </row>
    <row r="23" spans="1:40" x14ac:dyDescent="0.3">
      <c r="A23" s="53">
        <v>41</v>
      </c>
      <c r="B23">
        <v>1993</v>
      </c>
      <c r="C23" s="184">
        <v>10</v>
      </c>
      <c r="D23" s="184">
        <v>6</v>
      </c>
      <c r="E23" t="s">
        <v>255</v>
      </c>
      <c r="F23" s="18">
        <v>2</v>
      </c>
      <c r="G23" s="18">
        <v>0</v>
      </c>
      <c r="H23" s="18">
        <v>1</v>
      </c>
      <c r="I23" s="18">
        <f t="shared" si="29"/>
        <v>1</v>
      </c>
      <c r="J23" s="1">
        <v>-1</v>
      </c>
      <c r="K23" s="1">
        <f t="shared" si="23"/>
        <v>-1</v>
      </c>
      <c r="L23" s="1">
        <f t="shared" si="24"/>
        <v>3</v>
      </c>
      <c r="M23" s="1">
        <f t="shared" si="25"/>
        <v>1</v>
      </c>
      <c r="N23" s="1">
        <f t="shared" si="26"/>
        <v>1</v>
      </c>
      <c r="O23" s="1">
        <f t="shared" si="27"/>
        <v>4</v>
      </c>
      <c r="P23" s="1" t="str">
        <f t="shared" si="28"/>
        <v/>
      </c>
      <c r="S23" s="1">
        <v>2</v>
      </c>
      <c r="V23" s="1">
        <v>2</v>
      </c>
      <c r="AA23" s="10">
        <v>2</v>
      </c>
      <c r="AI23" s="1">
        <v>1</v>
      </c>
      <c r="AJ23" s="10"/>
    </row>
    <row r="24" spans="1:40" x14ac:dyDescent="0.3">
      <c r="A24" s="53">
        <v>41</v>
      </c>
      <c r="B24">
        <v>1993</v>
      </c>
      <c r="C24" s="184">
        <v>23</v>
      </c>
      <c r="D24" s="184">
        <v>6</v>
      </c>
      <c r="E24" t="s">
        <v>257</v>
      </c>
      <c r="F24" s="18">
        <v>1</v>
      </c>
      <c r="G24" s="18">
        <v>0</v>
      </c>
      <c r="H24" s="18">
        <v>0</v>
      </c>
      <c r="I24" s="18">
        <f t="shared" si="29"/>
        <v>0</v>
      </c>
      <c r="J24" s="1">
        <v>1</v>
      </c>
      <c r="K24" s="1">
        <f t="shared" si="23"/>
        <v>1</v>
      </c>
      <c r="L24" s="1" t="str">
        <f t="shared" si="24"/>
        <v/>
      </c>
      <c r="M24" s="1" t="str">
        <f t="shared" si="25"/>
        <v/>
      </c>
      <c r="N24" s="1">
        <f t="shared" si="26"/>
        <v>2.8</v>
      </c>
      <c r="O24" s="1">
        <f t="shared" si="27"/>
        <v>1</v>
      </c>
      <c r="P24" s="1">
        <f t="shared" si="28"/>
        <v>1</v>
      </c>
      <c r="AB24" s="1">
        <v>1</v>
      </c>
      <c r="AC24" s="1">
        <v>1</v>
      </c>
      <c r="AD24" s="1">
        <v>0.5</v>
      </c>
      <c r="AF24" s="1">
        <v>1</v>
      </c>
      <c r="AJ24" s="10">
        <v>1</v>
      </c>
    </row>
    <row r="25" spans="1:40" x14ac:dyDescent="0.3">
      <c r="A25">
        <v>41</v>
      </c>
      <c r="B25">
        <v>1993</v>
      </c>
      <c r="C25">
        <v>23</v>
      </c>
      <c r="D25">
        <v>6</v>
      </c>
      <c r="E25" t="s">
        <v>197</v>
      </c>
      <c r="F25" s="18">
        <v>2</v>
      </c>
      <c r="G25" s="18">
        <v>0</v>
      </c>
      <c r="H25" s="18">
        <v>1</v>
      </c>
      <c r="I25" s="18">
        <f t="shared" si="29"/>
        <v>1</v>
      </c>
      <c r="J25" s="1">
        <v>-1</v>
      </c>
      <c r="K25" s="1">
        <f t="shared" si="23"/>
        <v>-1</v>
      </c>
      <c r="L25" s="1">
        <f t="shared" si="24"/>
        <v>5</v>
      </c>
      <c r="M25" s="1">
        <f t="shared" si="25"/>
        <v>1</v>
      </c>
      <c r="N25" s="1">
        <f t="shared" si="26"/>
        <v>1</v>
      </c>
      <c r="O25" s="1">
        <f t="shared" si="27"/>
        <v>1</v>
      </c>
      <c r="P25" s="1" t="str">
        <f t="shared" si="28"/>
        <v/>
      </c>
      <c r="U25" s="9">
        <v>2</v>
      </c>
      <c r="V25" s="1">
        <v>2</v>
      </c>
      <c r="AA25" s="10">
        <v>2</v>
      </c>
      <c r="AF25" s="1">
        <v>1</v>
      </c>
      <c r="AJ25" s="10"/>
    </row>
    <row r="26" spans="1:40" x14ac:dyDescent="0.3">
      <c r="A26">
        <v>41</v>
      </c>
      <c r="B26">
        <v>1993</v>
      </c>
      <c r="C26">
        <v>1</v>
      </c>
      <c r="D26">
        <v>7</v>
      </c>
      <c r="E26" t="s">
        <v>202</v>
      </c>
      <c r="F26" s="18">
        <v>1</v>
      </c>
      <c r="G26" s="18">
        <v>0</v>
      </c>
      <c r="H26" s="18">
        <v>0</v>
      </c>
      <c r="I26" s="18">
        <f t="shared" si="29"/>
        <v>0</v>
      </c>
      <c r="J26" s="1">
        <v>-1</v>
      </c>
      <c r="K26" s="1">
        <f t="shared" si="23"/>
        <v>1</v>
      </c>
      <c r="L26" s="1" t="str">
        <f t="shared" si="24"/>
        <v/>
      </c>
      <c r="M26" s="1" t="str">
        <f t="shared" si="25"/>
        <v/>
      </c>
      <c r="N26" s="1">
        <f t="shared" si="26"/>
        <v>1.5</v>
      </c>
      <c r="O26" s="1">
        <f t="shared" si="27"/>
        <v>1</v>
      </c>
      <c r="P26" s="1">
        <f t="shared" si="28"/>
        <v>1</v>
      </c>
      <c r="AA26" s="10">
        <v>1</v>
      </c>
      <c r="AB26" s="1">
        <v>1</v>
      </c>
      <c r="AF26" s="1">
        <v>1</v>
      </c>
      <c r="AJ26" s="10">
        <v>1</v>
      </c>
      <c r="AN26" s="19" t="s">
        <v>45</v>
      </c>
    </row>
    <row r="27" spans="1:40" x14ac:dyDescent="0.3">
      <c r="A27">
        <v>41</v>
      </c>
      <c r="B27">
        <v>1993</v>
      </c>
      <c r="C27">
        <v>13</v>
      </c>
      <c r="D27">
        <v>7</v>
      </c>
      <c r="E27" t="s">
        <v>194</v>
      </c>
      <c r="F27" s="18">
        <v>1</v>
      </c>
      <c r="G27" s="18">
        <v>1</v>
      </c>
      <c r="H27" s="18">
        <v>0</v>
      </c>
      <c r="I27" s="18">
        <f t="shared" si="29"/>
        <v>1</v>
      </c>
      <c r="J27" s="1">
        <v>-1</v>
      </c>
      <c r="K27" s="1">
        <f t="shared" si="23"/>
        <v>-1</v>
      </c>
      <c r="L27" s="1">
        <f t="shared" si="24"/>
        <v>3</v>
      </c>
      <c r="M27" s="1">
        <f t="shared" si="25"/>
        <v>3</v>
      </c>
      <c r="N27" s="1">
        <f t="shared" si="26"/>
        <v>4</v>
      </c>
      <c r="O27" s="1">
        <f t="shared" si="27"/>
        <v>1</v>
      </c>
      <c r="P27" s="1">
        <f t="shared" si="28"/>
        <v>1</v>
      </c>
      <c r="S27" s="1">
        <v>2</v>
      </c>
      <c r="X27" s="1">
        <v>2</v>
      </c>
      <c r="AD27" s="1">
        <v>2</v>
      </c>
      <c r="AF27" s="1">
        <v>1</v>
      </c>
      <c r="AJ27" s="10">
        <v>1</v>
      </c>
      <c r="AN27" s="19" t="s">
        <v>45</v>
      </c>
    </row>
    <row r="28" spans="1:40" x14ac:dyDescent="0.3">
      <c r="A28" s="53">
        <v>41</v>
      </c>
      <c r="B28">
        <v>1993</v>
      </c>
      <c r="C28" s="184">
        <v>15</v>
      </c>
      <c r="D28" s="184">
        <v>7</v>
      </c>
      <c r="E28" t="s">
        <v>263</v>
      </c>
      <c r="F28" s="18">
        <v>9</v>
      </c>
      <c r="G28" s="18">
        <v>0</v>
      </c>
      <c r="H28" s="18">
        <v>0</v>
      </c>
      <c r="I28" s="18">
        <f t="shared" si="29"/>
        <v>0</v>
      </c>
      <c r="J28" s="1">
        <v>1</v>
      </c>
      <c r="K28" s="1">
        <f t="shared" si="23"/>
        <v>1</v>
      </c>
      <c r="L28" s="1" t="str">
        <f t="shared" si="24"/>
        <v/>
      </c>
      <c r="M28" s="1" t="str">
        <f t="shared" si="25"/>
        <v/>
      </c>
      <c r="N28" s="1" t="str">
        <f t="shared" si="26"/>
        <v/>
      </c>
      <c r="O28" s="1" t="str">
        <f t="shared" si="27"/>
        <v/>
      </c>
      <c r="P28" s="1" t="str">
        <f t="shared" si="28"/>
        <v/>
      </c>
      <c r="AJ28" s="10"/>
    </row>
    <row r="29" spans="1:40" x14ac:dyDescent="0.3">
      <c r="A29">
        <v>41</v>
      </c>
      <c r="B29">
        <v>1993</v>
      </c>
      <c r="C29">
        <v>11</v>
      </c>
      <c r="D29">
        <v>11</v>
      </c>
      <c r="E29" t="s">
        <v>201</v>
      </c>
      <c r="F29" s="18">
        <v>1</v>
      </c>
      <c r="G29" s="18">
        <v>0</v>
      </c>
      <c r="H29" s="18">
        <v>0</v>
      </c>
      <c r="I29" s="18">
        <f t="shared" si="29"/>
        <v>0</v>
      </c>
      <c r="J29" s="1">
        <v>1</v>
      </c>
      <c r="K29" s="1">
        <f t="shared" si="23"/>
        <v>1</v>
      </c>
      <c r="L29" s="1">
        <f t="shared" si="24"/>
        <v>2.5</v>
      </c>
      <c r="M29" s="1" t="str">
        <f t="shared" si="25"/>
        <v/>
      </c>
      <c r="N29" s="1">
        <f t="shared" si="26"/>
        <v>4</v>
      </c>
      <c r="O29" s="1">
        <f t="shared" si="27"/>
        <v>1</v>
      </c>
      <c r="P29" s="1" t="str">
        <f t="shared" si="28"/>
        <v/>
      </c>
      <c r="R29" s="1">
        <v>1</v>
      </c>
      <c r="S29" s="1">
        <v>1</v>
      </c>
      <c r="AC29" s="1">
        <v>1</v>
      </c>
      <c r="AD29" s="1">
        <v>1</v>
      </c>
      <c r="AE29" s="9">
        <v>1</v>
      </c>
      <c r="AF29" s="1">
        <v>1</v>
      </c>
      <c r="AJ29" s="10"/>
    </row>
    <row r="30" spans="1:40" x14ac:dyDescent="0.3">
      <c r="A30" s="53">
        <v>41</v>
      </c>
      <c r="B30">
        <v>1993</v>
      </c>
      <c r="C30" s="184">
        <v>11</v>
      </c>
      <c r="D30" s="184">
        <v>11</v>
      </c>
      <c r="E30" t="s">
        <v>264</v>
      </c>
      <c r="F30" s="18">
        <v>9</v>
      </c>
      <c r="G30" s="18">
        <v>0</v>
      </c>
      <c r="H30" s="18">
        <v>0</v>
      </c>
      <c r="I30" s="18">
        <f t="shared" si="29"/>
        <v>0</v>
      </c>
      <c r="J30" s="1">
        <v>1</v>
      </c>
      <c r="K30" s="1">
        <f t="shared" si="23"/>
        <v>1</v>
      </c>
      <c r="L30" s="1" t="str">
        <f t="shared" si="24"/>
        <v/>
      </c>
      <c r="M30" s="1" t="str">
        <f t="shared" si="25"/>
        <v/>
      </c>
      <c r="N30" s="1" t="str">
        <f t="shared" si="26"/>
        <v/>
      </c>
      <c r="O30" s="1" t="str">
        <f t="shared" si="27"/>
        <v/>
      </c>
      <c r="P30" s="1" t="str">
        <f t="shared" si="28"/>
        <v/>
      </c>
      <c r="AJ30" s="10"/>
    </row>
    <row r="31" spans="1:40" x14ac:dyDescent="0.3">
      <c r="A31">
        <v>41</v>
      </c>
      <c r="B31">
        <v>1993</v>
      </c>
      <c r="C31">
        <v>18</v>
      </c>
      <c r="D31">
        <v>11</v>
      </c>
      <c r="E31" t="s">
        <v>198</v>
      </c>
      <c r="F31" s="18">
        <v>1</v>
      </c>
      <c r="G31" s="18">
        <v>1</v>
      </c>
      <c r="H31" s="18">
        <v>0</v>
      </c>
      <c r="I31" s="18">
        <f t="shared" si="29"/>
        <v>1</v>
      </c>
      <c r="J31" s="1">
        <v>-1</v>
      </c>
      <c r="K31" s="1">
        <f t="shared" si="23"/>
        <v>-1</v>
      </c>
      <c r="L31" s="1" t="str">
        <f t="shared" si="24"/>
        <v/>
      </c>
      <c r="M31" s="1">
        <f t="shared" si="25"/>
        <v>2</v>
      </c>
      <c r="N31" s="1">
        <f t="shared" si="26"/>
        <v>1</v>
      </c>
      <c r="O31" s="1">
        <f t="shared" si="27"/>
        <v>1</v>
      </c>
      <c r="P31" s="1">
        <f t="shared" si="28"/>
        <v>4</v>
      </c>
      <c r="W31" s="1">
        <v>2</v>
      </c>
      <c r="AA31" s="10">
        <v>2</v>
      </c>
      <c r="AF31" s="1">
        <v>1</v>
      </c>
      <c r="AJ31" s="10"/>
      <c r="AM31" s="9">
        <v>1</v>
      </c>
      <c r="AN31" s="19" t="s">
        <v>45</v>
      </c>
    </row>
    <row r="32" spans="1:40" x14ac:dyDescent="0.3">
      <c r="A32">
        <v>41</v>
      </c>
      <c r="B32">
        <v>1993</v>
      </c>
      <c r="C32">
        <v>18</v>
      </c>
      <c r="D32">
        <v>11</v>
      </c>
      <c r="E32" t="s">
        <v>196</v>
      </c>
      <c r="F32" s="18">
        <v>1</v>
      </c>
      <c r="G32" s="18">
        <v>0</v>
      </c>
      <c r="H32" s="18">
        <v>0</v>
      </c>
      <c r="I32" s="18">
        <f t="shared" si="29"/>
        <v>0</v>
      </c>
      <c r="J32" s="1">
        <v>1</v>
      </c>
      <c r="K32" s="1">
        <f t="shared" si="23"/>
        <v>1</v>
      </c>
      <c r="L32" s="1">
        <f t="shared" si="24"/>
        <v>3.2</v>
      </c>
      <c r="M32" s="1" t="str">
        <f t="shared" si="25"/>
        <v/>
      </c>
      <c r="N32" s="1">
        <f t="shared" si="26"/>
        <v>4</v>
      </c>
      <c r="O32" s="1">
        <f t="shared" si="27"/>
        <v>1</v>
      </c>
      <c r="P32" s="1">
        <f t="shared" si="28"/>
        <v>4</v>
      </c>
      <c r="R32" s="1">
        <v>0.5</v>
      </c>
      <c r="S32" s="1">
        <v>1</v>
      </c>
      <c r="T32" s="1">
        <v>1</v>
      </c>
      <c r="AC32" s="1">
        <v>1</v>
      </c>
      <c r="AD32" s="1">
        <v>1</v>
      </c>
      <c r="AE32" s="9">
        <v>1</v>
      </c>
      <c r="AF32" s="1">
        <v>1</v>
      </c>
      <c r="AJ32" s="10"/>
      <c r="AM32" s="9">
        <v>1</v>
      </c>
      <c r="AN32" s="19" t="s">
        <v>45</v>
      </c>
    </row>
    <row r="33" spans="1:89" x14ac:dyDescent="0.3">
      <c r="A33">
        <v>41</v>
      </c>
      <c r="B33">
        <v>1993</v>
      </c>
      <c r="C33">
        <v>2</v>
      </c>
      <c r="D33">
        <v>12</v>
      </c>
      <c r="E33" t="s">
        <v>193</v>
      </c>
      <c r="F33" s="18">
        <v>1</v>
      </c>
      <c r="G33" s="18">
        <v>0</v>
      </c>
      <c r="H33" s="18">
        <v>0</v>
      </c>
      <c r="I33" s="18">
        <f t="shared" si="29"/>
        <v>0</v>
      </c>
      <c r="J33" s="1">
        <v>1</v>
      </c>
      <c r="K33" s="1">
        <f t="shared" si="23"/>
        <v>1</v>
      </c>
      <c r="L33" s="1" t="str">
        <f t="shared" si="24"/>
        <v/>
      </c>
      <c r="M33" s="1">
        <f t="shared" si="25"/>
        <v>2</v>
      </c>
      <c r="N33" s="1">
        <f t="shared" si="26"/>
        <v>2.8</v>
      </c>
      <c r="O33" s="1">
        <f t="shared" si="27"/>
        <v>1</v>
      </c>
      <c r="P33" s="1">
        <f t="shared" si="28"/>
        <v>1</v>
      </c>
      <c r="V33" s="1">
        <v>1</v>
      </c>
      <c r="W33" s="1">
        <v>1</v>
      </c>
      <c r="X33" s="1">
        <v>1</v>
      </c>
      <c r="AB33" s="1">
        <v>1</v>
      </c>
      <c r="AC33" s="1">
        <v>1</v>
      </c>
      <c r="AD33" s="1">
        <v>0.5</v>
      </c>
      <c r="AF33" s="1">
        <v>1</v>
      </c>
      <c r="AJ33" s="10">
        <v>1</v>
      </c>
      <c r="AN33" s="19" t="s">
        <v>45</v>
      </c>
    </row>
    <row r="34" spans="1:89" x14ac:dyDescent="0.3">
      <c r="A34" s="53">
        <v>41</v>
      </c>
      <c r="B34">
        <v>1993</v>
      </c>
      <c r="C34" s="184">
        <v>9</v>
      </c>
      <c r="D34" s="184">
        <v>12</v>
      </c>
      <c r="E34" t="s">
        <v>256</v>
      </c>
      <c r="F34" s="18">
        <v>2</v>
      </c>
      <c r="G34" s="18">
        <v>0</v>
      </c>
      <c r="H34" s="18">
        <v>1</v>
      </c>
      <c r="I34" s="18">
        <f t="shared" si="29"/>
        <v>1</v>
      </c>
      <c r="J34" s="1">
        <v>-1</v>
      </c>
      <c r="K34" s="1">
        <f t="shared" si="23"/>
        <v>-1</v>
      </c>
      <c r="L34" s="1">
        <f t="shared" si="24"/>
        <v>4</v>
      </c>
      <c r="M34" s="1">
        <f t="shared" si="25"/>
        <v>1</v>
      </c>
      <c r="N34" s="1">
        <f t="shared" si="26"/>
        <v>2</v>
      </c>
      <c r="O34" s="1">
        <f t="shared" si="27"/>
        <v>2</v>
      </c>
      <c r="P34" s="1">
        <f t="shared" si="28"/>
        <v>2</v>
      </c>
      <c r="T34" s="1">
        <v>2</v>
      </c>
      <c r="V34" s="1">
        <v>2</v>
      </c>
      <c r="AB34" s="1">
        <v>2</v>
      </c>
      <c r="AG34" s="1">
        <v>1</v>
      </c>
      <c r="AJ34" s="10"/>
      <c r="AK34" s="1">
        <v>1</v>
      </c>
      <c r="AN34" s="19" t="s">
        <v>45</v>
      </c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>
        <v>41</v>
      </c>
      <c r="B35">
        <v>1993</v>
      </c>
      <c r="C35">
        <v>9</v>
      </c>
      <c r="D35">
        <v>12</v>
      </c>
      <c r="E35" t="s">
        <v>192</v>
      </c>
      <c r="F35" s="18">
        <v>1</v>
      </c>
      <c r="G35" s="18">
        <v>0</v>
      </c>
      <c r="H35" s="18">
        <v>0</v>
      </c>
      <c r="I35" s="18">
        <f t="shared" si="29"/>
        <v>0</v>
      </c>
      <c r="J35" s="1">
        <v>1</v>
      </c>
      <c r="K35" s="1">
        <f t="shared" si="23"/>
        <v>1</v>
      </c>
      <c r="L35" s="1" t="str">
        <f t="shared" si="24"/>
        <v/>
      </c>
      <c r="M35" s="1" t="str">
        <f t="shared" si="25"/>
        <v/>
      </c>
      <c r="N35" s="1">
        <f t="shared" si="26"/>
        <v>3</v>
      </c>
      <c r="O35" s="1">
        <f t="shared" si="27"/>
        <v>1</v>
      </c>
      <c r="P35" s="1" t="str">
        <f t="shared" si="28"/>
        <v/>
      </c>
      <c r="AB35" s="1">
        <v>0.5</v>
      </c>
      <c r="AC35" s="1">
        <v>1</v>
      </c>
      <c r="AD35" s="1">
        <v>0.5</v>
      </c>
      <c r="AF35" s="1">
        <v>1</v>
      </c>
      <c r="AJ35" s="10"/>
      <c r="AK35" s="49"/>
      <c r="AL35" s="49"/>
    </row>
    <row r="36" spans="1:89" x14ac:dyDescent="0.3">
      <c r="A36" s="53">
        <v>41</v>
      </c>
      <c r="B36">
        <v>1993</v>
      </c>
      <c r="C36" s="184">
        <v>9</v>
      </c>
      <c r="D36" s="184">
        <v>12</v>
      </c>
      <c r="E36" t="s">
        <v>258</v>
      </c>
      <c r="F36" s="18">
        <v>2</v>
      </c>
      <c r="G36" s="18">
        <v>0</v>
      </c>
      <c r="H36" s="18">
        <v>1</v>
      </c>
      <c r="I36" s="18">
        <f t="shared" si="29"/>
        <v>1</v>
      </c>
      <c r="J36" s="1">
        <v>-1</v>
      </c>
      <c r="K36" s="1">
        <f t="shared" si="23"/>
        <v>-1</v>
      </c>
      <c r="L36" s="1" t="str">
        <f t="shared" si="24"/>
        <v/>
      </c>
      <c r="M36" s="1">
        <f t="shared" si="25"/>
        <v>2</v>
      </c>
      <c r="N36" s="1">
        <f t="shared" si="26"/>
        <v>2</v>
      </c>
      <c r="O36" s="1">
        <f t="shared" si="27"/>
        <v>4</v>
      </c>
      <c r="P36" s="1" t="str">
        <f t="shared" si="28"/>
        <v/>
      </c>
      <c r="W36" s="1">
        <v>2</v>
      </c>
      <c r="AB36" s="1">
        <v>2</v>
      </c>
      <c r="AI36" s="1">
        <v>1</v>
      </c>
      <c r="AJ36" s="10"/>
    </row>
    <row r="37" spans="1:89" x14ac:dyDescent="0.3">
      <c r="A37">
        <v>41</v>
      </c>
      <c r="B37">
        <v>1993</v>
      </c>
      <c r="C37">
        <v>16</v>
      </c>
      <c r="D37">
        <v>12</v>
      </c>
      <c r="E37" t="s">
        <v>199</v>
      </c>
      <c r="F37" s="18">
        <v>0</v>
      </c>
      <c r="G37" s="18">
        <v>0</v>
      </c>
      <c r="H37" s="18">
        <v>0</v>
      </c>
      <c r="I37" s="18">
        <f t="shared" si="29"/>
        <v>0</v>
      </c>
      <c r="J37" s="1">
        <v>1</v>
      </c>
      <c r="K37" s="1">
        <f t="shared" si="23"/>
        <v>1</v>
      </c>
      <c r="L37" s="1" t="str">
        <f t="shared" si="24"/>
        <v/>
      </c>
      <c r="M37" s="1" t="str">
        <f t="shared" si="25"/>
        <v/>
      </c>
      <c r="N37" s="1" t="str">
        <f t="shared" si="26"/>
        <v/>
      </c>
      <c r="O37" s="1" t="str">
        <f t="shared" si="27"/>
        <v/>
      </c>
      <c r="P37" s="1" t="str">
        <f t="shared" si="28"/>
        <v/>
      </c>
      <c r="AJ37" s="10"/>
    </row>
    <row r="38" spans="1:89" x14ac:dyDescent="0.3">
      <c r="A38">
        <v>41</v>
      </c>
      <c r="B38">
        <v>1994</v>
      </c>
      <c r="C38">
        <v>21</v>
      </c>
      <c r="D38">
        <v>1</v>
      </c>
      <c r="E38" t="s">
        <v>206</v>
      </c>
      <c r="F38" s="18">
        <v>1</v>
      </c>
      <c r="G38" s="18">
        <v>1</v>
      </c>
      <c r="H38" s="18">
        <v>0</v>
      </c>
      <c r="I38" s="18">
        <f t="shared" si="29"/>
        <v>1</v>
      </c>
      <c r="J38" s="1">
        <v>-1</v>
      </c>
      <c r="K38" s="1">
        <f t="shared" si="23"/>
        <v>-1</v>
      </c>
      <c r="L38" s="1" t="str">
        <f t="shared" si="24"/>
        <v/>
      </c>
      <c r="M38" s="1">
        <f t="shared" si="25"/>
        <v>1.5</v>
      </c>
      <c r="N38" s="1">
        <f t="shared" si="26"/>
        <v>1</v>
      </c>
      <c r="O38" s="1">
        <f t="shared" si="27"/>
        <v>3</v>
      </c>
      <c r="P38" s="1" t="str">
        <f t="shared" si="28"/>
        <v/>
      </c>
      <c r="V38" s="1">
        <v>1</v>
      </c>
      <c r="W38" s="1">
        <v>1</v>
      </c>
      <c r="AA38" s="10">
        <v>2</v>
      </c>
      <c r="AH38" s="1">
        <v>1</v>
      </c>
      <c r="AJ38" s="10"/>
    </row>
    <row r="39" spans="1:89" x14ac:dyDescent="0.3">
      <c r="A39">
        <v>41</v>
      </c>
      <c r="B39">
        <v>1994</v>
      </c>
      <c r="C39">
        <v>3</v>
      </c>
      <c r="D39">
        <v>2</v>
      </c>
      <c r="E39" t="s">
        <v>204</v>
      </c>
      <c r="F39" s="18">
        <v>1</v>
      </c>
      <c r="G39" s="18">
        <v>0</v>
      </c>
      <c r="H39" s="18">
        <v>0</v>
      </c>
      <c r="I39" s="18">
        <f t="shared" si="29"/>
        <v>0</v>
      </c>
      <c r="J39" s="1">
        <v>1</v>
      </c>
      <c r="K39" s="1">
        <f t="shared" si="23"/>
        <v>1</v>
      </c>
      <c r="L39" s="1">
        <f t="shared" si="24"/>
        <v>4</v>
      </c>
      <c r="M39" s="1" t="str">
        <f t="shared" si="25"/>
        <v/>
      </c>
      <c r="N39" s="1">
        <f t="shared" si="26"/>
        <v>1.5</v>
      </c>
      <c r="O39" s="1">
        <f t="shared" si="27"/>
        <v>1</v>
      </c>
      <c r="P39" s="1">
        <f t="shared" si="28"/>
        <v>1</v>
      </c>
      <c r="S39" s="1">
        <v>1</v>
      </c>
      <c r="T39" s="1">
        <v>1</v>
      </c>
      <c r="U39" s="9">
        <v>1</v>
      </c>
      <c r="AA39" s="10">
        <v>1</v>
      </c>
      <c r="AB39" s="1">
        <v>1</v>
      </c>
      <c r="AF39" s="1">
        <v>1</v>
      </c>
      <c r="AJ39" s="10">
        <v>1</v>
      </c>
      <c r="AN39" s="19" t="s">
        <v>45</v>
      </c>
    </row>
    <row r="40" spans="1:89" x14ac:dyDescent="0.3">
      <c r="A40" s="183">
        <v>41</v>
      </c>
      <c r="B40">
        <v>1994</v>
      </c>
      <c r="C40" s="184">
        <v>31</v>
      </c>
      <c r="D40" s="184">
        <v>3</v>
      </c>
      <c r="E40" t="s">
        <v>266</v>
      </c>
      <c r="F40" s="18">
        <v>1</v>
      </c>
      <c r="G40" s="18">
        <v>0</v>
      </c>
      <c r="H40" s="18">
        <v>0</v>
      </c>
      <c r="I40" s="18">
        <f t="shared" si="29"/>
        <v>0</v>
      </c>
      <c r="J40" s="1">
        <v>1</v>
      </c>
      <c r="K40" s="1">
        <f t="shared" si="23"/>
        <v>1</v>
      </c>
      <c r="L40" s="1">
        <f t="shared" si="24"/>
        <v>4.5</v>
      </c>
      <c r="M40" s="1">
        <f t="shared" si="25"/>
        <v>1.5</v>
      </c>
      <c r="N40" s="1">
        <f t="shared" si="26"/>
        <v>1.5</v>
      </c>
      <c r="O40" s="1">
        <f t="shared" si="27"/>
        <v>1</v>
      </c>
      <c r="P40" s="1">
        <f t="shared" si="28"/>
        <v>1</v>
      </c>
      <c r="T40" s="1">
        <v>1</v>
      </c>
      <c r="U40" s="9">
        <v>1</v>
      </c>
      <c r="V40" s="1">
        <v>1</v>
      </c>
      <c r="W40" s="1">
        <v>1</v>
      </c>
      <c r="AA40" s="10">
        <v>1</v>
      </c>
      <c r="AB40" s="1">
        <v>1</v>
      </c>
      <c r="AF40" s="1">
        <v>1</v>
      </c>
      <c r="AJ40" s="10">
        <v>1</v>
      </c>
      <c r="AN40" s="19" t="s">
        <v>45</v>
      </c>
    </row>
    <row r="41" spans="1:89" x14ac:dyDescent="0.3">
      <c r="A41" s="183">
        <v>41</v>
      </c>
      <c r="B41">
        <v>1994</v>
      </c>
      <c r="C41" s="184">
        <v>31</v>
      </c>
      <c r="D41" s="184">
        <v>3</v>
      </c>
      <c r="E41" t="s">
        <v>260</v>
      </c>
      <c r="F41" s="18">
        <v>9</v>
      </c>
      <c r="G41" s="18">
        <v>0</v>
      </c>
      <c r="H41" s="18">
        <v>0</v>
      </c>
      <c r="I41" s="18">
        <f t="shared" si="29"/>
        <v>0</v>
      </c>
      <c r="J41" s="1">
        <v>1</v>
      </c>
      <c r="K41" s="1">
        <f t="shared" si="23"/>
        <v>1</v>
      </c>
      <c r="L41" s="1" t="str">
        <f t="shared" si="24"/>
        <v/>
      </c>
      <c r="M41" s="1" t="str">
        <f t="shared" si="25"/>
        <v/>
      </c>
      <c r="N41" s="1" t="str">
        <f t="shared" si="26"/>
        <v/>
      </c>
      <c r="O41" s="1" t="str">
        <f t="shared" si="27"/>
        <v/>
      </c>
      <c r="P41" s="1" t="str">
        <f t="shared" si="28"/>
        <v/>
      </c>
      <c r="AJ41" s="10"/>
    </row>
    <row r="42" spans="1:89" x14ac:dyDescent="0.3">
      <c r="A42" s="183">
        <v>41</v>
      </c>
      <c r="B42">
        <v>1994</v>
      </c>
      <c r="C42" s="184">
        <v>31</v>
      </c>
      <c r="D42" s="184">
        <v>3</v>
      </c>
      <c r="E42" t="s">
        <v>261</v>
      </c>
      <c r="F42" s="18">
        <v>1</v>
      </c>
      <c r="G42" s="18">
        <v>0</v>
      </c>
      <c r="H42" s="18">
        <v>0</v>
      </c>
      <c r="I42" s="18">
        <f t="shared" si="29"/>
        <v>0</v>
      </c>
      <c r="J42" s="1">
        <v>-1</v>
      </c>
      <c r="K42" s="1">
        <f t="shared" si="23"/>
        <v>1</v>
      </c>
      <c r="L42" s="1">
        <f t="shared" si="24"/>
        <v>1.5</v>
      </c>
      <c r="M42" s="1" t="str">
        <f t="shared" si="25"/>
        <v/>
      </c>
      <c r="N42" s="1">
        <f t="shared" si="26"/>
        <v>4.5</v>
      </c>
      <c r="O42" s="1">
        <f t="shared" si="27"/>
        <v>1</v>
      </c>
      <c r="P42" s="1" t="str">
        <f t="shared" si="28"/>
        <v/>
      </c>
      <c r="Q42" s="10">
        <v>1</v>
      </c>
      <c r="R42" s="1">
        <v>1</v>
      </c>
      <c r="AD42" s="1">
        <v>1</v>
      </c>
      <c r="AE42" s="9">
        <v>1</v>
      </c>
      <c r="AF42" s="1">
        <v>1</v>
      </c>
      <c r="AJ42" s="10"/>
    </row>
    <row r="43" spans="1:89" x14ac:dyDescent="0.3">
      <c r="A43" s="183">
        <v>41</v>
      </c>
      <c r="B43">
        <v>1994</v>
      </c>
      <c r="C43" s="184">
        <v>31</v>
      </c>
      <c r="D43" s="184">
        <v>3</v>
      </c>
      <c r="E43" t="s">
        <v>262</v>
      </c>
      <c r="F43" s="18">
        <v>1</v>
      </c>
      <c r="G43" s="18">
        <v>0</v>
      </c>
      <c r="H43" s="18">
        <v>0</v>
      </c>
      <c r="I43" s="18">
        <f t="shared" si="29"/>
        <v>0</v>
      </c>
      <c r="J43" s="1">
        <v>-1</v>
      </c>
      <c r="K43" s="1">
        <f t="shared" si="23"/>
        <v>1</v>
      </c>
      <c r="L43" s="1" t="str">
        <f t="shared" si="24"/>
        <v/>
      </c>
      <c r="M43" s="1" t="str">
        <f t="shared" si="25"/>
        <v/>
      </c>
      <c r="N43" s="1">
        <f t="shared" si="26"/>
        <v>1.3333333333333333</v>
      </c>
      <c r="O43" s="1">
        <f t="shared" si="27"/>
        <v>1</v>
      </c>
      <c r="P43" s="1">
        <f t="shared" si="28"/>
        <v>4</v>
      </c>
      <c r="AA43" s="10">
        <v>1</v>
      </c>
      <c r="AB43" s="1">
        <v>0.5</v>
      </c>
      <c r="AF43" s="1">
        <v>1</v>
      </c>
      <c r="AJ43" s="10"/>
      <c r="AM43" s="9">
        <v>1</v>
      </c>
      <c r="AN43" s="19" t="s">
        <v>44</v>
      </c>
    </row>
    <row r="44" spans="1:89" x14ac:dyDescent="0.3">
      <c r="A44">
        <v>41</v>
      </c>
      <c r="B44">
        <v>1994</v>
      </c>
      <c r="C44">
        <v>31</v>
      </c>
      <c r="D44">
        <v>3</v>
      </c>
      <c r="E44" t="s">
        <v>207</v>
      </c>
      <c r="F44" s="18">
        <v>1</v>
      </c>
      <c r="G44" s="18">
        <v>0</v>
      </c>
      <c r="H44" s="18">
        <v>0</v>
      </c>
      <c r="I44" s="18">
        <f t="shared" si="29"/>
        <v>0</v>
      </c>
      <c r="J44" s="1">
        <v>1</v>
      </c>
      <c r="K44" s="1">
        <f t="shared" si="23"/>
        <v>1</v>
      </c>
      <c r="L44" s="1" t="str">
        <f t="shared" si="24"/>
        <v/>
      </c>
      <c r="M44" s="1">
        <f t="shared" si="25"/>
        <v>1.5</v>
      </c>
      <c r="N44" s="1">
        <f t="shared" si="26"/>
        <v>1.5</v>
      </c>
      <c r="O44" s="1">
        <f t="shared" si="27"/>
        <v>1</v>
      </c>
      <c r="P44" s="1">
        <f t="shared" si="28"/>
        <v>4</v>
      </c>
      <c r="V44" s="1">
        <v>1</v>
      </c>
      <c r="W44" s="1">
        <v>1</v>
      </c>
      <c r="AA44" s="10">
        <v>1</v>
      </c>
      <c r="AB44" s="1">
        <v>1</v>
      </c>
      <c r="AF44" s="1">
        <v>1</v>
      </c>
      <c r="AJ44" s="10"/>
      <c r="AM44" s="9">
        <v>1</v>
      </c>
      <c r="AN44" s="19" t="s">
        <v>45</v>
      </c>
    </row>
    <row r="45" spans="1:89" x14ac:dyDescent="0.3">
      <c r="A45">
        <v>41</v>
      </c>
      <c r="B45">
        <v>1994</v>
      </c>
      <c r="C45">
        <v>1</v>
      </c>
      <c r="D45">
        <v>4</v>
      </c>
      <c r="E45" t="s">
        <v>205</v>
      </c>
      <c r="F45" s="18">
        <v>1</v>
      </c>
      <c r="G45" s="18">
        <v>1</v>
      </c>
      <c r="H45" s="18">
        <v>0</v>
      </c>
      <c r="I45" s="18">
        <f t="shared" si="29"/>
        <v>1</v>
      </c>
      <c r="J45" s="1">
        <v>-1</v>
      </c>
      <c r="K45" s="1">
        <f t="shared" si="23"/>
        <v>-1</v>
      </c>
      <c r="L45" s="1" t="str">
        <f t="shared" si="24"/>
        <v/>
      </c>
      <c r="M45" s="1" t="str">
        <f t="shared" si="25"/>
        <v/>
      </c>
      <c r="N45" s="1">
        <f t="shared" si="26"/>
        <v>2</v>
      </c>
      <c r="O45" s="1">
        <f t="shared" si="27"/>
        <v>3</v>
      </c>
      <c r="P45" s="1" t="str">
        <f t="shared" si="28"/>
        <v/>
      </c>
      <c r="AB45" s="1">
        <v>2</v>
      </c>
      <c r="AH45" s="1">
        <v>1</v>
      </c>
      <c r="AJ45" s="10"/>
    </row>
    <row r="46" spans="1:89" x14ac:dyDescent="0.3">
      <c r="A46">
        <v>41</v>
      </c>
      <c r="B46">
        <v>1994</v>
      </c>
      <c r="C46">
        <v>7</v>
      </c>
      <c r="D46">
        <v>4</v>
      </c>
      <c r="E46" t="s">
        <v>208</v>
      </c>
      <c r="F46" s="18">
        <v>2</v>
      </c>
      <c r="G46" s="18">
        <v>0</v>
      </c>
      <c r="H46" s="18">
        <v>1</v>
      </c>
      <c r="I46" s="18">
        <f t="shared" si="29"/>
        <v>1</v>
      </c>
      <c r="J46" s="1">
        <v>-1</v>
      </c>
      <c r="K46" s="1">
        <f t="shared" si="23"/>
        <v>-1</v>
      </c>
      <c r="L46" s="1" t="str">
        <f t="shared" si="24"/>
        <v/>
      </c>
      <c r="M46" s="1">
        <f t="shared" si="25"/>
        <v>1.6666666666666667</v>
      </c>
      <c r="N46" s="1">
        <f t="shared" si="26"/>
        <v>2</v>
      </c>
      <c r="O46" s="1">
        <f t="shared" si="27"/>
        <v>4</v>
      </c>
      <c r="P46" s="1">
        <f t="shared" si="28"/>
        <v>1</v>
      </c>
      <c r="V46" s="1">
        <v>0.5</v>
      </c>
      <c r="W46" s="1">
        <v>1</v>
      </c>
      <c r="AB46" s="1">
        <v>2</v>
      </c>
      <c r="AI46" s="1">
        <v>1</v>
      </c>
      <c r="AJ46" s="10">
        <v>1</v>
      </c>
    </row>
    <row r="47" spans="1:89" x14ac:dyDescent="0.3">
      <c r="A47">
        <v>41</v>
      </c>
      <c r="B47">
        <v>1994</v>
      </c>
      <c r="C47">
        <v>15</v>
      </c>
      <c r="D47">
        <v>4</v>
      </c>
      <c r="E47" t="s">
        <v>209</v>
      </c>
      <c r="F47" s="18">
        <v>1</v>
      </c>
      <c r="G47" s="18">
        <v>0</v>
      </c>
      <c r="H47" s="18">
        <v>0</v>
      </c>
      <c r="I47" s="18">
        <f t="shared" si="29"/>
        <v>0</v>
      </c>
      <c r="J47" s="1">
        <v>-1</v>
      </c>
      <c r="K47" s="1">
        <f t="shared" si="23"/>
        <v>1</v>
      </c>
      <c r="L47" s="1">
        <f t="shared" si="24"/>
        <v>1.8</v>
      </c>
      <c r="M47" s="1">
        <f t="shared" si="25"/>
        <v>1.8</v>
      </c>
      <c r="N47" s="1">
        <f t="shared" si="26"/>
        <v>4.2</v>
      </c>
      <c r="O47" s="1">
        <f t="shared" si="27"/>
        <v>1</v>
      </c>
      <c r="P47" s="1">
        <f t="shared" si="28"/>
        <v>4</v>
      </c>
      <c r="Q47" s="10">
        <v>1</v>
      </c>
      <c r="R47" s="1">
        <v>1</v>
      </c>
      <c r="S47" s="1">
        <v>0.5</v>
      </c>
      <c r="V47" s="1">
        <v>1</v>
      </c>
      <c r="W47" s="1">
        <v>1</v>
      </c>
      <c r="X47" s="1">
        <v>0.5</v>
      </c>
      <c r="AC47" s="1">
        <v>0.5</v>
      </c>
      <c r="AD47" s="1">
        <v>1</v>
      </c>
      <c r="AE47" s="9">
        <v>1</v>
      </c>
      <c r="AF47" s="1">
        <v>1</v>
      </c>
      <c r="AJ47" s="10"/>
      <c r="AM47" s="9">
        <v>1</v>
      </c>
      <c r="AN47" s="19" t="s">
        <v>44</v>
      </c>
    </row>
    <row r="48" spans="1:89" x14ac:dyDescent="0.3">
      <c r="A48">
        <v>42</v>
      </c>
      <c r="B48">
        <v>1994</v>
      </c>
      <c r="C48">
        <v>19</v>
      </c>
      <c r="D48">
        <v>5</v>
      </c>
      <c r="E48" t="s">
        <v>212</v>
      </c>
      <c r="F48" s="18">
        <v>1</v>
      </c>
      <c r="G48" s="18">
        <v>0</v>
      </c>
      <c r="H48" s="18">
        <v>0</v>
      </c>
      <c r="I48" s="18">
        <f t="shared" si="29"/>
        <v>0</v>
      </c>
      <c r="J48" s="1">
        <v>-1</v>
      </c>
      <c r="K48" s="1">
        <f t="shared" si="23"/>
        <v>1</v>
      </c>
      <c r="L48" s="1">
        <f t="shared" si="24"/>
        <v>1.8</v>
      </c>
      <c r="M48" s="1">
        <f t="shared" si="25"/>
        <v>3</v>
      </c>
      <c r="N48" s="1">
        <f t="shared" si="26"/>
        <v>4.2</v>
      </c>
      <c r="O48" s="1">
        <f t="shared" si="27"/>
        <v>1</v>
      </c>
      <c r="P48" s="1">
        <f t="shared" si="28"/>
        <v>4</v>
      </c>
      <c r="Q48" s="10">
        <v>1</v>
      </c>
      <c r="R48" s="1">
        <v>1</v>
      </c>
      <c r="S48" s="1">
        <v>0.5</v>
      </c>
      <c r="W48" s="1">
        <v>0.5</v>
      </c>
      <c r="X48" s="1">
        <v>1</v>
      </c>
      <c r="Y48" s="1">
        <v>0.5</v>
      </c>
      <c r="AC48" s="1">
        <v>0.5</v>
      </c>
      <c r="AD48" s="1">
        <v>1</v>
      </c>
      <c r="AE48" s="9">
        <v>1</v>
      </c>
      <c r="AF48" s="1">
        <v>1</v>
      </c>
      <c r="AJ48" s="10"/>
      <c r="AM48" s="9">
        <v>1</v>
      </c>
      <c r="AN48" s="19" t="s">
        <v>44</v>
      </c>
    </row>
    <row r="49" spans="1:40" x14ac:dyDescent="0.3">
      <c r="A49">
        <v>42</v>
      </c>
      <c r="B49">
        <v>1994</v>
      </c>
      <c r="C49">
        <v>2</v>
      </c>
      <c r="D49">
        <v>6</v>
      </c>
      <c r="E49" t="s">
        <v>214</v>
      </c>
      <c r="F49" s="18">
        <v>1</v>
      </c>
      <c r="G49" s="18">
        <v>1</v>
      </c>
      <c r="H49" s="18">
        <v>0</v>
      </c>
      <c r="I49" s="18">
        <f t="shared" si="29"/>
        <v>1</v>
      </c>
      <c r="J49" s="1">
        <v>-1</v>
      </c>
      <c r="K49" s="1">
        <f t="shared" si="23"/>
        <v>-1</v>
      </c>
      <c r="L49" s="1" t="str">
        <f t="shared" si="24"/>
        <v/>
      </c>
      <c r="M49" s="1">
        <f t="shared" si="25"/>
        <v>2</v>
      </c>
      <c r="N49" s="1">
        <f t="shared" si="26"/>
        <v>1</v>
      </c>
      <c r="O49" s="1">
        <f t="shared" si="27"/>
        <v>1</v>
      </c>
      <c r="P49" s="1">
        <f t="shared" si="28"/>
        <v>1</v>
      </c>
      <c r="W49" s="1">
        <v>2</v>
      </c>
      <c r="AA49" s="10">
        <v>2</v>
      </c>
      <c r="AF49" s="1">
        <v>1</v>
      </c>
      <c r="AJ49" s="10">
        <v>1</v>
      </c>
      <c r="AN49" s="19" t="s">
        <v>45</v>
      </c>
    </row>
    <row r="50" spans="1:40" x14ac:dyDescent="0.3">
      <c r="A50">
        <v>42</v>
      </c>
      <c r="B50">
        <v>1994</v>
      </c>
      <c r="C50">
        <v>9</v>
      </c>
      <c r="D50">
        <v>6</v>
      </c>
      <c r="E50" t="s">
        <v>211</v>
      </c>
      <c r="F50" s="18">
        <v>1</v>
      </c>
      <c r="G50" s="18">
        <v>0</v>
      </c>
      <c r="H50" s="18">
        <v>0</v>
      </c>
      <c r="I50" s="18">
        <f t="shared" si="29"/>
        <v>0</v>
      </c>
      <c r="J50" s="1">
        <v>-1</v>
      </c>
      <c r="K50" s="1">
        <f t="shared" si="23"/>
        <v>1</v>
      </c>
      <c r="L50" s="1">
        <f t="shared" si="24"/>
        <v>4</v>
      </c>
      <c r="M50" s="1">
        <f t="shared" si="25"/>
        <v>2.8</v>
      </c>
      <c r="N50" s="1">
        <f t="shared" si="26"/>
        <v>2</v>
      </c>
      <c r="O50" s="1">
        <f t="shared" si="27"/>
        <v>1</v>
      </c>
      <c r="P50" s="1">
        <f t="shared" si="28"/>
        <v>1</v>
      </c>
      <c r="S50" s="1">
        <v>1</v>
      </c>
      <c r="T50" s="1">
        <v>1</v>
      </c>
      <c r="U50" s="9">
        <v>1</v>
      </c>
      <c r="W50" s="1">
        <v>1</v>
      </c>
      <c r="X50" s="1">
        <v>1</v>
      </c>
      <c r="Y50" s="1">
        <v>0.5</v>
      </c>
      <c r="AA50" s="10">
        <v>1</v>
      </c>
      <c r="AB50" s="1">
        <v>1</v>
      </c>
      <c r="AC50" s="1">
        <v>1</v>
      </c>
      <c r="AF50" s="1">
        <v>1</v>
      </c>
      <c r="AJ50" s="10">
        <v>1</v>
      </c>
    </row>
    <row r="51" spans="1:40" x14ac:dyDescent="0.3">
      <c r="A51" s="53">
        <v>42</v>
      </c>
      <c r="B51">
        <v>1994</v>
      </c>
      <c r="C51">
        <v>30</v>
      </c>
      <c r="D51">
        <v>6</v>
      </c>
      <c r="E51" t="s">
        <v>218</v>
      </c>
      <c r="F51" s="18">
        <v>1</v>
      </c>
      <c r="G51" s="18">
        <v>0</v>
      </c>
      <c r="H51" s="18">
        <v>0</v>
      </c>
      <c r="I51" s="18">
        <f t="shared" si="29"/>
        <v>0</v>
      </c>
      <c r="J51" s="1">
        <v>1</v>
      </c>
      <c r="K51" s="1">
        <f t="shared" si="23"/>
        <v>1</v>
      </c>
      <c r="L51" s="1" t="str">
        <f t="shared" si="24"/>
        <v/>
      </c>
      <c r="M51" s="1">
        <f t="shared" si="25"/>
        <v>1.5</v>
      </c>
      <c r="N51" s="1">
        <f t="shared" si="26"/>
        <v>1.5</v>
      </c>
      <c r="O51" s="1">
        <f t="shared" si="27"/>
        <v>1</v>
      </c>
      <c r="P51" s="1">
        <f t="shared" si="28"/>
        <v>1</v>
      </c>
      <c r="V51" s="1">
        <v>1</v>
      </c>
      <c r="W51" s="1">
        <v>1</v>
      </c>
      <c r="AA51" s="10">
        <v>1</v>
      </c>
      <c r="AB51" s="1">
        <v>1</v>
      </c>
      <c r="AF51" s="1">
        <v>1</v>
      </c>
      <c r="AJ51" s="10">
        <v>1</v>
      </c>
      <c r="AN51" s="58" t="s">
        <v>45</v>
      </c>
    </row>
    <row r="52" spans="1:40" x14ac:dyDescent="0.3">
      <c r="A52">
        <v>42</v>
      </c>
      <c r="B52">
        <v>1994</v>
      </c>
      <c r="C52">
        <v>30</v>
      </c>
      <c r="D52">
        <v>6</v>
      </c>
      <c r="E52" t="s">
        <v>213</v>
      </c>
      <c r="F52" s="18">
        <v>2</v>
      </c>
      <c r="G52" s="18">
        <v>0</v>
      </c>
      <c r="H52" s="18">
        <v>1</v>
      </c>
      <c r="I52" s="18">
        <f t="shared" si="29"/>
        <v>1</v>
      </c>
      <c r="J52" s="1">
        <v>-1</v>
      </c>
      <c r="K52" s="1">
        <f t="shared" si="23"/>
        <v>-1</v>
      </c>
      <c r="L52" s="1" t="str">
        <f t="shared" si="24"/>
        <v/>
      </c>
      <c r="M52" s="1" t="str">
        <f t="shared" si="25"/>
        <v/>
      </c>
      <c r="N52" s="1">
        <f t="shared" si="26"/>
        <v>1</v>
      </c>
      <c r="O52" s="1">
        <f t="shared" si="27"/>
        <v>2</v>
      </c>
      <c r="P52" s="1" t="str">
        <f t="shared" si="28"/>
        <v/>
      </c>
      <c r="AA52" s="10">
        <v>2</v>
      </c>
      <c r="AG52" s="1">
        <v>1</v>
      </c>
      <c r="AJ52" s="10"/>
    </row>
    <row r="53" spans="1:40" x14ac:dyDescent="0.3">
      <c r="A53">
        <v>42</v>
      </c>
      <c r="B53">
        <v>1994</v>
      </c>
      <c r="C53">
        <v>7</v>
      </c>
      <c r="D53">
        <v>7</v>
      </c>
      <c r="E53" t="s">
        <v>216</v>
      </c>
      <c r="F53" s="1">
        <v>3</v>
      </c>
      <c r="G53" s="18">
        <v>0</v>
      </c>
      <c r="H53" s="18">
        <v>1</v>
      </c>
      <c r="I53" s="18">
        <f t="shared" si="29"/>
        <v>1</v>
      </c>
      <c r="J53" s="1">
        <v>-1</v>
      </c>
      <c r="K53" s="1">
        <f t="shared" si="23"/>
        <v>-1</v>
      </c>
      <c r="L53" s="1" t="str">
        <f t="shared" si="24"/>
        <v/>
      </c>
      <c r="M53" s="1" t="str">
        <f t="shared" si="25"/>
        <v/>
      </c>
      <c r="N53" s="1">
        <f t="shared" si="26"/>
        <v>2</v>
      </c>
      <c r="O53" s="1">
        <f t="shared" si="27"/>
        <v>1</v>
      </c>
      <c r="P53" s="1">
        <f t="shared" si="28"/>
        <v>1</v>
      </c>
      <c r="AB53" s="1">
        <v>2</v>
      </c>
      <c r="AF53" s="1">
        <v>1</v>
      </c>
      <c r="AJ53" s="10">
        <v>1</v>
      </c>
    </row>
    <row r="54" spans="1:40" x14ac:dyDescent="0.3">
      <c r="A54" s="183">
        <v>42</v>
      </c>
      <c r="B54">
        <v>1994</v>
      </c>
      <c r="C54" s="184">
        <v>14</v>
      </c>
      <c r="D54" s="184">
        <v>7</v>
      </c>
      <c r="E54" t="s">
        <v>267</v>
      </c>
      <c r="F54" s="18">
        <v>2</v>
      </c>
      <c r="G54" s="18">
        <v>0</v>
      </c>
      <c r="H54" s="18">
        <v>1</v>
      </c>
      <c r="I54" s="18">
        <f t="shared" si="29"/>
        <v>1</v>
      </c>
      <c r="J54" s="1">
        <v>-1</v>
      </c>
      <c r="K54" s="1">
        <f t="shared" si="23"/>
        <v>-1</v>
      </c>
      <c r="L54" s="1" t="str">
        <f t="shared" si="24"/>
        <v/>
      </c>
      <c r="M54" s="1" t="str">
        <f t="shared" si="25"/>
        <v/>
      </c>
      <c r="N54" s="1">
        <f t="shared" si="26"/>
        <v>2</v>
      </c>
      <c r="O54" s="1">
        <f t="shared" si="27"/>
        <v>3</v>
      </c>
      <c r="P54" s="1">
        <f t="shared" si="28"/>
        <v>1</v>
      </c>
      <c r="AB54" s="1">
        <v>2</v>
      </c>
      <c r="AH54" s="1">
        <v>1</v>
      </c>
      <c r="AJ54" s="10">
        <v>1</v>
      </c>
      <c r="AN54" s="19" t="s">
        <v>45</v>
      </c>
    </row>
    <row r="55" spans="1:40" x14ac:dyDescent="0.3">
      <c r="A55" s="53">
        <v>42</v>
      </c>
      <c r="B55">
        <v>1994</v>
      </c>
      <c r="C55">
        <v>13</v>
      </c>
      <c r="D55">
        <v>10</v>
      </c>
      <c r="E55" t="s">
        <v>220</v>
      </c>
      <c r="F55" s="18">
        <v>1</v>
      </c>
      <c r="G55" s="18">
        <v>0</v>
      </c>
      <c r="H55" s="18">
        <v>0</v>
      </c>
      <c r="I55" s="18">
        <f t="shared" si="29"/>
        <v>0</v>
      </c>
      <c r="J55" s="1">
        <v>-1</v>
      </c>
      <c r="K55" s="1">
        <f t="shared" si="23"/>
        <v>1</v>
      </c>
      <c r="L55" s="1">
        <f t="shared" si="24"/>
        <v>4.5</v>
      </c>
      <c r="M55" s="1" t="str">
        <f t="shared" si="25"/>
        <v/>
      </c>
      <c r="N55" s="1">
        <f t="shared" si="26"/>
        <v>2</v>
      </c>
      <c r="O55" s="1">
        <f t="shared" si="27"/>
        <v>2</v>
      </c>
      <c r="P55" s="1">
        <f t="shared" si="28"/>
        <v>1</v>
      </c>
      <c r="T55" s="1">
        <v>1</v>
      </c>
      <c r="U55" s="9">
        <v>1</v>
      </c>
      <c r="AA55" s="10">
        <v>1</v>
      </c>
      <c r="AB55" s="1">
        <v>1</v>
      </c>
      <c r="AC55" s="1">
        <v>1</v>
      </c>
      <c r="AG55" s="1">
        <v>1</v>
      </c>
      <c r="AJ55" s="10">
        <v>1</v>
      </c>
      <c r="AN55" s="19" t="s">
        <v>44</v>
      </c>
    </row>
    <row r="56" spans="1:40" x14ac:dyDescent="0.3">
      <c r="A56" s="53">
        <v>42</v>
      </c>
      <c r="B56">
        <v>1994</v>
      </c>
      <c r="C56">
        <v>9</v>
      </c>
      <c r="D56">
        <v>11</v>
      </c>
      <c r="E56" t="s">
        <v>219</v>
      </c>
      <c r="F56" s="18">
        <v>2</v>
      </c>
      <c r="G56" s="18">
        <v>0</v>
      </c>
      <c r="H56" s="18">
        <v>1</v>
      </c>
      <c r="I56" s="18">
        <f t="shared" si="29"/>
        <v>1</v>
      </c>
      <c r="J56" s="1">
        <v>-1</v>
      </c>
      <c r="K56" s="1">
        <f t="shared" si="23"/>
        <v>-1</v>
      </c>
      <c r="L56" s="1" t="str">
        <f t="shared" si="24"/>
        <v/>
      </c>
      <c r="M56" s="1">
        <f t="shared" si="25"/>
        <v>5</v>
      </c>
      <c r="N56" s="1">
        <f t="shared" si="26"/>
        <v>4</v>
      </c>
      <c r="O56" s="1">
        <f t="shared" si="27"/>
        <v>4</v>
      </c>
      <c r="P56" s="1">
        <f t="shared" si="28"/>
        <v>3</v>
      </c>
      <c r="Z56" s="1">
        <v>2</v>
      </c>
      <c r="AD56" s="1">
        <v>2</v>
      </c>
      <c r="AI56" s="1">
        <v>1</v>
      </c>
      <c r="AJ56" s="10"/>
      <c r="AL56" s="1">
        <v>1</v>
      </c>
      <c r="AN56" s="19" t="s">
        <v>45</v>
      </c>
    </row>
    <row r="57" spans="1:40" x14ac:dyDescent="0.3">
      <c r="A57" s="53">
        <v>42</v>
      </c>
      <c r="B57">
        <v>1994</v>
      </c>
      <c r="C57">
        <v>9</v>
      </c>
      <c r="D57">
        <v>11</v>
      </c>
      <c r="E57" t="s">
        <v>217</v>
      </c>
      <c r="F57" s="1">
        <v>2</v>
      </c>
      <c r="G57" s="1">
        <v>0</v>
      </c>
      <c r="H57" s="1">
        <v>1</v>
      </c>
      <c r="I57" s="18">
        <f t="shared" si="29"/>
        <v>1</v>
      </c>
      <c r="J57" s="1">
        <v>-1</v>
      </c>
      <c r="K57" s="1">
        <f t="shared" si="23"/>
        <v>-1</v>
      </c>
      <c r="L57" s="1" t="str">
        <f t="shared" si="24"/>
        <v/>
      </c>
      <c r="M57" s="1" t="str">
        <f t="shared" si="25"/>
        <v/>
      </c>
      <c r="N57" s="1">
        <f t="shared" si="26"/>
        <v>1</v>
      </c>
      <c r="O57" s="1">
        <f t="shared" si="27"/>
        <v>1</v>
      </c>
      <c r="P57" s="1">
        <f t="shared" si="28"/>
        <v>1</v>
      </c>
      <c r="AA57" s="10">
        <v>2</v>
      </c>
      <c r="AF57" s="1">
        <v>1</v>
      </c>
      <c r="AJ57" s="10">
        <v>1</v>
      </c>
      <c r="AN57" s="19" t="s">
        <v>45</v>
      </c>
    </row>
    <row r="58" spans="1:40" x14ac:dyDescent="0.3">
      <c r="A58">
        <v>42</v>
      </c>
      <c r="B58">
        <v>1994</v>
      </c>
      <c r="C58">
        <v>1</v>
      </c>
      <c r="D58">
        <v>12</v>
      </c>
      <c r="E58" t="s">
        <v>210</v>
      </c>
      <c r="F58" s="18">
        <v>1</v>
      </c>
      <c r="G58" s="18">
        <v>0</v>
      </c>
      <c r="H58" s="18">
        <v>0</v>
      </c>
      <c r="I58" s="18">
        <f t="shared" si="29"/>
        <v>0</v>
      </c>
      <c r="J58" s="1">
        <v>-1</v>
      </c>
      <c r="K58" s="1">
        <f t="shared" si="23"/>
        <v>1</v>
      </c>
      <c r="L58" s="1">
        <f t="shared" si="24"/>
        <v>4.5</v>
      </c>
      <c r="M58" s="1">
        <f t="shared" si="25"/>
        <v>2.8</v>
      </c>
      <c r="N58" s="1">
        <f t="shared" si="26"/>
        <v>2</v>
      </c>
      <c r="O58" s="1">
        <f t="shared" si="27"/>
        <v>1</v>
      </c>
      <c r="P58" s="1">
        <f t="shared" si="28"/>
        <v>2</v>
      </c>
      <c r="T58" s="1">
        <v>1</v>
      </c>
      <c r="U58" s="9">
        <v>1</v>
      </c>
      <c r="W58" s="1">
        <v>1</v>
      </c>
      <c r="X58" s="1">
        <v>1</v>
      </c>
      <c r="Y58" s="1">
        <v>0.5</v>
      </c>
      <c r="AA58" s="10">
        <v>1</v>
      </c>
      <c r="AB58" s="1">
        <v>1</v>
      </c>
      <c r="AC58" s="1">
        <v>1</v>
      </c>
      <c r="AF58" s="1">
        <v>1</v>
      </c>
      <c r="AJ58" s="10"/>
      <c r="AK58" s="1">
        <v>1</v>
      </c>
      <c r="AN58" s="19" t="s">
        <v>45</v>
      </c>
    </row>
    <row r="59" spans="1:40" x14ac:dyDescent="0.3">
      <c r="A59">
        <v>42</v>
      </c>
      <c r="B59">
        <v>1994</v>
      </c>
      <c r="C59">
        <v>22</v>
      </c>
      <c r="D59">
        <v>12</v>
      </c>
      <c r="E59" t="s">
        <v>215</v>
      </c>
      <c r="F59" s="18">
        <v>1</v>
      </c>
      <c r="G59" s="18">
        <v>0</v>
      </c>
      <c r="H59" s="18">
        <v>0</v>
      </c>
      <c r="I59" s="18">
        <f t="shared" si="29"/>
        <v>0</v>
      </c>
      <c r="J59" s="1">
        <v>-1</v>
      </c>
      <c r="K59" s="1">
        <f t="shared" si="23"/>
        <v>1</v>
      </c>
      <c r="L59" s="1" t="str">
        <f t="shared" si="24"/>
        <v/>
      </c>
      <c r="M59" s="1" t="str">
        <f t="shared" si="25"/>
        <v/>
      </c>
      <c r="N59" s="1">
        <f t="shared" si="26"/>
        <v>2.2000000000000002</v>
      </c>
      <c r="O59" s="1">
        <f t="shared" si="27"/>
        <v>1</v>
      </c>
      <c r="P59" s="1" t="str">
        <f t="shared" si="28"/>
        <v/>
      </c>
      <c r="AA59" s="10">
        <v>0.5</v>
      </c>
      <c r="AB59" s="1">
        <v>1</v>
      </c>
      <c r="AC59" s="1">
        <v>1</v>
      </c>
      <c r="AF59" s="1">
        <v>1</v>
      </c>
      <c r="AJ59" s="10"/>
      <c r="AN59" s="38"/>
    </row>
    <row r="60" spans="1:40" x14ac:dyDescent="0.3">
      <c r="A60" s="53">
        <v>42</v>
      </c>
      <c r="B60">
        <v>1995</v>
      </c>
      <c r="C60">
        <v>19</v>
      </c>
      <c r="D60">
        <v>1</v>
      </c>
      <c r="E60" t="s">
        <v>226</v>
      </c>
      <c r="F60" s="18">
        <v>1</v>
      </c>
      <c r="G60" s="18">
        <v>0</v>
      </c>
      <c r="H60" s="18">
        <v>0</v>
      </c>
      <c r="I60" s="18">
        <f t="shared" si="29"/>
        <v>0</v>
      </c>
      <c r="J60" s="1">
        <v>1</v>
      </c>
      <c r="K60" s="1">
        <f t="shared" si="23"/>
        <v>1</v>
      </c>
      <c r="L60" s="1" t="str">
        <f t="shared" si="24"/>
        <v/>
      </c>
      <c r="M60" s="1" t="str">
        <f t="shared" si="25"/>
        <v/>
      </c>
      <c r="N60" s="1">
        <f t="shared" si="26"/>
        <v>1.5</v>
      </c>
      <c r="O60" s="1">
        <f t="shared" si="27"/>
        <v>1</v>
      </c>
      <c r="P60" s="1">
        <f t="shared" si="28"/>
        <v>3</v>
      </c>
      <c r="AA60" s="10">
        <v>1</v>
      </c>
      <c r="AB60" s="1">
        <v>1</v>
      </c>
      <c r="AF60" s="1">
        <v>1</v>
      </c>
      <c r="AJ60" s="10"/>
      <c r="AL60" s="1">
        <v>1</v>
      </c>
      <c r="AN60" s="19" t="s">
        <v>45</v>
      </c>
    </row>
    <row r="61" spans="1:40" x14ac:dyDescent="0.3">
      <c r="A61" s="183">
        <v>42</v>
      </c>
      <c r="B61">
        <v>1995</v>
      </c>
      <c r="C61" s="184">
        <v>9</v>
      </c>
      <c r="D61" s="184">
        <v>3</v>
      </c>
      <c r="E61" t="s">
        <v>268</v>
      </c>
      <c r="F61" s="1">
        <v>0</v>
      </c>
      <c r="G61" s="1">
        <v>0</v>
      </c>
      <c r="H61" s="1">
        <v>0</v>
      </c>
      <c r="I61" s="18">
        <f t="shared" si="29"/>
        <v>0</v>
      </c>
      <c r="J61" s="1">
        <v>-1</v>
      </c>
      <c r="K61" s="1">
        <f t="shared" si="23"/>
        <v>1</v>
      </c>
      <c r="L61" s="1" t="str">
        <f t="shared" si="24"/>
        <v/>
      </c>
      <c r="M61" s="1" t="str">
        <f t="shared" si="25"/>
        <v/>
      </c>
      <c r="N61" s="1" t="str">
        <f t="shared" si="26"/>
        <v/>
      </c>
      <c r="O61" s="1" t="str">
        <f t="shared" si="27"/>
        <v/>
      </c>
      <c r="P61" s="1" t="str">
        <f t="shared" si="28"/>
        <v/>
      </c>
      <c r="AJ61" s="10"/>
    </row>
    <row r="62" spans="1:40" x14ac:dyDescent="0.3">
      <c r="A62" s="183">
        <v>42</v>
      </c>
      <c r="B62">
        <v>1995</v>
      </c>
      <c r="C62" s="184">
        <v>16</v>
      </c>
      <c r="D62" s="184">
        <v>3</v>
      </c>
      <c r="E62" t="s">
        <v>271</v>
      </c>
      <c r="F62" s="18">
        <v>1</v>
      </c>
      <c r="G62" s="18">
        <v>0</v>
      </c>
      <c r="H62" s="18">
        <v>0</v>
      </c>
      <c r="I62" s="18">
        <f t="shared" si="29"/>
        <v>0</v>
      </c>
      <c r="J62" s="1">
        <v>1</v>
      </c>
      <c r="K62" s="1">
        <f t="shared" si="23"/>
        <v>1</v>
      </c>
      <c r="L62" s="1" t="str">
        <f t="shared" si="24"/>
        <v/>
      </c>
      <c r="M62" s="1">
        <f t="shared" si="25"/>
        <v>1.5</v>
      </c>
      <c r="N62" s="1">
        <f t="shared" si="26"/>
        <v>1.5</v>
      </c>
      <c r="O62" s="1">
        <f t="shared" si="27"/>
        <v>1</v>
      </c>
      <c r="P62" s="1">
        <f t="shared" si="28"/>
        <v>1</v>
      </c>
      <c r="V62" s="1">
        <v>1</v>
      </c>
      <c r="W62" s="1">
        <v>1</v>
      </c>
      <c r="AA62" s="10">
        <v>1</v>
      </c>
      <c r="AB62" s="1">
        <v>1</v>
      </c>
      <c r="AF62" s="1">
        <v>1</v>
      </c>
      <c r="AJ62" s="10">
        <v>1</v>
      </c>
      <c r="AN62" s="19" t="s">
        <v>45</v>
      </c>
    </row>
    <row r="63" spans="1:40" x14ac:dyDescent="0.3">
      <c r="A63" s="183">
        <v>42</v>
      </c>
      <c r="B63">
        <v>1995</v>
      </c>
      <c r="C63" s="184">
        <v>30</v>
      </c>
      <c r="D63" s="184">
        <v>3</v>
      </c>
      <c r="E63" t="s">
        <v>269</v>
      </c>
      <c r="F63" s="18">
        <v>2</v>
      </c>
      <c r="G63" s="18">
        <v>0</v>
      </c>
      <c r="H63" s="18">
        <v>1</v>
      </c>
      <c r="I63" s="18">
        <f t="shared" si="29"/>
        <v>1</v>
      </c>
      <c r="J63" s="1">
        <v>-1</v>
      </c>
      <c r="K63" s="1">
        <f t="shared" si="23"/>
        <v>-1</v>
      </c>
      <c r="L63" s="1" t="str">
        <f t="shared" si="24"/>
        <v/>
      </c>
      <c r="M63" s="1" t="str">
        <f t="shared" si="25"/>
        <v/>
      </c>
      <c r="N63" s="1">
        <f t="shared" si="26"/>
        <v>1</v>
      </c>
      <c r="O63" s="1">
        <f t="shared" si="27"/>
        <v>2</v>
      </c>
      <c r="P63" s="1">
        <f t="shared" si="28"/>
        <v>1</v>
      </c>
      <c r="AA63" s="10">
        <v>2</v>
      </c>
      <c r="AG63" s="1">
        <v>1</v>
      </c>
      <c r="AJ63" s="10">
        <v>1</v>
      </c>
      <c r="AN63" s="19" t="s">
        <v>45</v>
      </c>
    </row>
    <row r="64" spans="1:40" x14ac:dyDescent="0.3">
      <c r="A64" s="53">
        <v>42</v>
      </c>
      <c r="B64">
        <v>1995</v>
      </c>
      <c r="C64">
        <v>13</v>
      </c>
      <c r="D64">
        <v>4</v>
      </c>
      <c r="E64" t="s">
        <v>233</v>
      </c>
      <c r="F64" s="18">
        <v>1</v>
      </c>
      <c r="G64" s="18">
        <v>0</v>
      </c>
      <c r="H64" s="18">
        <v>0</v>
      </c>
      <c r="I64" s="18">
        <f t="shared" si="29"/>
        <v>0</v>
      </c>
      <c r="J64" s="1">
        <v>-1</v>
      </c>
      <c r="K64" s="1">
        <f t="shared" si="23"/>
        <v>1</v>
      </c>
      <c r="L64" s="1" t="str">
        <f t="shared" si="24"/>
        <v/>
      </c>
      <c r="M64" s="1">
        <f t="shared" si="25"/>
        <v>2</v>
      </c>
      <c r="N64" s="1">
        <f t="shared" si="26"/>
        <v>2.2000000000000002</v>
      </c>
      <c r="O64" s="1">
        <f t="shared" si="27"/>
        <v>2</v>
      </c>
      <c r="P64" s="1" t="str">
        <f t="shared" si="28"/>
        <v/>
      </c>
      <c r="V64" s="1">
        <v>1</v>
      </c>
      <c r="W64" s="1">
        <v>1</v>
      </c>
      <c r="X64" s="1">
        <v>1</v>
      </c>
      <c r="AA64" s="10">
        <v>0.5</v>
      </c>
      <c r="AB64" s="1">
        <v>1</v>
      </c>
      <c r="AC64" s="1">
        <v>1</v>
      </c>
      <c r="AG64" s="1">
        <v>1</v>
      </c>
      <c r="AJ64" s="10"/>
      <c r="AN64" s="58"/>
    </row>
    <row r="65" spans="1:40" x14ac:dyDescent="0.3">
      <c r="A65" s="53">
        <v>42</v>
      </c>
      <c r="B65">
        <v>1995</v>
      </c>
      <c r="C65">
        <v>25</v>
      </c>
      <c r="D65">
        <v>5</v>
      </c>
      <c r="E65" t="s">
        <v>229</v>
      </c>
      <c r="F65" s="18">
        <v>2</v>
      </c>
      <c r="G65" s="18">
        <v>0</v>
      </c>
      <c r="H65" s="18">
        <v>1</v>
      </c>
      <c r="I65" s="18">
        <f t="shared" si="29"/>
        <v>1</v>
      </c>
      <c r="J65" s="1">
        <v>-1</v>
      </c>
      <c r="K65" s="1">
        <f t="shared" si="23"/>
        <v>-1</v>
      </c>
      <c r="L65" s="1" t="str">
        <f t="shared" si="24"/>
        <v/>
      </c>
      <c r="M65" s="1">
        <f t="shared" si="25"/>
        <v>4</v>
      </c>
      <c r="N65" s="1">
        <f t="shared" si="26"/>
        <v>4</v>
      </c>
      <c r="O65" s="1">
        <f t="shared" si="27"/>
        <v>1</v>
      </c>
      <c r="P65" s="1">
        <f t="shared" si="28"/>
        <v>2</v>
      </c>
      <c r="Y65" s="1">
        <v>2</v>
      </c>
      <c r="AD65" s="1">
        <v>2</v>
      </c>
      <c r="AF65" s="1">
        <v>1</v>
      </c>
      <c r="AJ65" s="10"/>
      <c r="AK65" s="49">
        <v>1</v>
      </c>
      <c r="AL65" s="49"/>
      <c r="AN65" s="19" t="s">
        <v>301</v>
      </c>
    </row>
    <row r="66" spans="1:40" x14ac:dyDescent="0.3">
      <c r="A66" s="53">
        <v>42</v>
      </c>
      <c r="B66">
        <v>1995</v>
      </c>
      <c r="C66">
        <v>25</v>
      </c>
      <c r="D66">
        <v>5</v>
      </c>
      <c r="E66" t="s">
        <v>223</v>
      </c>
      <c r="F66" s="18">
        <v>1</v>
      </c>
      <c r="G66" s="18">
        <v>0</v>
      </c>
      <c r="H66" s="18">
        <v>0</v>
      </c>
      <c r="I66" s="18">
        <f t="shared" si="29"/>
        <v>0</v>
      </c>
      <c r="J66" s="1">
        <v>1</v>
      </c>
      <c r="K66" s="1">
        <f t="shared" si="23"/>
        <v>1</v>
      </c>
      <c r="L66" s="1" t="str">
        <f t="shared" si="24"/>
        <v/>
      </c>
      <c r="M66" s="1">
        <f t="shared" si="25"/>
        <v>1.5</v>
      </c>
      <c r="N66" s="1">
        <f t="shared" si="26"/>
        <v>1.5</v>
      </c>
      <c r="O66" s="1">
        <f t="shared" si="27"/>
        <v>1</v>
      </c>
      <c r="P66" s="1">
        <f t="shared" si="28"/>
        <v>3</v>
      </c>
      <c r="V66" s="1">
        <v>1</v>
      </c>
      <c r="W66" s="1">
        <v>1</v>
      </c>
      <c r="AA66" s="10">
        <v>1</v>
      </c>
      <c r="AB66" s="1">
        <v>1</v>
      </c>
      <c r="AF66" s="1">
        <v>1</v>
      </c>
      <c r="AJ66" s="10"/>
      <c r="AL66" s="1">
        <v>1</v>
      </c>
      <c r="AN66" s="19" t="s">
        <v>45</v>
      </c>
    </row>
    <row r="67" spans="1:40" x14ac:dyDescent="0.3">
      <c r="A67" s="53">
        <v>42</v>
      </c>
      <c r="B67">
        <v>1995</v>
      </c>
      <c r="C67">
        <v>25</v>
      </c>
      <c r="D67">
        <v>5</v>
      </c>
      <c r="E67" t="s">
        <v>222</v>
      </c>
      <c r="F67" s="18">
        <v>1</v>
      </c>
      <c r="G67" s="18">
        <v>0</v>
      </c>
      <c r="H67" s="18">
        <v>0</v>
      </c>
      <c r="I67" s="18">
        <f t="shared" si="29"/>
        <v>0</v>
      </c>
      <c r="J67" s="1">
        <v>1</v>
      </c>
      <c r="K67" s="1">
        <f t="shared" si="23"/>
        <v>1</v>
      </c>
      <c r="L67" s="1" t="str">
        <f t="shared" si="24"/>
        <v/>
      </c>
      <c r="M67" s="1" t="str">
        <f t="shared" si="25"/>
        <v/>
      </c>
      <c r="N67" s="1">
        <f t="shared" si="26"/>
        <v>1.5</v>
      </c>
      <c r="O67" s="1">
        <f t="shared" si="27"/>
        <v>1</v>
      </c>
      <c r="P67" s="1">
        <f t="shared" si="28"/>
        <v>1</v>
      </c>
      <c r="AA67" s="10">
        <v>1</v>
      </c>
      <c r="AB67" s="1">
        <v>1</v>
      </c>
      <c r="AF67" s="1">
        <v>1</v>
      </c>
      <c r="AJ67" s="10">
        <v>1</v>
      </c>
    </row>
    <row r="68" spans="1:40" x14ac:dyDescent="0.3">
      <c r="A68" s="53">
        <v>42</v>
      </c>
      <c r="B68">
        <v>1995</v>
      </c>
      <c r="C68">
        <v>1</v>
      </c>
      <c r="D68">
        <v>6</v>
      </c>
      <c r="E68" t="s">
        <v>235</v>
      </c>
      <c r="F68" s="18">
        <v>2</v>
      </c>
      <c r="G68" s="18">
        <v>0</v>
      </c>
      <c r="H68" s="18">
        <v>1</v>
      </c>
      <c r="I68" s="18">
        <f t="shared" si="29"/>
        <v>1</v>
      </c>
      <c r="J68" s="1">
        <v>-1</v>
      </c>
      <c r="K68" s="1">
        <f t="shared" si="23"/>
        <v>-1</v>
      </c>
      <c r="L68" s="1" t="str">
        <f t="shared" si="24"/>
        <v/>
      </c>
      <c r="M68" s="1" t="str">
        <f t="shared" si="25"/>
        <v/>
      </c>
      <c r="N68" s="1">
        <f t="shared" si="26"/>
        <v>1</v>
      </c>
      <c r="O68" s="1">
        <f t="shared" si="27"/>
        <v>2</v>
      </c>
      <c r="P68" s="1">
        <f t="shared" si="28"/>
        <v>1</v>
      </c>
      <c r="AA68" s="10">
        <v>2</v>
      </c>
      <c r="AG68" s="1">
        <v>1</v>
      </c>
      <c r="AJ68" s="10">
        <v>1</v>
      </c>
      <c r="AN68" s="19" t="s">
        <v>45</v>
      </c>
    </row>
    <row r="69" spans="1:40" x14ac:dyDescent="0.3">
      <c r="A69" s="53">
        <v>42</v>
      </c>
      <c r="B69">
        <v>1995</v>
      </c>
      <c r="C69">
        <v>8</v>
      </c>
      <c r="D69">
        <v>6</v>
      </c>
      <c r="E69" t="s">
        <v>232</v>
      </c>
      <c r="F69" s="18">
        <v>1</v>
      </c>
      <c r="G69" s="18">
        <v>0</v>
      </c>
      <c r="H69" s="18">
        <v>0</v>
      </c>
      <c r="I69" s="18">
        <f t="shared" si="29"/>
        <v>0</v>
      </c>
      <c r="J69" s="1">
        <v>1</v>
      </c>
      <c r="K69" s="1">
        <f t="shared" si="23"/>
        <v>1</v>
      </c>
      <c r="L69" s="1" t="str">
        <f t="shared" si="24"/>
        <v/>
      </c>
      <c r="M69" s="1" t="str">
        <f t="shared" si="25"/>
        <v/>
      </c>
      <c r="N69" s="1">
        <f t="shared" si="26"/>
        <v>1.5</v>
      </c>
      <c r="O69" s="1">
        <f t="shared" si="27"/>
        <v>1</v>
      </c>
      <c r="P69" s="1" t="str">
        <f t="shared" si="28"/>
        <v/>
      </c>
      <c r="AA69" s="10">
        <v>1</v>
      </c>
      <c r="AB69" s="1">
        <v>1</v>
      </c>
      <c r="AF69" s="1">
        <v>1</v>
      </c>
      <c r="AJ69" s="10"/>
    </row>
    <row r="70" spans="1:40" x14ac:dyDescent="0.3">
      <c r="A70" s="53">
        <v>42</v>
      </c>
      <c r="B70">
        <v>1995</v>
      </c>
      <c r="C70">
        <v>8</v>
      </c>
      <c r="D70">
        <v>6</v>
      </c>
      <c r="E70" t="s">
        <v>231</v>
      </c>
      <c r="F70" s="18">
        <v>1</v>
      </c>
      <c r="G70" s="18">
        <v>0</v>
      </c>
      <c r="H70" s="18">
        <v>0</v>
      </c>
      <c r="I70" s="18">
        <f t="shared" si="29"/>
        <v>0</v>
      </c>
      <c r="J70" s="1">
        <v>1</v>
      </c>
      <c r="K70" s="1">
        <f t="shared" si="23"/>
        <v>1</v>
      </c>
      <c r="L70" s="1" t="str">
        <f t="shared" si="24"/>
        <v/>
      </c>
      <c r="M70" s="1" t="str">
        <f t="shared" si="25"/>
        <v/>
      </c>
      <c r="N70" s="1">
        <f t="shared" si="26"/>
        <v>2.8</v>
      </c>
      <c r="O70" s="1">
        <f t="shared" si="27"/>
        <v>1</v>
      </c>
      <c r="P70" s="1" t="str">
        <f t="shared" si="28"/>
        <v/>
      </c>
      <c r="AB70" s="1">
        <v>1</v>
      </c>
      <c r="AC70" s="1">
        <v>1</v>
      </c>
      <c r="AD70" s="1">
        <v>0.5</v>
      </c>
      <c r="AF70" s="1">
        <v>1</v>
      </c>
      <c r="AJ70" s="10"/>
    </row>
    <row r="71" spans="1:40" x14ac:dyDescent="0.3">
      <c r="A71" s="183">
        <v>42</v>
      </c>
      <c r="B71">
        <v>1995</v>
      </c>
      <c r="C71" s="184">
        <v>6</v>
      </c>
      <c r="D71" s="184">
        <v>7</v>
      </c>
      <c r="E71" t="s">
        <v>293</v>
      </c>
      <c r="F71" s="18">
        <v>3</v>
      </c>
      <c r="G71" s="18">
        <v>0</v>
      </c>
      <c r="H71" s="18">
        <v>1</v>
      </c>
      <c r="I71" s="18">
        <f t="shared" si="29"/>
        <v>1</v>
      </c>
      <c r="J71" s="1">
        <v>-1</v>
      </c>
      <c r="K71" s="1">
        <f t="shared" si="23"/>
        <v>-1</v>
      </c>
      <c r="L71" s="1" t="str">
        <f t="shared" si="24"/>
        <v/>
      </c>
      <c r="M71" s="1" t="str">
        <f t="shared" si="25"/>
        <v/>
      </c>
      <c r="N71" s="1">
        <f t="shared" si="26"/>
        <v>4</v>
      </c>
      <c r="O71" s="1">
        <f t="shared" si="27"/>
        <v>1</v>
      </c>
      <c r="P71" s="1">
        <f t="shared" si="28"/>
        <v>2</v>
      </c>
      <c r="AD71" s="1">
        <v>2</v>
      </c>
      <c r="AF71" s="1">
        <v>1</v>
      </c>
      <c r="AJ71" s="10"/>
      <c r="AK71" s="1">
        <v>1</v>
      </c>
      <c r="AN71" s="19" t="s">
        <v>45</v>
      </c>
    </row>
    <row r="72" spans="1:40" x14ac:dyDescent="0.3">
      <c r="A72" s="183">
        <v>42</v>
      </c>
      <c r="B72">
        <v>1995</v>
      </c>
      <c r="C72" s="184">
        <v>6</v>
      </c>
      <c r="D72" s="184">
        <v>7</v>
      </c>
      <c r="E72" t="s">
        <v>270</v>
      </c>
      <c r="F72" s="18">
        <v>1</v>
      </c>
      <c r="G72" s="1">
        <v>1</v>
      </c>
      <c r="H72" s="1">
        <v>0</v>
      </c>
      <c r="I72" s="18">
        <f t="shared" si="29"/>
        <v>1</v>
      </c>
      <c r="J72" s="1">
        <v>-1</v>
      </c>
      <c r="K72" s="1">
        <f t="shared" si="23"/>
        <v>-1</v>
      </c>
      <c r="L72" s="1">
        <f t="shared" si="24"/>
        <v>3</v>
      </c>
      <c r="M72" s="1" t="str">
        <f t="shared" si="25"/>
        <v/>
      </c>
      <c r="N72" s="1">
        <f t="shared" si="26"/>
        <v>4</v>
      </c>
      <c r="O72" s="1">
        <f t="shared" si="27"/>
        <v>2</v>
      </c>
      <c r="P72" s="1">
        <f t="shared" si="28"/>
        <v>4</v>
      </c>
      <c r="S72" s="1">
        <v>2</v>
      </c>
      <c r="AD72" s="1">
        <v>2</v>
      </c>
      <c r="AG72" s="1">
        <v>1</v>
      </c>
      <c r="AJ72" s="10"/>
      <c r="AM72" s="9">
        <v>1</v>
      </c>
      <c r="AN72" s="19" t="s">
        <v>45</v>
      </c>
    </row>
    <row r="73" spans="1:40" x14ac:dyDescent="0.3">
      <c r="A73" s="53">
        <v>42</v>
      </c>
      <c r="B73">
        <v>1995</v>
      </c>
      <c r="C73">
        <v>6</v>
      </c>
      <c r="D73">
        <v>7</v>
      </c>
      <c r="E73" t="s">
        <v>227</v>
      </c>
      <c r="F73" s="18">
        <v>1</v>
      </c>
      <c r="G73" s="18">
        <v>1</v>
      </c>
      <c r="H73" s="18">
        <v>0</v>
      </c>
      <c r="I73" s="18">
        <f t="shared" si="29"/>
        <v>1</v>
      </c>
      <c r="J73" s="1">
        <v>-1</v>
      </c>
      <c r="K73" s="1">
        <f t="shared" si="23"/>
        <v>-1</v>
      </c>
      <c r="L73" s="1" t="str">
        <f t="shared" si="24"/>
        <v/>
      </c>
      <c r="M73" s="1">
        <f t="shared" si="25"/>
        <v>3</v>
      </c>
      <c r="N73" s="1">
        <f t="shared" si="26"/>
        <v>2</v>
      </c>
      <c r="O73" s="1">
        <f t="shared" si="27"/>
        <v>3</v>
      </c>
      <c r="P73" s="1" t="str">
        <f t="shared" si="28"/>
        <v/>
      </c>
      <c r="X73" s="1">
        <v>2</v>
      </c>
      <c r="AB73" s="1">
        <v>2</v>
      </c>
      <c r="AH73" s="1">
        <v>1</v>
      </c>
      <c r="AJ73" s="10"/>
    </row>
    <row r="74" spans="1:40" x14ac:dyDescent="0.3">
      <c r="A74" s="53">
        <v>42</v>
      </c>
      <c r="B74">
        <v>1995</v>
      </c>
      <c r="C74">
        <v>7</v>
      </c>
      <c r="D74">
        <v>7</v>
      </c>
      <c r="E74" t="s">
        <v>230</v>
      </c>
      <c r="F74" s="18">
        <v>1</v>
      </c>
      <c r="G74" s="18">
        <v>0</v>
      </c>
      <c r="H74" s="18">
        <v>0</v>
      </c>
      <c r="I74" s="18">
        <f t="shared" si="29"/>
        <v>0</v>
      </c>
      <c r="J74" s="1">
        <v>1</v>
      </c>
      <c r="K74" s="1">
        <f t="shared" si="23"/>
        <v>1</v>
      </c>
      <c r="L74" s="1" t="str">
        <f t="shared" si="24"/>
        <v/>
      </c>
      <c r="M74" s="1" t="str">
        <f t="shared" si="25"/>
        <v/>
      </c>
      <c r="N74" s="1">
        <f t="shared" si="26"/>
        <v>1.5</v>
      </c>
      <c r="O74" s="1">
        <f t="shared" si="27"/>
        <v>2</v>
      </c>
      <c r="P74" s="1" t="str">
        <f t="shared" si="28"/>
        <v/>
      </c>
      <c r="AA74" s="10">
        <v>1</v>
      </c>
      <c r="AB74" s="1">
        <v>1</v>
      </c>
      <c r="AG74" s="1">
        <v>1</v>
      </c>
      <c r="AJ74" s="10"/>
    </row>
    <row r="75" spans="1:40" x14ac:dyDescent="0.3">
      <c r="A75" s="53">
        <v>42</v>
      </c>
      <c r="B75">
        <v>1995</v>
      </c>
      <c r="C75">
        <v>6</v>
      </c>
      <c r="D75">
        <v>10</v>
      </c>
      <c r="E75" t="s">
        <v>228</v>
      </c>
      <c r="F75" s="18">
        <v>1</v>
      </c>
      <c r="G75" s="18">
        <v>0</v>
      </c>
      <c r="H75" s="18">
        <v>0</v>
      </c>
      <c r="I75" s="18">
        <f t="shared" si="29"/>
        <v>0</v>
      </c>
      <c r="J75" s="1">
        <v>-1</v>
      </c>
      <c r="K75" s="1">
        <f t="shared" si="23"/>
        <v>1</v>
      </c>
      <c r="L75" s="1" t="str">
        <f t="shared" si="24"/>
        <v/>
      </c>
      <c r="M75" s="1" t="str">
        <f t="shared" si="25"/>
        <v/>
      </c>
      <c r="N75" s="1">
        <f t="shared" si="26"/>
        <v>1.5</v>
      </c>
      <c r="O75" s="1">
        <f t="shared" si="27"/>
        <v>4</v>
      </c>
      <c r="P75" s="1" t="str">
        <f t="shared" si="28"/>
        <v/>
      </c>
      <c r="AA75" s="10">
        <v>1</v>
      </c>
      <c r="AB75" s="1">
        <v>1</v>
      </c>
      <c r="AI75" s="1">
        <v>1</v>
      </c>
      <c r="AJ75" s="10"/>
    </row>
    <row r="76" spans="1:40" x14ac:dyDescent="0.3">
      <c r="A76" s="53">
        <v>42</v>
      </c>
      <c r="B76">
        <v>1995</v>
      </c>
      <c r="C76">
        <v>18</v>
      </c>
      <c r="D76">
        <v>10</v>
      </c>
      <c r="E76" t="s">
        <v>234</v>
      </c>
      <c r="F76" s="18">
        <v>3</v>
      </c>
      <c r="G76" s="18">
        <v>0</v>
      </c>
      <c r="H76" s="18">
        <v>1</v>
      </c>
      <c r="I76" s="18">
        <f t="shared" si="29"/>
        <v>1</v>
      </c>
      <c r="J76" s="1">
        <v>-1</v>
      </c>
      <c r="K76" s="1">
        <f t="shared" si="23"/>
        <v>-1</v>
      </c>
      <c r="L76" s="1">
        <f t="shared" si="24"/>
        <v>3</v>
      </c>
      <c r="M76" s="1" t="str">
        <f t="shared" si="25"/>
        <v/>
      </c>
      <c r="N76" s="1">
        <f t="shared" si="26"/>
        <v>3</v>
      </c>
      <c r="O76" s="1">
        <f t="shared" si="27"/>
        <v>1</v>
      </c>
      <c r="P76" s="1">
        <f t="shared" si="28"/>
        <v>1</v>
      </c>
      <c r="S76" s="1">
        <v>2</v>
      </c>
      <c r="AC76" s="1">
        <v>2</v>
      </c>
      <c r="AF76" s="1">
        <v>1</v>
      </c>
      <c r="AJ76" s="10">
        <v>1</v>
      </c>
      <c r="AN76" s="58" t="s">
        <v>44</v>
      </c>
    </row>
    <row r="77" spans="1:40" x14ac:dyDescent="0.3">
      <c r="A77" s="53">
        <v>42</v>
      </c>
      <c r="B77">
        <v>1995</v>
      </c>
      <c r="C77">
        <v>3</v>
      </c>
      <c r="D77">
        <v>11</v>
      </c>
      <c r="E77" t="s">
        <v>225</v>
      </c>
      <c r="F77" s="18">
        <v>1</v>
      </c>
      <c r="G77" s="18">
        <v>0</v>
      </c>
      <c r="H77" s="18">
        <v>0</v>
      </c>
      <c r="I77" s="18">
        <f t="shared" si="29"/>
        <v>0</v>
      </c>
      <c r="J77" s="1">
        <v>-1</v>
      </c>
      <c r="K77" s="1">
        <f t="shared" si="23"/>
        <v>1</v>
      </c>
      <c r="L77" s="1" t="str">
        <f t="shared" si="24"/>
        <v/>
      </c>
      <c r="M77" s="1" t="str">
        <f t="shared" si="25"/>
        <v/>
      </c>
      <c r="N77" s="1">
        <f t="shared" si="26"/>
        <v>4.5</v>
      </c>
      <c r="O77" s="1">
        <f t="shared" si="27"/>
        <v>1</v>
      </c>
      <c r="P77" s="1" t="str">
        <f t="shared" si="28"/>
        <v/>
      </c>
      <c r="AD77" s="1">
        <v>1</v>
      </c>
      <c r="AE77" s="9">
        <v>1</v>
      </c>
      <c r="AF77" s="1">
        <v>1</v>
      </c>
      <c r="AJ77" s="10"/>
    </row>
    <row r="78" spans="1:40" x14ac:dyDescent="0.3">
      <c r="A78" s="53">
        <v>42</v>
      </c>
      <c r="B78">
        <v>1995</v>
      </c>
      <c r="C78">
        <v>9</v>
      </c>
      <c r="D78">
        <v>11</v>
      </c>
      <c r="E78" t="s">
        <v>221</v>
      </c>
      <c r="F78" s="18">
        <v>2</v>
      </c>
      <c r="G78" s="18">
        <v>0</v>
      </c>
      <c r="H78" s="18">
        <v>1</v>
      </c>
      <c r="I78" s="18">
        <f t="shared" si="29"/>
        <v>1</v>
      </c>
      <c r="J78" s="1">
        <v>-1</v>
      </c>
      <c r="K78" s="1">
        <f t="shared" si="23"/>
        <v>-1</v>
      </c>
      <c r="L78" s="1" t="str">
        <f t="shared" si="24"/>
        <v/>
      </c>
      <c r="M78" s="1" t="str">
        <f t="shared" si="25"/>
        <v/>
      </c>
      <c r="N78" s="1">
        <f t="shared" si="26"/>
        <v>4</v>
      </c>
      <c r="O78" s="1">
        <f t="shared" si="27"/>
        <v>2</v>
      </c>
      <c r="P78" s="1">
        <f t="shared" si="28"/>
        <v>3</v>
      </c>
      <c r="AD78" s="1">
        <v>2</v>
      </c>
      <c r="AG78" s="1">
        <v>1</v>
      </c>
      <c r="AJ78" s="10"/>
      <c r="AL78" s="1">
        <v>1</v>
      </c>
      <c r="AN78" s="19" t="s">
        <v>45</v>
      </c>
    </row>
    <row r="79" spans="1:40" x14ac:dyDescent="0.3">
      <c r="A79" s="53">
        <v>42</v>
      </c>
      <c r="B79">
        <v>1995</v>
      </c>
      <c r="C79">
        <v>20</v>
      </c>
      <c r="D79">
        <v>11</v>
      </c>
      <c r="E79" t="s">
        <v>224</v>
      </c>
      <c r="F79" s="18">
        <v>3</v>
      </c>
      <c r="G79" s="18">
        <v>1</v>
      </c>
      <c r="H79" s="18">
        <v>1</v>
      </c>
      <c r="I79" s="18">
        <f t="shared" si="29"/>
        <v>1</v>
      </c>
      <c r="J79" s="1">
        <v>-1</v>
      </c>
      <c r="K79" s="1">
        <f t="shared" si="23"/>
        <v>-1</v>
      </c>
      <c r="L79" s="1" t="str">
        <f t="shared" si="24"/>
        <v/>
      </c>
      <c r="M79" s="1">
        <f t="shared" si="25"/>
        <v>1.5</v>
      </c>
      <c r="N79" s="1">
        <f t="shared" si="26"/>
        <v>1</v>
      </c>
      <c r="O79" s="1">
        <f t="shared" si="27"/>
        <v>3</v>
      </c>
      <c r="P79" s="1">
        <f t="shared" si="28"/>
        <v>2</v>
      </c>
      <c r="V79" s="1">
        <v>1</v>
      </c>
      <c r="W79" s="1">
        <v>1</v>
      </c>
      <c r="AA79" s="10">
        <v>2</v>
      </c>
      <c r="AH79" s="1">
        <v>1</v>
      </c>
      <c r="AJ79" s="10"/>
      <c r="AK79" s="1">
        <v>1</v>
      </c>
      <c r="AN79" s="19" t="s">
        <v>45</v>
      </c>
    </row>
    <row r="80" spans="1:40" x14ac:dyDescent="0.3">
      <c r="A80" s="53">
        <v>42</v>
      </c>
      <c r="B80">
        <v>1996</v>
      </c>
      <c r="C80">
        <v>25</v>
      </c>
      <c r="D80">
        <v>1</v>
      </c>
      <c r="E80" t="s">
        <v>244</v>
      </c>
      <c r="F80" s="18">
        <v>3</v>
      </c>
      <c r="G80" s="18">
        <v>0</v>
      </c>
      <c r="H80" s="18">
        <v>1</v>
      </c>
      <c r="I80" s="18">
        <f t="shared" si="29"/>
        <v>1</v>
      </c>
      <c r="J80" s="1">
        <v>-1</v>
      </c>
      <c r="K80" s="1">
        <f t="shared" si="23"/>
        <v>-1</v>
      </c>
      <c r="L80" s="1" t="str">
        <f t="shared" si="24"/>
        <v/>
      </c>
      <c r="M80" s="1" t="str">
        <f t="shared" si="25"/>
        <v/>
      </c>
      <c r="N80" s="1">
        <f t="shared" si="26"/>
        <v>1</v>
      </c>
      <c r="O80" s="1">
        <f t="shared" si="27"/>
        <v>2</v>
      </c>
      <c r="P80" s="1">
        <f t="shared" si="28"/>
        <v>1</v>
      </c>
      <c r="AA80" s="10">
        <v>2</v>
      </c>
      <c r="AG80" s="1">
        <v>1</v>
      </c>
      <c r="AJ80" s="10">
        <v>1</v>
      </c>
      <c r="AN80" s="19" t="s">
        <v>45</v>
      </c>
    </row>
    <row r="81" spans="1:40" x14ac:dyDescent="0.3">
      <c r="A81" s="53">
        <v>42</v>
      </c>
      <c r="B81">
        <v>1996</v>
      </c>
      <c r="C81" s="184">
        <v>14</v>
      </c>
      <c r="D81" s="184">
        <v>3</v>
      </c>
      <c r="E81" t="s">
        <v>251</v>
      </c>
      <c r="F81" s="18">
        <v>1</v>
      </c>
      <c r="G81" s="18">
        <v>1</v>
      </c>
      <c r="H81" s="18">
        <v>0</v>
      </c>
      <c r="I81" s="18">
        <f t="shared" si="29"/>
        <v>1</v>
      </c>
      <c r="J81" s="1">
        <v>-1</v>
      </c>
      <c r="K81" s="1">
        <f t="shared" si="23"/>
        <v>-1</v>
      </c>
      <c r="L81" s="1" t="str">
        <f t="shared" si="24"/>
        <v/>
      </c>
      <c r="M81" s="1" t="str">
        <f t="shared" si="25"/>
        <v/>
      </c>
      <c r="N81" s="1">
        <f t="shared" si="26"/>
        <v>2</v>
      </c>
      <c r="O81" s="1">
        <f t="shared" si="27"/>
        <v>1</v>
      </c>
      <c r="P81" s="1" t="str">
        <f t="shared" si="28"/>
        <v/>
      </c>
      <c r="AB81" s="1">
        <v>2</v>
      </c>
      <c r="AF81" s="1">
        <v>1</v>
      </c>
      <c r="AJ81" s="10"/>
    </row>
    <row r="82" spans="1:40" x14ac:dyDescent="0.3">
      <c r="A82" s="53">
        <v>42</v>
      </c>
      <c r="B82">
        <v>1996</v>
      </c>
      <c r="C82">
        <v>21</v>
      </c>
      <c r="D82">
        <v>3</v>
      </c>
      <c r="E82" t="s">
        <v>239</v>
      </c>
      <c r="F82" s="18">
        <v>3</v>
      </c>
      <c r="G82" s="18">
        <v>1</v>
      </c>
      <c r="H82" s="18">
        <v>1</v>
      </c>
      <c r="I82" s="18">
        <f t="shared" si="29"/>
        <v>1</v>
      </c>
      <c r="J82" s="1">
        <v>-1</v>
      </c>
      <c r="K82" s="1">
        <f t="shared" ref="K82:K119" si="30">IF(F82=2,-1,IF(F82=3,-1,IF((F82+G82)=2,-1,IF((F82+H82)=2,-1,1))))</f>
        <v>-1</v>
      </c>
      <c r="L82" s="1">
        <f t="shared" ref="L82:L119" si="31">IF(SUM(Q82:U82)=0,"",(Q82*1+R82*2+S82*3+T82*4+U82*5)/SUM(Q82:U82))</f>
        <v>3</v>
      </c>
      <c r="M82" s="1">
        <f t="shared" ref="M82:M119" si="32">IF(SUM(V82:Z82)=0,"",(V82*1+W82*2+X82*3+Y82*4+Z82*5)/SUM(V82:Z82))</f>
        <v>4</v>
      </c>
      <c r="N82" s="1">
        <f t="shared" ref="N82:N119" si="33">IF(SUM(AA82:AE82)=0,"",(AA82*1+AB82*2+AC82*3+AD82*4+AE82*5)/SUM(AA82:AE82))</f>
        <v>4</v>
      </c>
      <c r="O82" s="1">
        <f t="shared" ref="O82:O119" si="34">IF(AF82=1,1,(IF(AG82=1,2,(IF(AH82=1,3,(IF(AI82=1,4,"")))))))</f>
        <v>1</v>
      </c>
      <c r="P82" s="1">
        <f t="shared" ref="P82:P119" si="35">IF(AJ82=1,1,(IF(AK82=1,2,(IF(AL82=1,3,(IF(AM82=1,4,"")))))))</f>
        <v>2</v>
      </c>
      <c r="S82" s="1">
        <v>2</v>
      </c>
      <c r="Y82" s="1">
        <v>2</v>
      </c>
      <c r="AD82" s="1">
        <v>2</v>
      </c>
      <c r="AF82" s="1">
        <v>1</v>
      </c>
      <c r="AJ82" s="10"/>
      <c r="AK82" s="1">
        <v>1</v>
      </c>
    </row>
    <row r="83" spans="1:40" ht="14.4" customHeight="1" x14ac:dyDescent="0.3">
      <c r="A83" s="53">
        <v>42</v>
      </c>
      <c r="B83">
        <v>1996</v>
      </c>
      <c r="C83">
        <v>21</v>
      </c>
      <c r="D83">
        <v>3</v>
      </c>
      <c r="E83" t="s">
        <v>236</v>
      </c>
      <c r="F83" s="18">
        <v>1</v>
      </c>
      <c r="G83" s="18">
        <v>0</v>
      </c>
      <c r="H83" s="18">
        <v>0</v>
      </c>
      <c r="I83" s="18">
        <f t="shared" ref="I83:I119" si="36">IF(G83=1,1,IF(H83=1,1,0))</f>
        <v>0</v>
      </c>
      <c r="J83" s="1">
        <v>-1</v>
      </c>
      <c r="K83" s="1">
        <f t="shared" si="30"/>
        <v>1</v>
      </c>
      <c r="L83" s="1" t="str">
        <f t="shared" si="31"/>
        <v/>
      </c>
      <c r="M83" s="1" t="str">
        <f t="shared" si="32"/>
        <v/>
      </c>
      <c r="N83" s="1">
        <f t="shared" si="33"/>
        <v>2.2000000000000002</v>
      </c>
      <c r="O83" s="1">
        <f t="shared" si="34"/>
        <v>3</v>
      </c>
      <c r="P83" s="1" t="str">
        <f t="shared" si="35"/>
        <v/>
      </c>
      <c r="AA83" s="10">
        <v>0.5</v>
      </c>
      <c r="AB83" s="1">
        <v>1</v>
      </c>
      <c r="AC83" s="1">
        <v>1</v>
      </c>
      <c r="AH83" s="1">
        <v>1</v>
      </c>
      <c r="AJ83" s="10"/>
    </row>
    <row r="84" spans="1:40" x14ac:dyDescent="0.3">
      <c r="A84" s="53">
        <v>42</v>
      </c>
      <c r="B84">
        <v>1996</v>
      </c>
      <c r="C84">
        <v>11</v>
      </c>
      <c r="D84">
        <v>4</v>
      </c>
      <c r="E84" t="s">
        <v>241</v>
      </c>
      <c r="F84" s="18">
        <v>1</v>
      </c>
      <c r="G84" s="18">
        <v>1</v>
      </c>
      <c r="H84" s="18">
        <v>0</v>
      </c>
      <c r="I84" s="18">
        <f t="shared" si="36"/>
        <v>1</v>
      </c>
      <c r="J84" s="1">
        <v>-1</v>
      </c>
      <c r="K84" s="1">
        <f t="shared" si="30"/>
        <v>-1</v>
      </c>
      <c r="L84" s="1" t="str">
        <f t="shared" si="31"/>
        <v/>
      </c>
      <c r="M84" s="1" t="str">
        <f t="shared" si="32"/>
        <v/>
      </c>
      <c r="N84" s="1">
        <f t="shared" si="33"/>
        <v>2</v>
      </c>
      <c r="O84" s="1">
        <f t="shared" si="34"/>
        <v>1</v>
      </c>
      <c r="P84" s="1">
        <f t="shared" si="35"/>
        <v>1</v>
      </c>
      <c r="AB84" s="1">
        <v>2</v>
      </c>
      <c r="AF84" s="1">
        <v>1</v>
      </c>
      <c r="AJ84" s="10">
        <v>1</v>
      </c>
      <c r="AN84" s="19" t="s">
        <v>45</v>
      </c>
    </row>
    <row r="85" spans="1:40" x14ac:dyDescent="0.3">
      <c r="A85" s="53">
        <v>42</v>
      </c>
      <c r="B85">
        <v>1996</v>
      </c>
      <c r="C85" s="184">
        <v>11</v>
      </c>
      <c r="D85" s="184">
        <v>4</v>
      </c>
      <c r="E85" t="s">
        <v>252</v>
      </c>
      <c r="F85" s="18">
        <v>1</v>
      </c>
      <c r="G85" s="18">
        <v>1</v>
      </c>
      <c r="H85" s="18">
        <v>0</v>
      </c>
      <c r="I85" s="18">
        <f t="shared" si="36"/>
        <v>1</v>
      </c>
      <c r="J85" s="1">
        <v>-1</v>
      </c>
      <c r="K85" s="1">
        <f t="shared" si="30"/>
        <v>-1</v>
      </c>
      <c r="L85" s="1" t="str">
        <f t="shared" si="31"/>
        <v/>
      </c>
      <c r="M85" s="1" t="str">
        <f t="shared" si="32"/>
        <v/>
      </c>
      <c r="N85" s="1">
        <f t="shared" si="33"/>
        <v>4</v>
      </c>
      <c r="O85" s="1">
        <f t="shared" si="34"/>
        <v>2</v>
      </c>
      <c r="P85" s="1">
        <f t="shared" si="35"/>
        <v>4</v>
      </c>
      <c r="AD85" s="1">
        <v>2</v>
      </c>
      <c r="AG85" s="1">
        <v>1</v>
      </c>
      <c r="AJ85" s="10"/>
      <c r="AM85" s="9">
        <v>1</v>
      </c>
      <c r="AN85" s="19" t="s">
        <v>45</v>
      </c>
    </row>
    <row r="86" spans="1:40" x14ac:dyDescent="0.3">
      <c r="A86" s="53">
        <v>42</v>
      </c>
      <c r="B86">
        <v>1996</v>
      </c>
      <c r="C86">
        <v>15</v>
      </c>
      <c r="D86">
        <v>5</v>
      </c>
      <c r="E86" t="s">
        <v>240</v>
      </c>
      <c r="F86" s="18">
        <v>0</v>
      </c>
      <c r="G86" s="18">
        <v>0</v>
      </c>
      <c r="H86" s="18">
        <v>0</v>
      </c>
      <c r="I86" s="18">
        <f t="shared" si="36"/>
        <v>0</v>
      </c>
      <c r="J86" s="1">
        <v>-1</v>
      </c>
      <c r="K86" s="1">
        <f t="shared" si="30"/>
        <v>1</v>
      </c>
      <c r="L86" s="1" t="str">
        <f t="shared" si="31"/>
        <v/>
      </c>
      <c r="M86" s="1" t="str">
        <f t="shared" si="32"/>
        <v/>
      </c>
      <c r="N86" s="1" t="str">
        <f t="shared" si="33"/>
        <v/>
      </c>
      <c r="O86" s="1" t="str">
        <f t="shared" si="34"/>
        <v/>
      </c>
      <c r="P86" s="1" t="str">
        <f t="shared" si="35"/>
        <v/>
      </c>
      <c r="AJ86" s="10"/>
    </row>
    <row r="87" spans="1:40" x14ac:dyDescent="0.3">
      <c r="A87" s="53">
        <v>42</v>
      </c>
      <c r="B87">
        <v>1996</v>
      </c>
      <c r="C87">
        <v>14</v>
      </c>
      <c r="D87">
        <v>6</v>
      </c>
      <c r="E87" t="s">
        <v>238</v>
      </c>
      <c r="F87" s="18">
        <v>2</v>
      </c>
      <c r="G87" s="18">
        <v>0</v>
      </c>
      <c r="H87" s="18">
        <v>1</v>
      </c>
      <c r="I87" s="18">
        <f t="shared" si="36"/>
        <v>1</v>
      </c>
      <c r="J87" s="1">
        <v>-1</v>
      </c>
      <c r="K87" s="1">
        <f t="shared" si="30"/>
        <v>-1</v>
      </c>
      <c r="L87" s="1" t="str">
        <f t="shared" si="31"/>
        <v/>
      </c>
      <c r="M87" s="1">
        <f t="shared" si="32"/>
        <v>4.666666666666667</v>
      </c>
      <c r="N87" s="1">
        <f t="shared" si="33"/>
        <v>1</v>
      </c>
      <c r="O87" s="1">
        <f t="shared" si="34"/>
        <v>4</v>
      </c>
      <c r="P87" s="1">
        <f t="shared" si="35"/>
        <v>1</v>
      </c>
      <c r="Y87" s="1">
        <v>0.5</v>
      </c>
      <c r="Z87" s="1">
        <v>1</v>
      </c>
      <c r="AA87" s="10">
        <v>2</v>
      </c>
      <c r="AI87" s="1">
        <v>1</v>
      </c>
      <c r="AJ87" s="10">
        <v>1</v>
      </c>
      <c r="AN87" s="19" t="s">
        <v>45</v>
      </c>
    </row>
    <row r="88" spans="1:40" x14ac:dyDescent="0.3">
      <c r="A88" s="53">
        <v>42</v>
      </c>
      <c r="B88">
        <v>1996</v>
      </c>
      <c r="C88" s="184">
        <v>11</v>
      </c>
      <c r="D88" s="184">
        <v>7</v>
      </c>
      <c r="E88" t="s">
        <v>253</v>
      </c>
      <c r="F88" s="18">
        <v>1</v>
      </c>
      <c r="G88" s="18">
        <v>0</v>
      </c>
      <c r="H88" s="18">
        <v>0</v>
      </c>
      <c r="I88" s="18">
        <f t="shared" si="36"/>
        <v>0</v>
      </c>
      <c r="J88" s="1">
        <v>1</v>
      </c>
      <c r="K88" s="1">
        <f t="shared" si="30"/>
        <v>1</v>
      </c>
      <c r="L88" s="1" t="str">
        <f t="shared" si="31"/>
        <v/>
      </c>
      <c r="M88" s="1" t="str">
        <f t="shared" si="32"/>
        <v/>
      </c>
      <c r="N88" s="1">
        <f t="shared" si="33"/>
        <v>1.5</v>
      </c>
      <c r="O88" s="1">
        <f t="shared" si="34"/>
        <v>1</v>
      </c>
      <c r="P88" s="1" t="str">
        <f t="shared" si="35"/>
        <v/>
      </c>
      <c r="AA88" s="10">
        <v>1</v>
      </c>
      <c r="AB88" s="1">
        <v>1</v>
      </c>
      <c r="AF88" s="1">
        <v>1</v>
      </c>
      <c r="AJ88" s="10"/>
    </row>
    <row r="89" spans="1:40" x14ac:dyDescent="0.3">
      <c r="A89" s="183">
        <v>42</v>
      </c>
      <c r="B89">
        <v>1996</v>
      </c>
      <c r="C89" s="184">
        <v>11</v>
      </c>
      <c r="D89" s="184">
        <v>7</v>
      </c>
      <c r="E89" t="s">
        <v>272</v>
      </c>
      <c r="F89" s="18">
        <v>1</v>
      </c>
      <c r="G89" s="18">
        <v>0</v>
      </c>
      <c r="H89" s="18">
        <v>0</v>
      </c>
      <c r="I89" s="18">
        <f t="shared" si="36"/>
        <v>0</v>
      </c>
      <c r="J89" s="1">
        <v>-1</v>
      </c>
      <c r="K89" s="1">
        <f t="shared" si="30"/>
        <v>1</v>
      </c>
      <c r="L89" s="1" t="str">
        <f t="shared" si="31"/>
        <v/>
      </c>
      <c r="M89" s="1" t="str">
        <f t="shared" si="32"/>
        <v/>
      </c>
      <c r="N89" s="1">
        <f t="shared" si="33"/>
        <v>3</v>
      </c>
      <c r="O89" s="1">
        <f t="shared" si="34"/>
        <v>1</v>
      </c>
      <c r="P89" s="1" t="str">
        <f t="shared" si="35"/>
        <v/>
      </c>
      <c r="AB89" s="1">
        <v>0.5</v>
      </c>
      <c r="AC89" s="1">
        <v>1</v>
      </c>
      <c r="AD89" s="1">
        <v>0.5</v>
      </c>
      <c r="AF89" s="1">
        <v>1</v>
      </c>
      <c r="AJ89" s="10"/>
    </row>
    <row r="90" spans="1:40" x14ac:dyDescent="0.3">
      <c r="A90" s="53">
        <v>42</v>
      </c>
      <c r="B90">
        <v>1996</v>
      </c>
      <c r="C90">
        <v>11</v>
      </c>
      <c r="D90">
        <v>7</v>
      </c>
      <c r="E90" t="s">
        <v>237</v>
      </c>
      <c r="F90" s="18">
        <v>1</v>
      </c>
      <c r="G90" s="18">
        <v>1</v>
      </c>
      <c r="H90" s="18">
        <v>0</v>
      </c>
      <c r="I90" s="18">
        <f t="shared" si="36"/>
        <v>1</v>
      </c>
      <c r="J90" s="1">
        <v>-1</v>
      </c>
      <c r="K90" s="1">
        <f t="shared" si="30"/>
        <v>-1</v>
      </c>
      <c r="L90" s="1" t="str">
        <f t="shared" si="31"/>
        <v/>
      </c>
      <c r="M90" s="1" t="str">
        <f t="shared" si="32"/>
        <v/>
      </c>
      <c r="N90" s="1">
        <f t="shared" si="33"/>
        <v>1</v>
      </c>
      <c r="O90" s="1">
        <f t="shared" si="34"/>
        <v>2</v>
      </c>
      <c r="P90" s="1" t="str">
        <f t="shared" si="35"/>
        <v/>
      </c>
      <c r="AA90" s="10">
        <v>2</v>
      </c>
      <c r="AG90" s="1">
        <v>1</v>
      </c>
      <c r="AJ90" s="10"/>
    </row>
    <row r="91" spans="1:40" x14ac:dyDescent="0.3">
      <c r="A91" s="53">
        <v>42</v>
      </c>
      <c r="B91">
        <v>1996</v>
      </c>
      <c r="C91">
        <v>31</v>
      </c>
      <c r="D91">
        <v>7</v>
      </c>
      <c r="E91" t="s">
        <v>249</v>
      </c>
      <c r="F91" s="18">
        <v>3</v>
      </c>
      <c r="G91" s="18">
        <v>1</v>
      </c>
      <c r="H91" s="18">
        <v>1</v>
      </c>
      <c r="I91" s="18">
        <f t="shared" si="36"/>
        <v>1</v>
      </c>
      <c r="J91" s="1">
        <v>-1</v>
      </c>
      <c r="K91" s="1">
        <f t="shared" si="30"/>
        <v>-1</v>
      </c>
      <c r="L91" s="1" t="str">
        <f t="shared" si="31"/>
        <v/>
      </c>
      <c r="M91" s="1">
        <f t="shared" si="32"/>
        <v>4</v>
      </c>
      <c r="N91" s="1">
        <f t="shared" si="33"/>
        <v>4</v>
      </c>
      <c r="O91" s="1">
        <f t="shared" si="34"/>
        <v>2</v>
      </c>
      <c r="P91" s="1" t="str">
        <f t="shared" si="35"/>
        <v/>
      </c>
      <c r="Y91" s="1">
        <v>2</v>
      </c>
      <c r="AD91" s="1">
        <v>2</v>
      </c>
      <c r="AG91" s="1">
        <v>1</v>
      </c>
      <c r="AJ91" s="10"/>
    </row>
    <row r="92" spans="1:40" x14ac:dyDescent="0.3">
      <c r="A92" s="53">
        <v>42</v>
      </c>
      <c r="B92">
        <v>1996</v>
      </c>
      <c r="C92">
        <v>31</v>
      </c>
      <c r="D92">
        <v>7</v>
      </c>
      <c r="E92" t="s">
        <v>247</v>
      </c>
      <c r="F92" s="18">
        <v>3</v>
      </c>
      <c r="G92" s="18">
        <v>0</v>
      </c>
      <c r="H92" s="18">
        <v>1</v>
      </c>
      <c r="I92" s="18">
        <f t="shared" si="36"/>
        <v>1</v>
      </c>
      <c r="J92" s="1">
        <v>-1</v>
      </c>
      <c r="K92" s="1">
        <f t="shared" si="30"/>
        <v>-1</v>
      </c>
      <c r="L92" s="1" t="str">
        <f t="shared" si="31"/>
        <v/>
      </c>
      <c r="M92" s="1" t="str">
        <f t="shared" si="32"/>
        <v/>
      </c>
      <c r="N92" s="1">
        <f t="shared" si="33"/>
        <v>5</v>
      </c>
      <c r="O92" s="1">
        <f t="shared" si="34"/>
        <v>3</v>
      </c>
      <c r="P92" s="1">
        <f t="shared" si="35"/>
        <v>3</v>
      </c>
      <c r="AE92" s="9">
        <v>2</v>
      </c>
      <c r="AH92" s="1">
        <v>1</v>
      </c>
      <c r="AJ92" s="10"/>
      <c r="AL92" s="1">
        <v>1</v>
      </c>
      <c r="AN92" s="19" t="s">
        <v>45</v>
      </c>
    </row>
    <row r="93" spans="1:40" x14ac:dyDescent="0.3">
      <c r="A93" s="53">
        <v>42</v>
      </c>
      <c r="B93">
        <v>1996</v>
      </c>
      <c r="C93">
        <v>10</v>
      </c>
      <c r="D93">
        <v>9</v>
      </c>
      <c r="E93" t="s">
        <v>246</v>
      </c>
      <c r="F93" s="18">
        <v>3</v>
      </c>
      <c r="G93" s="18">
        <v>0</v>
      </c>
      <c r="H93" s="18">
        <v>1</v>
      </c>
      <c r="I93" s="18">
        <f t="shared" si="36"/>
        <v>1</v>
      </c>
      <c r="J93" s="1">
        <v>-1</v>
      </c>
      <c r="K93" s="1">
        <f t="shared" si="30"/>
        <v>-1</v>
      </c>
      <c r="L93" s="1" t="str">
        <f t="shared" si="31"/>
        <v/>
      </c>
      <c r="M93" s="1" t="str">
        <f t="shared" si="32"/>
        <v/>
      </c>
      <c r="N93" s="1">
        <f t="shared" si="33"/>
        <v>4</v>
      </c>
      <c r="O93" s="1">
        <f t="shared" si="34"/>
        <v>2</v>
      </c>
      <c r="P93" s="1">
        <f t="shared" si="35"/>
        <v>2</v>
      </c>
      <c r="AD93" s="1">
        <v>2</v>
      </c>
      <c r="AG93" s="1">
        <v>1</v>
      </c>
      <c r="AJ93" s="10"/>
      <c r="AK93" s="1">
        <v>1</v>
      </c>
      <c r="AN93" s="19" t="s">
        <v>45</v>
      </c>
    </row>
    <row r="94" spans="1:40" x14ac:dyDescent="0.3">
      <c r="A94" s="53">
        <v>42</v>
      </c>
      <c r="B94">
        <v>1996</v>
      </c>
      <c r="C94">
        <v>24</v>
      </c>
      <c r="D94">
        <v>10</v>
      </c>
      <c r="E94" t="s">
        <v>242</v>
      </c>
      <c r="F94" s="18">
        <v>1</v>
      </c>
      <c r="G94" s="18">
        <v>0</v>
      </c>
      <c r="H94" s="18">
        <v>0</v>
      </c>
      <c r="I94" s="18">
        <f t="shared" si="36"/>
        <v>0</v>
      </c>
      <c r="J94" s="1">
        <v>1</v>
      </c>
      <c r="K94" s="1">
        <f t="shared" si="30"/>
        <v>1</v>
      </c>
      <c r="L94" s="1" t="str">
        <f t="shared" si="31"/>
        <v/>
      </c>
      <c r="M94" s="1" t="str">
        <f t="shared" si="32"/>
        <v/>
      </c>
      <c r="N94" s="1">
        <f t="shared" si="33"/>
        <v>4.5</v>
      </c>
      <c r="O94" s="1">
        <f t="shared" si="34"/>
        <v>4</v>
      </c>
      <c r="P94" s="1" t="str">
        <f t="shared" si="35"/>
        <v/>
      </c>
      <c r="AD94" s="1">
        <v>1</v>
      </c>
      <c r="AE94" s="9">
        <v>1</v>
      </c>
      <c r="AI94" s="1">
        <v>1</v>
      </c>
      <c r="AJ94" s="10"/>
    </row>
    <row r="95" spans="1:40" x14ac:dyDescent="0.3">
      <c r="A95" s="53">
        <v>42</v>
      </c>
      <c r="B95">
        <v>1996</v>
      </c>
      <c r="C95" s="184">
        <v>7</v>
      </c>
      <c r="D95" s="184">
        <v>11</v>
      </c>
      <c r="E95" t="s">
        <v>250</v>
      </c>
      <c r="F95" s="18">
        <v>2</v>
      </c>
      <c r="G95" s="18">
        <v>0</v>
      </c>
      <c r="H95" s="18">
        <v>1</v>
      </c>
      <c r="I95" s="18">
        <f t="shared" si="36"/>
        <v>1</v>
      </c>
      <c r="J95" s="1">
        <v>-1</v>
      </c>
      <c r="K95" s="1">
        <f t="shared" si="30"/>
        <v>-1</v>
      </c>
      <c r="L95" s="1" t="str">
        <f t="shared" si="31"/>
        <v/>
      </c>
      <c r="M95" s="1" t="str">
        <f t="shared" si="32"/>
        <v/>
      </c>
      <c r="N95" s="1">
        <f t="shared" si="33"/>
        <v>5</v>
      </c>
      <c r="O95" s="1">
        <f t="shared" si="34"/>
        <v>2</v>
      </c>
      <c r="P95" s="1">
        <f t="shared" si="35"/>
        <v>4</v>
      </c>
      <c r="AE95" s="9">
        <v>2</v>
      </c>
      <c r="AG95" s="1">
        <v>1</v>
      </c>
      <c r="AJ95" s="10"/>
      <c r="AM95" s="9">
        <v>1</v>
      </c>
      <c r="AN95" s="19" t="s">
        <v>45</v>
      </c>
    </row>
    <row r="96" spans="1:40" x14ac:dyDescent="0.3">
      <c r="A96" s="53">
        <v>42</v>
      </c>
      <c r="B96">
        <v>1996</v>
      </c>
      <c r="C96">
        <v>14</v>
      </c>
      <c r="D96">
        <v>11</v>
      </c>
      <c r="E96" t="s">
        <v>245</v>
      </c>
      <c r="F96" s="18">
        <v>1</v>
      </c>
      <c r="G96" s="18">
        <v>0</v>
      </c>
      <c r="H96" s="18">
        <v>0</v>
      </c>
      <c r="I96" s="18">
        <f t="shared" si="36"/>
        <v>0</v>
      </c>
      <c r="J96" s="1">
        <v>-1</v>
      </c>
      <c r="K96" s="1">
        <f t="shared" si="30"/>
        <v>1</v>
      </c>
      <c r="L96" s="1">
        <f t="shared" si="31"/>
        <v>4</v>
      </c>
      <c r="M96" s="1">
        <f t="shared" si="32"/>
        <v>2</v>
      </c>
      <c r="N96" s="1">
        <f t="shared" si="33"/>
        <v>2</v>
      </c>
      <c r="O96" s="1">
        <f t="shared" si="34"/>
        <v>3</v>
      </c>
      <c r="P96" s="1">
        <f t="shared" si="35"/>
        <v>1</v>
      </c>
      <c r="S96" s="1">
        <v>1</v>
      </c>
      <c r="T96" s="1">
        <v>1</v>
      </c>
      <c r="U96" s="9">
        <v>1</v>
      </c>
      <c r="V96" s="1">
        <v>1</v>
      </c>
      <c r="W96" s="1">
        <v>1</v>
      </c>
      <c r="X96" s="1">
        <v>1</v>
      </c>
      <c r="AA96" s="10">
        <v>1</v>
      </c>
      <c r="AB96" s="1">
        <v>1</v>
      </c>
      <c r="AC96" s="1">
        <v>1</v>
      </c>
      <c r="AH96" s="1">
        <v>1</v>
      </c>
      <c r="AJ96" s="10">
        <v>1</v>
      </c>
      <c r="AN96" s="19" t="s">
        <v>44</v>
      </c>
    </row>
    <row r="97" spans="1:40" x14ac:dyDescent="0.3">
      <c r="A97" s="53">
        <v>42</v>
      </c>
      <c r="B97">
        <v>1996</v>
      </c>
      <c r="C97" s="184">
        <v>5</v>
      </c>
      <c r="D97" s="184">
        <v>12</v>
      </c>
      <c r="E97" t="s">
        <v>254</v>
      </c>
      <c r="F97" s="18">
        <v>1</v>
      </c>
      <c r="G97" s="18">
        <v>1</v>
      </c>
      <c r="H97" s="18">
        <v>0</v>
      </c>
      <c r="I97" s="18">
        <f t="shared" si="36"/>
        <v>1</v>
      </c>
      <c r="J97" s="1">
        <v>-1</v>
      </c>
      <c r="K97" s="1">
        <f t="shared" si="30"/>
        <v>-1</v>
      </c>
      <c r="L97" s="1">
        <f t="shared" si="31"/>
        <v>2</v>
      </c>
      <c r="M97" s="1">
        <f t="shared" si="32"/>
        <v>4</v>
      </c>
      <c r="N97" s="1">
        <f t="shared" si="33"/>
        <v>4</v>
      </c>
      <c r="O97" s="1">
        <f t="shared" si="34"/>
        <v>1</v>
      </c>
      <c r="P97" s="1">
        <f t="shared" si="35"/>
        <v>1</v>
      </c>
      <c r="R97" s="1">
        <v>2</v>
      </c>
      <c r="Y97" s="1">
        <v>2</v>
      </c>
      <c r="AD97" s="1">
        <v>2</v>
      </c>
      <c r="AF97" s="1">
        <v>1</v>
      </c>
      <c r="AJ97" s="10">
        <v>1</v>
      </c>
      <c r="AN97" s="19" t="s">
        <v>45</v>
      </c>
    </row>
    <row r="98" spans="1:40" x14ac:dyDescent="0.3">
      <c r="A98" s="53">
        <v>42</v>
      </c>
      <c r="B98">
        <v>1996</v>
      </c>
      <c r="C98">
        <v>12</v>
      </c>
      <c r="D98">
        <v>12</v>
      </c>
      <c r="E98" t="s">
        <v>243</v>
      </c>
      <c r="F98" s="18">
        <v>1</v>
      </c>
      <c r="G98" s="18">
        <v>0</v>
      </c>
      <c r="H98" s="18">
        <v>0</v>
      </c>
      <c r="I98" s="18">
        <f t="shared" si="36"/>
        <v>0</v>
      </c>
      <c r="J98" s="1">
        <v>-1</v>
      </c>
      <c r="K98" s="1">
        <f t="shared" si="30"/>
        <v>1</v>
      </c>
      <c r="L98" s="1" t="str">
        <f t="shared" si="31"/>
        <v/>
      </c>
      <c r="M98" s="1">
        <f t="shared" si="32"/>
        <v>4.2</v>
      </c>
      <c r="N98" s="1">
        <f t="shared" si="33"/>
        <v>4.2</v>
      </c>
      <c r="O98" s="1">
        <f t="shared" si="34"/>
        <v>1</v>
      </c>
      <c r="P98" s="1">
        <f t="shared" si="35"/>
        <v>2</v>
      </c>
      <c r="X98" s="1">
        <v>0.5</v>
      </c>
      <c r="Y98" s="1">
        <v>1</v>
      </c>
      <c r="Z98" s="1">
        <v>1</v>
      </c>
      <c r="AC98" s="1">
        <v>0.5</v>
      </c>
      <c r="AD98" s="1">
        <v>1</v>
      </c>
      <c r="AE98" s="9">
        <v>1</v>
      </c>
      <c r="AF98" s="1">
        <v>1</v>
      </c>
      <c r="AJ98" s="10"/>
      <c r="AK98" s="1">
        <v>1</v>
      </c>
      <c r="AN98" s="19" t="s">
        <v>45</v>
      </c>
    </row>
    <row r="99" spans="1:40" x14ac:dyDescent="0.3">
      <c r="A99" s="183">
        <v>42</v>
      </c>
      <c r="B99">
        <v>1997</v>
      </c>
      <c r="C99" s="184">
        <v>27</v>
      </c>
      <c r="D99" s="184">
        <v>2</v>
      </c>
      <c r="E99" t="s">
        <v>278</v>
      </c>
      <c r="F99" s="18">
        <v>1</v>
      </c>
      <c r="G99" s="18">
        <v>0</v>
      </c>
      <c r="H99" s="18">
        <v>0</v>
      </c>
      <c r="I99" s="18">
        <f t="shared" si="36"/>
        <v>0</v>
      </c>
      <c r="J99" s="1">
        <v>1</v>
      </c>
      <c r="K99" s="1">
        <f t="shared" si="30"/>
        <v>1</v>
      </c>
      <c r="L99" s="1">
        <f t="shared" si="31"/>
        <v>1.8</v>
      </c>
      <c r="M99" s="1">
        <f t="shared" si="32"/>
        <v>4</v>
      </c>
      <c r="N99" s="1">
        <f t="shared" si="33"/>
        <v>4.5</v>
      </c>
      <c r="O99" s="1">
        <f t="shared" si="34"/>
        <v>3</v>
      </c>
      <c r="P99" s="1" t="str">
        <f t="shared" si="35"/>
        <v/>
      </c>
      <c r="Q99" s="10">
        <v>1</v>
      </c>
      <c r="R99" s="1">
        <v>1</v>
      </c>
      <c r="S99" s="1">
        <v>0.5</v>
      </c>
      <c r="X99" s="1">
        <v>1</v>
      </c>
      <c r="Y99" s="1">
        <v>1</v>
      </c>
      <c r="Z99" s="1">
        <v>1</v>
      </c>
      <c r="AD99" s="1">
        <v>1</v>
      </c>
      <c r="AE99" s="9">
        <v>1</v>
      </c>
      <c r="AH99" s="1">
        <v>1</v>
      </c>
      <c r="AJ99" s="10"/>
    </row>
    <row r="100" spans="1:40" ht="15.75" customHeight="1" x14ac:dyDescent="0.3">
      <c r="A100" s="183">
        <v>42</v>
      </c>
      <c r="B100">
        <v>1997</v>
      </c>
      <c r="C100" s="184">
        <v>20</v>
      </c>
      <c r="D100" s="184">
        <v>3</v>
      </c>
      <c r="E100" t="s">
        <v>274</v>
      </c>
      <c r="F100" s="18">
        <v>1</v>
      </c>
      <c r="G100" s="18">
        <v>0</v>
      </c>
      <c r="H100" s="18">
        <v>0</v>
      </c>
      <c r="I100" s="18">
        <f t="shared" si="36"/>
        <v>0</v>
      </c>
      <c r="J100" s="1">
        <v>1</v>
      </c>
      <c r="K100" s="1">
        <f t="shared" si="30"/>
        <v>1</v>
      </c>
      <c r="L100" s="1">
        <f t="shared" si="31"/>
        <v>1.8</v>
      </c>
      <c r="M100" s="1">
        <f t="shared" si="32"/>
        <v>4</v>
      </c>
      <c r="N100" s="1">
        <f t="shared" si="33"/>
        <v>4</v>
      </c>
      <c r="O100" s="1">
        <f t="shared" si="34"/>
        <v>3</v>
      </c>
      <c r="P100" s="1">
        <f t="shared" si="35"/>
        <v>2</v>
      </c>
      <c r="Q100" s="10">
        <v>1</v>
      </c>
      <c r="R100" s="1">
        <v>1</v>
      </c>
      <c r="S100" s="1">
        <v>0.5</v>
      </c>
      <c r="X100" s="1">
        <v>1</v>
      </c>
      <c r="Y100" s="1">
        <v>1</v>
      </c>
      <c r="Z100" s="1">
        <v>1</v>
      </c>
      <c r="AC100" s="1">
        <v>1</v>
      </c>
      <c r="AD100" s="1">
        <v>1</v>
      </c>
      <c r="AE100" s="9">
        <v>1</v>
      </c>
      <c r="AH100" s="1">
        <v>1</v>
      </c>
      <c r="AJ100" s="10"/>
      <c r="AK100" s="1">
        <v>1</v>
      </c>
      <c r="AN100" s="19" t="s">
        <v>296</v>
      </c>
    </row>
    <row r="101" spans="1:40" x14ac:dyDescent="0.3">
      <c r="A101" s="183">
        <v>42</v>
      </c>
      <c r="B101">
        <v>1997</v>
      </c>
      <c r="C101" s="184">
        <v>20</v>
      </c>
      <c r="D101" s="184">
        <v>3</v>
      </c>
      <c r="E101" t="s">
        <v>273</v>
      </c>
      <c r="F101" s="18">
        <v>1</v>
      </c>
      <c r="G101" s="18">
        <v>0</v>
      </c>
      <c r="H101" s="18">
        <v>0</v>
      </c>
      <c r="I101" s="18">
        <f t="shared" si="36"/>
        <v>0</v>
      </c>
      <c r="J101" s="1">
        <v>1</v>
      </c>
      <c r="K101" s="1">
        <f t="shared" si="30"/>
        <v>1</v>
      </c>
      <c r="L101" s="1">
        <f t="shared" si="31"/>
        <v>4.5</v>
      </c>
      <c r="M101" s="1">
        <f t="shared" si="32"/>
        <v>1.5</v>
      </c>
      <c r="N101" s="1">
        <f t="shared" si="33"/>
        <v>1.5</v>
      </c>
      <c r="O101" s="1">
        <f t="shared" si="34"/>
        <v>1</v>
      </c>
      <c r="P101" s="1">
        <f t="shared" si="35"/>
        <v>1</v>
      </c>
      <c r="T101" s="1">
        <v>1</v>
      </c>
      <c r="U101" s="9">
        <v>1</v>
      </c>
      <c r="V101" s="1">
        <v>1</v>
      </c>
      <c r="W101" s="1">
        <v>1</v>
      </c>
      <c r="AA101" s="10">
        <v>1</v>
      </c>
      <c r="AB101" s="1">
        <v>1</v>
      </c>
      <c r="AF101" s="1">
        <v>1</v>
      </c>
      <c r="AJ101" s="10">
        <v>1</v>
      </c>
      <c r="AN101" s="19" t="s">
        <v>45</v>
      </c>
    </row>
    <row r="102" spans="1:40" x14ac:dyDescent="0.3">
      <c r="A102" s="183">
        <v>42</v>
      </c>
      <c r="B102">
        <v>1997</v>
      </c>
      <c r="C102" s="184">
        <v>3</v>
      </c>
      <c r="D102" s="184">
        <v>4</v>
      </c>
      <c r="E102" t="s">
        <v>275</v>
      </c>
      <c r="F102" s="18">
        <v>1</v>
      </c>
      <c r="G102" s="18">
        <v>0</v>
      </c>
      <c r="H102" s="18">
        <v>0</v>
      </c>
      <c r="I102" s="18">
        <f t="shared" si="36"/>
        <v>0</v>
      </c>
      <c r="J102" s="1">
        <v>1</v>
      </c>
      <c r="K102" s="1">
        <f t="shared" si="30"/>
        <v>1</v>
      </c>
      <c r="L102" s="1" t="str">
        <f t="shared" si="31"/>
        <v/>
      </c>
      <c r="M102" s="1" t="str">
        <f t="shared" si="32"/>
        <v/>
      </c>
      <c r="N102" s="1">
        <f t="shared" si="33"/>
        <v>2.8</v>
      </c>
      <c r="O102" s="1">
        <f t="shared" si="34"/>
        <v>1</v>
      </c>
      <c r="P102" s="1">
        <f t="shared" si="35"/>
        <v>1</v>
      </c>
      <c r="AB102" s="1">
        <v>1</v>
      </c>
      <c r="AC102" s="1">
        <v>1</v>
      </c>
      <c r="AD102" s="1">
        <v>0.5</v>
      </c>
      <c r="AF102" s="1">
        <v>1</v>
      </c>
      <c r="AJ102" s="10">
        <v>1</v>
      </c>
      <c r="AN102" s="19" t="s">
        <v>47</v>
      </c>
    </row>
    <row r="103" spans="1:40" x14ac:dyDescent="0.3">
      <c r="A103" s="183">
        <v>42</v>
      </c>
      <c r="B103">
        <v>1997</v>
      </c>
      <c r="C103" s="184">
        <v>3</v>
      </c>
      <c r="D103" s="184">
        <v>4</v>
      </c>
      <c r="E103" t="s">
        <v>279</v>
      </c>
      <c r="F103" s="18">
        <v>1</v>
      </c>
      <c r="G103" s="18">
        <v>1</v>
      </c>
      <c r="H103" s="18">
        <v>0</v>
      </c>
      <c r="I103" s="18">
        <f t="shared" si="36"/>
        <v>1</v>
      </c>
      <c r="J103" s="1">
        <v>-1</v>
      </c>
      <c r="K103" s="1">
        <f t="shared" si="30"/>
        <v>-1</v>
      </c>
      <c r="L103" s="1" t="str">
        <f t="shared" si="31"/>
        <v/>
      </c>
      <c r="M103" s="1" t="str">
        <f t="shared" si="32"/>
        <v/>
      </c>
      <c r="N103" s="1">
        <f t="shared" si="33"/>
        <v>5</v>
      </c>
      <c r="O103" s="1">
        <f t="shared" si="34"/>
        <v>1</v>
      </c>
      <c r="P103" s="1">
        <f t="shared" si="35"/>
        <v>4</v>
      </c>
      <c r="AE103" s="9">
        <v>2</v>
      </c>
      <c r="AF103" s="1">
        <v>1</v>
      </c>
      <c r="AJ103" s="10"/>
      <c r="AM103" s="9">
        <v>1</v>
      </c>
      <c r="AN103" s="19" t="s">
        <v>45</v>
      </c>
    </row>
    <row r="104" spans="1:40" x14ac:dyDescent="0.3">
      <c r="A104" s="183">
        <v>42</v>
      </c>
      <c r="B104">
        <v>1997</v>
      </c>
      <c r="C104" s="184">
        <v>17</v>
      </c>
      <c r="D104" s="184">
        <v>4</v>
      </c>
      <c r="E104" t="s">
        <v>280</v>
      </c>
      <c r="F104" s="18">
        <v>1</v>
      </c>
      <c r="G104" s="18">
        <v>0</v>
      </c>
      <c r="H104" s="18">
        <v>0</v>
      </c>
      <c r="I104" s="18">
        <f t="shared" si="36"/>
        <v>0</v>
      </c>
      <c r="J104" s="1">
        <v>1</v>
      </c>
      <c r="K104" s="1">
        <f t="shared" si="30"/>
        <v>1</v>
      </c>
      <c r="L104" s="1" t="str">
        <f t="shared" si="31"/>
        <v/>
      </c>
      <c r="M104" s="1" t="str">
        <f t="shared" si="32"/>
        <v/>
      </c>
      <c r="N104" s="1">
        <f t="shared" si="33"/>
        <v>2</v>
      </c>
      <c r="O104" s="1">
        <f t="shared" si="34"/>
        <v>4</v>
      </c>
      <c r="P104" s="1" t="str">
        <f t="shared" si="35"/>
        <v/>
      </c>
      <c r="AA104" s="10">
        <v>1</v>
      </c>
      <c r="AB104" s="1">
        <v>1</v>
      </c>
      <c r="AC104" s="1">
        <v>1</v>
      </c>
      <c r="AI104" s="1">
        <v>1</v>
      </c>
      <c r="AJ104" s="10"/>
    </row>
    <row r="105" spans="1:40" x14ac:dyDescent="0.3">
      <c r="A105" s="183">
        <v>42</v>
      </c>
      <c r="B105">
        <v>1997</v>
      </c>
      <c r="C105" s="184">
        <v>17</v>
      </c>
      <c r="D105" s="184">
        <v>4</v>
      </c>
      <c r="E105" t="s">
        <v>281</v>
      </c>
      <c r="F105" s="18">
        <v>2</v>
      </c>
      <c r="G105" s="18">
        <v>0</v>
      </c>
      <c r="H105" s="18">
        <v>1</v>
      </c>
      <c r="I105" s="18">
        <f t="shared" si="36"/>
        <v>1</v>
      </c>
      <c r="J105" s="1">
        <v>-1</v>
      </c>
      <c r="K105" s="1">
        <f t="shared" si="30"/>
        <v>-1</v>
      </c>
      <c r="L105" s="1">
        <f t="shared" si="31"/>
        <v>5</v>
      </c>
      <c r="M105" s="1" t="str">
        <f t="shared" si="32"/>
        <v/>
      </c>
      <c r="N105" s="1">
        <f t="shared" si="33"/>
        <v>3</v>
      </c>
      <c r="O105" s="1">
        <f t="shared" si="34"/>
        <v>1</v>
      </c>
      <c r="P105" s="1">
        <f t="shared" si="35"/>
        <v>1</v>
      </c>
      <c r="U105" s="9">
        <v>2</v>
      </c>
      <c r="AC105" s="1">
        <v>2</v>
      </c>
      <c r="AF105" s="1">
        <v>1</v>
      </c>
      <c r="AJ105" s="10">
        <v>1</v>
      </c>
      <c r="AN105" s="19" t="s">
        <v>45</v>
      </c>
    </row>
    <row r="106" spans="1:40" x14ac:dyDescent="0.3">
      <c r="A106" s="183">
        <v>43</v>
      </c>
      <c r="B106">
        <v>1997</v>
      </c>
      <c r="C106" s="184">
        <v>8</v>
      </c>
      <c r="D106" s="184">
        <v>5</v>
      </c>
      <c r="E106" t="s">
        <v>282</v>
      </c>
      <c r="F106" s="18">
        <v>1</v>
      </c>
      <c r="G106" s="18">
        <v>1</v>
      </c>
      <c r="H106" s="18">
        <v>0</v>
      </c>
      <c r="I106" s="18">
        <f t="shared" si="36"/>
        <v>1</v>
      </c>
      <c r="J106" s="1">
        <v>-1</v>
      </c>
      <c r="K106" s="1">
        <f t="shared" si="30"/>
        <v>-1</v>
      </c>
      <c r="L106" s="1" t="str">
        <f t="shared" si="31"/>
        <v/>
      </c>
      <c r="M106" s="1" t="str">
        <f t="shared" si="32"/>
        <v/>
      </c>
      <c r="N106" s="1">
        <f t="shared" si="33"/>
        <v>5</v>
      </c>
      <c r="O106" s="1">
        <f t="shared" si="34"/>
        <v>4</v>
      </c>
      <c r="P106" s="1">
        <f t="shared" si="35"/>
        <v>3</v>
      </c>
      <c r="AE106" s="9">
        <v>2</v>
      </c>
      <c r="AI106" s="1">
        <v>1</v>
      </c>
      <c r="AJ106" s="10"/>
      <c r="AL106" s="1">
        <v>1</v>
      </c>
      <c r="AN106" s="19" t="s">
        <v>45</v>
      </c>
    </row>
    <row r="107" spans="1:40" ht="15.75" customHeight="1" x14ac:dyDescent="0.3">
      <c r="A107" s="183">
        <v>43</v>
      </c>
      <c r="B107">
        <v>1997</v>
      </c>
      <c r="C107" s="184">
        <v>8</v>
      </c>
      <c r="D107" s="184">
        <v>5</v>
      </c>
      <c r="E107" t="s">
        <v>276</v>
      </c>
      <c r="F107" s="1">
        <v>1</v>
      </c>
      <c r="G107" s="18">
        <v>0</v>
      </c>
      <c r="H107" s="18">
        <v>0</v>
      </c>
      <c r="I107" s="18">
        <f t="shared" si="36"/>
        <v>0</v>
      </c>
      <c r="J107" s="1">
        <v>-1</v>
      </c>
      <c r="K107" s="1">
        <f t="shared" si="30"/>
        <v>1</v>
      </c>
      <c r="L107" s="1" t="str">
        <f t="shared" si="31"/>
        <v/>
      </c>
      <c r="M107" s="1">
        <f t="shared" si="32"/>
        <v>1.5</v>
      </c>
      <c r="N107" s="1">
        <f t="shared" si="33"/>
        <v>1.5</v>
      </c>
      <c r="O107" s="1">
        <f t="shared" si="34"/>
        <v>1</v>
      </c>
      <c r="P107" s="1">
        <f t="shared" si="35"/>
        <v>1</v>
      </c>
      <c r="V107" s="1">
        <v>1</v>
      </c>
      <c r="W107" s="1">
        <v>1</v>
      </c>
      <c r="AA107" s="10">
        <v>1</v>
      </c>
      <c r="AB107" s="1">
        <v>1</v>
      </c>
      <c r="AF107" s="1">
        <v>1</v>
      </c>
      <c r="AJ107" s="10">
        <v>1</v>
      </c>
      <c r="AN107" s="19" t="s">
        <v>44</v>
      </c>
    </row>
    <row r="108" spans="1:40" x14ac:dyDescent="0.3">
      <c r="A108" s="183">
        <v>43</v>
      </c>
      <c r="B108">
        <v>1997</v>
      </c>
      <c r="C108" s="184">
        <v>22</v>
      </c>
      <c r="D108" s="184">
        <v>5</v>
      </c>
      <c r="E108" t="s">
        <v>277</v>
      </c>
      <c r="F108" s="1">
        <v>2</v>
      </c>
      <c r="G108" s="1">
        <v>0</v>
      </c>
      <c r="H108" s="1">
        <v>1</v>
      </c>
      <c r="I108" s="18">
        <f t="shared" si="36"/>
        <v>1</v>
      </c>
      <c r="J108" s="1">
        <v>-1</v>
      </c>
      <c r="K108" s="1">
        <f t="shared" si="30"/>
        <v>-1</v>
      </c>
      <c r="L108" s="1" t="str">
        <f t="shared" si="31"/>
        <v/>
      </c>
      <c r="M108" s="1" t="str">
        <f t="shared" si="32"/>
        <v/>
      </c>
      <c r="N108" s="1">
        <f t="shared" si="33"/>
        <v>4</v>
      </c>
      <c r="O108" s="1">
        <f t="shared" si="34"/>
        <v>2</v>
      </c>
      <c r="P108" s="1">
        <f t="shared" si="35"/>
        <v>1</v>
      </c>
      <c r="AD108" s="1">
        <v>2</v>
      </c>
      <c r="AG108" s="1">
        <v>1</v>
      </c>
      <c r="AJ108" s="10">
        <v>1</v>
      </c>
      <c r="AN108" s="19" t="s">
        <v>44</v>
      </c>
    </row>
    <row r="109" spans="1:40" x14ac:dyDescent="0.3">
      <c r="A109" s="183">
        <v>43</v>
      </c>
      <c r="B109">
        <v>1997</v>
      </c>
      <c r="C109" s="184">
        <v>23</v>
      </c>
      <c r="D109" s="184">
        <v>5</v>
      </c>
      <c r="E109" t="s">
        <v>292</v>
      </c>
      <c r="F109" s="18">
        <v>3</v>
      </c>
      <c r="G109" s="18">
        <v>1</v>
      </c>
      <c r="H109" s="18">
        <v>1</v>
      </c>
      <c r="I109" s="18">
        <f t="shared" si="36"/>
        <v>1</v>
      </c>
      <c r="J109" s="1">
        <v>-1</v>
      </c>
      <c r="K109" s="1">
        <f t="shared" si="30"/>
        <v>-1</v>
      </c>
      <c r="L109" s="1">
        <f t="shared" si="31"/>
        <v>2</v>
      </c>
      <c r="M109" s="1">
        <f t="shared" si="32"/>
        <v>4</v>
      </c>
      <c r="N109" s="1">
        <f t="shared" si="33"/>
        <v>4</v>
      </c>
      <c r="O109" s="1">
        <f t="shared" si="34"/>
        <v>1</v>
      </c>
      <c r="P109" s="1" t="str">
        <f t="shared" si="35"/>
        <v/>
      </c>
      <c r="R109" s="1">
        <v>2</v>
      </c>
      <c r="Y109" s="1">
        <v>2</v>
      </c>
      <c r="AD109" s="1">
        <v>2</v>
      </c>
      <c r="AF109" s="1">
        <v>1</v>
      </c>
      <c r="AJ109" s="10"/>
    </row>
    <row r="110" spans="1:40" x14ac:dyDescent="0.3">
      <c r="A110" s="183">
        <v>43</v>
      </c>
      <c r="B110">
        <v>1997</v>
      </c>
      <c r="C110" s="184">
        <v>11</v>
      </c>
      <c r="D110" s="184">
        <v>6</v>
      </c>
      <c r="E110" t="s">
        <v>283</v>
      </c>
      <c r="F110" s="18">
        <v>1</v>
      </c>
      <c r="G110" s="18">
        <v>0</v>
      </c>
      <c r="H110" s="18">
        <v>0</v>
      </c>
      <c r="I110" s="18">
        <f t="shared" si="36"/>
        <v>0</v>
      </c>
      <c r="J110" s="1">
        <v>-1</v>
      </c>
      <c r="K110" s="1">
        <f t="shared" si="30"/>
        <v>1</v>
      </c>
      <c r="L110" s="1">
        <f t="shared" si="31"/>
        <v>2</v>
      </c>
      <c r="M110" s="1" t="str">
        <f t="shared" si="32"/>
        <v/>
      </c>
      <c r="N110" s="1">
        <f t="shared" si="33"/>
        <v>4.5</v>
      </c>
      <c r="O110" s="1">
        <f t="shared" si="34"/>
        <v>1</v>
      </c>
      <c r="P110" s="1">
        <f t="shared" si="35"/>
        <v>4</v>
      </c>
      <c r="Q110" s="10">
        <v>1</v>
      </c>
      <c r="R110" s="1">
        <v>1</v>
      </c>
      <c r="S110" s="1">
        <v>1</v>
      </c>
      <c r="AD110" s="1">
        <v>1</v>
      </c>
      <c r="AE110" s="9">
        <v>1</v>
      </c>
      <c r="AF110" s="1">
        <v>1</v>
      </c>
      <c r="AJ110" s="10"/>
      <c r="AM110" s="9">
        <v>1</v>
      </c>
      <c r="AN110" s="19" t="s">
        <v>45</v>
      </c>
    </row>
    <row r="111" spans="1:40" x14ac:dyDescent="0.3">
      <c r="A111" s="183">
        <v>43</v>
      </c>
      <c r="B111">
        <v>1997</v>
      </c>
      <c r="C111" s="184">
        <v>19</v>
      </c>
      <c r="D111" s="184">
        <v>6</v>
      </c>
      <c r="E111" t="s">
        <v>290</v>
      </c>
      <c r="F111" s="18">
        <v>1</v>
      </c>
      <c r="G111" s="18">
        <v>0</v>
      </c>
      <c r="H111" s="18">
        <v>0</v>
      </c>
      <c r="I111" s="18">
        <f t="shared" si="36"/>
        <v>0</v>
      </c>
      <c r="J111" s="1">
        <v>1</v>
      </c>
      <c r="K111" s="1">
        <f t="shared" si="30"/>
        <v>1</v>
      </c>
      <c r="L111" s="1" t="str">
        <f t="shared" si="31"/>
        <v/>
      </c>
      <c r="M111" s="1">
        <f t="shared" si="32"/>
        <v>3.2</v>
      </c>
      <c r="N111" s="1">
        <f t="shared" si="33"/>
        <v>4.5</v>
      </c>
      <c r="O111" s="1">
        <f t="shared" si="34"/>
        <v>1</v>
      </c>
      <c r="P111" s="1">
        <f t="shared" si="35"/>
        <v>4</v>
      </c>
      <c r="W111" s="1">
        <v>0.5</v>
      </c>
      <c r="X111" s="1">
        <v>1</v>
      </c>
      <c r="Y111" s="1">
        <v>1</v>
      </c>
      <c r="AD111" s="1">
        <v>1</v>
      </c>
      <c r="AE111" s="9">
        <v>1</v>
      </c>
      <c r="AF111" s="1">
        <v>1</v>
      </c>
      <c r="AJ111" s="10"/>
      <c r="AM111" s="9">
        <v>1</v>
      </c>
      <c r="AN111" s="19" t="s">
        <v>44</v>
      </c>
    </row>
    <row r="112" spans="1:40" x14ac:dyDescent="0.3">
      <c r="A112" s="183">
        <v>43</v>
      </c>
      <c r="B112">
        <v>1997</v>
      </c>
      <c r="C112" s="184">
        <v>19</v>
      </c>
      <c r="D112" s="184">
        <v>6</v>
      </c>
      <c r="E112" t="s">
        <v>291</v>
      </c>
      <c r="F112" s="18">
        <v>1</v>
      </c>
      <c r="G112" s="18">
        <v>0</v>
      </c>
      <c r="H112" s="18">
        <v>0</v>
      </c>
      <c r="I112" s="18">
        <f t="shared" si="36"/>
        <v>0</v>
      </c>
      <c r="J112" s="1">
        <v>-1</v>
      </c>
      <c r="K112" s="1">
        <f t="shared" si="30"/>
        <v>1</v>
      </c>
      <c r="L112" s="1" t="str">
        <f t="shared" si="31"/>
        <v/>
      </c>
      <c r="M112" s="1">
        <f t="shared" si="32"/>
        <v>4.5</v>
      </c>
      <c r="N112" s="1">
        <f t="shared" si="33"/>
        <v>4.5</v>
      </c>
      <c r="O112" s="1">
        <f t="shared" si="34"/>
        <v>2</v>
      </c>
      <c r="P112" s="1" t="str">
        <f t="shared" si="35"/>
        <v/>
      </c>
      <c r="Y112" s="1">
        <v>1</v>
      </c>
      <c r="Z112" s="1">
        <v>1</v>
      </c>
      <c r="AD112" s="1">
        <v>1</v>
      </c>
      <c r="AE112" s="9">
        <v>1</v>
      </c>
      <c r="AG112" s="1">
        <v>1</v>
      </c>
      <c r="AJ112" s="10"/>
    </row>
    <row r="113" spans="1:40" x14ac:dyDescent="0.3">
      <c r="A113" s="53">
        <v>43</v>
      </c>
      <c r="B113">
        <v>1997</v>
      </c>
      <c r="C113">
        <v>10</v>
      </c>
      <c r="D113">
        <v>7</v>
      </c>
      <c r="E113" t="s">
        <v>248</v>
      </c>
      <c r="F113" s="18">
        <v>1</v>
      </c>
      <c r="G113" s="18">
        <v>0</v>
      </c>
      <c r="H113" s="18">
        <v>0</v>
      </c>
      <c r="I113" s="18">
        <f t="shared" si="36"/>
        <v>0</v>
      </c>
      <c r="J113" s="1">
        <v>-1</v>
      </c>
      <c r="K113" s="1">
        <f t="shared" si="30"/>
        <v>1</v>
      </c>
      <c r="L113" s="1" t="str">
        <f t="shared" si="31"/>
        <v/>
      </c>
      <c r="M113" s="1" t="str">
        <f t="shared" si="32"/>
        <v/>
      </c>
      <c r="N113" s="1">
        <f t="shared" si="33"/>
        <v>1.5</v>
      </c>
      <c r="O113" s="1">
        <f t="shared" si="34"/>
        <v>1</v>
      </c>
      <c r="P113" s="1" t="str">
        <f t="shared" si="35"/>
        <v/>
      </c>
      <c r="AA113" s="10">
        <v>1</v>
      </c>
      <c r="AB113" s="1">
        <v>1</v>
      </c>
      <c r="AF113" s="1">
        <v>1</v>
      </c>
      <c r="AJ113" s="10"/>
    </row>
    <row r="114" spans="1:40" x14ac:dyDescent="0.3">
      <c r="A114" s="183">
        <v>43</v>
      </c>
      <c r="B114">
        <v>1997</v>
      </c>
      <c r="C114" s="184">
        <v>9</v>
      </c>
      <c r="D114" s="184">
        <v>10</v>
      </c>
      <c r="E114" t="s">
        <v>284</v>
      </c>
      <c r="F114" s="18">
        <v>1</v>
      </c>
      <c r="G114" s="18">
        <v>0</v>
      </c>
      <c r="H114" s="18">
        <v>0</v>
      </c>
      <c r="I114" s="18">
        <f t="shared" si="36"/>
        <v>0</v>
      </c>
      <c r="J114" s="1">
        <v>-1</v>
      </c>
      <c r="K114" s="1">
        <f t="shared" si="30"/>
        <v>1</v>
      </c>
      <c r="L114" s="1" t="str">
        <f t="shared" si="31"/>
        <v/>
      </c>
      <c r="M114" s="1">
        <f t="shared" si="32"/>
        <v>3</v>
      </c>
      <c r="N114" s="1">
        <f t="shared" si="33"/>
        <v>2</v>
      </c>
      <c r="O114" s="1">
        <f t="shared" si="34"/>
        <v>1</v>
      </c>
      <c r="P114" s="1">
        <f t="shared" si="35"/>
        <v>3</v>
      </c>
      <c r="W114" s="1">
        <v>0.5</v>
      </c>
      <c r="X114" s="1">
        <v>1</v>
      </c>
      <c r="Y114" s="1">
        <v>0.5</v>
      </c>
      <c r="AA114" s="10">
        <v>1</v>
      </c>
      <c r="AB114" s="1">
        <v>1</v>
      </c>
      <c r="AC114" s="1">
        <v>1</v>
      </c>
      <c r="AF114" s="1">
        <v>1</v>
      </c>
      <c r="AJ114" s="10"/>
      <c r="AL114" s="1">
        <v>1</v>
      </c>
      <c r="AN114" s="19" t="s">
        <v>45</v>
      </c>
    </row>
    <row r="115" spans="1:40" x14ac:dyDescent="0.3">
      <c r="A115" s="183">
        <v>43</v>
      </c>
      <c r="B115">
        <v>1997</v>
      </c>
      <c r="C115" s="184">
        <v>13</v>
      </c>
      <c r="D115" s="184">
        <v>11</v>
      </c>
      <c r="E115" t="s">
        <v>285</v>
      </c>
      <c r="F115" s="18">
        <v>1</v>
      </c>
      <c r="G115" s="18">
        <v>0</v>
      </c>
      <c r="H115" s="18">
        <v>0</v>
      </c>
      <c r="I115" s="18">
        <f t="shared" si="36"/>
        <v>0</v>
      </c>
      <c r="J115" s="1">
        <v>1</v>
      </c>
      <c r="K115" s="1">
        <f t="shared" si="30"/>
        <v>1</v>
      </c>
      <c r="L115" s="1" t="str">
        <f t="shared" si="31"/>
        <v/>
      </c>
      <c r="M115" s="1">
        <f t="shared" si="32"/>
        <v>1.5</v>
      </c>
      <c r="N115" s="1">
        <f t="shared" si="33"/>
        <v>1.5</v>
      </c>
      <c r="O115" s="1">
        <f t="shared" si="34"/>
        <v>1</v>
      </c>
      <c r="P115" s="1" t="str">
        <f t="shared" si="35"/>
        <v/>
      </c>
      <c r="V115" s="1">
        <v>1</v>
      </c>
      <c r="W115" s="1">
        <v>1</v>
      </c>
      <c r="AA115" s="10">
        <v>1</v>
      </c>
      <c r="AB115" s="1">
        <v>1</v>
      </c>
      <c r="AF115" s="1">
        <v>1</v>
      </c>
      <c r="AJ115" s="10"/>
    </row>
    <row r="116" spans="1:40" x14ac:dyDescent="0.3">
      <c r="A116" s="183">
        <v>43</v>
      </c>
      <c r="B116">
        <v>1997</v>
      </c>
      <c r="C116" s="184">
        <v>27</v>
      </c>
      <c r="D116" s="184">
        <v>11</v>
      </c>
      <c r="E116" t="s">
        <v>287</v>
      </c>
      <c r="F116" s="18">
        <v>2</v>
      </c>
      <c r="G116" s="18">
        <v>0</v>
      </c>
      <c r="H116" s="18">
        <v>1</v>
      </c>
      <c r="I116" s="18">
        <f t="shared" si="36"/>
        <v>1</v>
      </c>
      <c r="J116" s="1">
        <v>-1</v>
      </c>
      <c r="K116" s="1">
        <f t="shared" si="30"/>
        <v>-1</v>
      </c>
      <c r="L116" s="1" t="str">
        <f t="shared" si="31"/>
        <v/>
      </c>
      <c r="M116" s="1">
        <f t="shared" si="32"/>
        <v>4</v>
      </c>
      <c r="N116" s="1">
        <f t="shared" si="33"/>
        <v>4</v>
      </c>
      <c r="O116" s="1">
        <f t="shared" si="34"/>
        <v>2</v>
      </c>
      <c r="P116" s="1">
        <f t="shared" si="35"/>
        <v>1</v>
      </c>
      <c r="Y116" s="1">
        <v>2</v>
      </c>
      <c r="AD116" s="1">
        <v>2</v>
      </c>
      <c r="AG116" s="1">
        <v>1</v>
      </c>
      <c r="AJ116" s="10">
        <v>1</v>
      </c>
      <c r="AN116" s="19" t="s">
        <v>44</v>
      </c>
    </row>
    <row r="117" spans="1:40" x14ac:dyDescent="0.3">
      <c r="A117" s="183">
        <v>43</v>
      </c>
      <c r="B117">
        <v>1997</v>
      </c>
      <c r="C117" s="184">
        <v>27</v>
      </c>
      <c r="D117" s="184">
        <v>11</v>
      </c>
      <c r="E117" t="s">
        <v>286</v>
      </c>
      <c r="F117" s="18">
        <v>1</v>
      </c>
      <c r="G117" s="18">
        <v>0</v>
      </c>
      <c r="H117" s="18">
        <v>0</v>
      </c>
      <c r="I117" s="18">
        <f t="shared" si="36"/>
        <v>0</v>
      </c>
      <c r="J117" s="1">
        <v>1</v>
      </c>
      <c r="K117" s="1">
        <f t="shared" si="30"/>
        <v>1</v>
      </c>
      <c r="L117" s="1">
        <f t="shared" si="31"/>
        <v>3.2</v>
      </c>
      <c r="M117" s="1">
        <f t="shared" si="32"/>
        <v>1.5</v>
      </c>
      <c r="N117" s="1">
        <f t="shared" si="33"/>
        <v>1.5</v>
      </c>
      <c r="O117" s="1">
        <f t="shared" si="34"/>
        <v>1</v>
      </c>
      <c r="P117" s="1">
        <f t="shared" si="35"/>
        <v>2</v>
      </c>
      <c r="R117" s="1">
        <v>0.5</v>
      </c>
      <c r="S117" s="1">
        <v>1</v>
      </c>
      <c r="T117" s="1">
        <v>1</v>
      </c>
      <c r="V117" s="1">
        <v>1</v>
      </c>
      <c r="W117" s="1">
        <v>1</v>
      </c>
      <c r="AA117" s="10">
        <v>1</v>
      </c>
      <c r="AB117" s="1">
        <v>1</v>
      </c>
      <c r="AF117" s="1">
        <v>1</v>
      </c>
      <c r="AJ117" s="10"/>
      <c r="AK117" s="1">
        <v>1</v>
      </c>
    </row>
    <row r="118" spans="1:40" x14ac:dyDescent="0.3">
      <c r="A118" s="183">
        <v>43</v>
      </c>
      <c r="B118">
        <v>1997</v>
      </c>
      <c r="C118" s="184">
        <v>4</v>
      </c>
      <c r="D118" s="184">
        <v>12</v>
      </c>
      <c r="E118" t="s">
        <v>289</v>
      </c>
      <c r="F118" s="18">
        <v>1</v>
      </c>
      <c r="G118" s="18">
        <v>0</v>
      </c>
      <c r="H118" s="18">
        <v>0</v>
      </c>
      <c r="I118" s="18">
        <f t="shared" si="36"/>
        <v>0</v>
      </c>
      <c r="J118" s="1">
        <v>-1</v>
      </c>
      <c r="K118" s="1">
        <f t="shared" si="30"/>
        <v>1</v>
      </c>
      <c r="L118" s="1" t="str">
        <f t="shared" si="31"/>
        <v/>
      </c>
      <c r="M118" s="1" t="str">
        <f t="shared" si="32"/>
        <v/>
      </c>
      <c r="N118" s="1">
        <f t="shared" si="33"/>
        <v>4</v>
      </c>
      <c r="O118" s="1">
        <f t="shared" si="34"/>
        <v>2</v>
      </c>
      <c r="P118" s="1">
        <f t="shared" si="35"/>
        <v>4</v>
      </c>
      <c r="AC118" s="1">
        <v>1</v>
      </c>
      <c r="AD118" s="1">
        <v>1</v>
      </c>
      <c r="AE118" s="9">
        <v>1</v>
      </c>
      <c r="AG118" s="1">
        <v>1</v>
      </c>
      <c r="AJ118" s="10"/>
      <c r="AM118" s="9">
        <v>1</v>
      </c>
      <c r="AN118" s="19" t="s">
        <v>45</v>
      </c>
    </row>
    <row r="119" spans="1:40" x14ac:dyDescent="0.3">
      <c r="A119" s="183">
        <v>43</v>
      </c>
      <c r="B119">
        <v>1997</v>
      </c>
      <c r="C119" s="184">
        <v>4</v>
      </c>
      <c r="D119" s="184">
        <v>12</v>
      </c>
      <c r="E119" t="s">
        <v>288</v>
      </c>
      <c r="F119" s="18">
        <v>1</v>
      </c>
      <c r="G119" s="18">
        <v>1</v>
      </c>
      <c r="H119" s="18">
        <v>0</v>
      </c>
      <c r="I119" s="18">
        <f t="shared" si="36"/>
        <v>1</v>
      </c>
      <c r="J119" s="1">
        <v>-1</v>
      </c>
      <c r="K119" s="1">
        <f t="shared" si="30"/>
        <v>-1</v>
      </c>
      <c r="L119" s="1">
        <f t="shared" si="31"/>
        <v>1.5</v>
      </c>
      <c r="M119" s="1" t="str">
        <f t="shared" si="32"/>
        <v/>
      </c>
      <c r="N119" s="1">
        <f t="shared" si="33"/>
        <v>5</v>
      </c>
      <c r="O119" s="1">
        <f t="shared" si="34"/>
        <v>4</v>
      </c>
      <c r="P119" s="1" t="str">
        <f t="shared" si="35"/>
        <v/>
      </c>
      <c r="Q119" s="10">
        <v>1</v>
      </c>
      <c r="R119" s="1">
        <v>1</v>
      </c>
      <c r="AE119" s="9">
        <v>2</v>
      </c>
      <c r="AI119" s="1">
        <v>1</v>
      </c>
      <c r="AJ119" s="10"/>
    </row>
    <row r="120" spans="1:40" x14ac:dyDescent="0.3">
      <c r="L120" s="1"/>
      <c r="M120" s="1"/>
      <c r="N120" s="1"/>
      <c r="O120" s="1"/>
      <c r="P120" s="1"/>
      <c r="AJ120" s="10"/>
    </row>
    <row r="121" spans="1:40" x14ac:dyDescent="0.3">
      <c r="L121" s="1"/>
      <c r="M121" s="1"/>
      <c r="N121" s="1"/>
      <c r="O121" s="1"/>
      <c r="P121" s="1"/>
      <c r="AJ121" s="10"/>
    </row>
    <row r="122" spans="1:40" x14ac:dyDescent="0.3">
      <c r="L122" s="1"/>
      <c r="M122" s="1"/>
      <c r="N122" s="1"/>
      <c r="O122" s="1"/>
      <c r="P122" s="1"/>
      <c r="AJ122" s="10"/>
    </row>
    <row r="123" spans="1:40" x14ac:dyDescent="0.3">
      <c r="L123" s="1"/>
      <c r="M123" s="1"/>
      <c r="N123" s="1"/>
      <c r="O123" s="1"/>
      <c r="P123" s="1"/>
      <c r="AJ123" s="10"/>
    </row>
    <row r="124" spans="1:40" x14ac:dyDescent="0.3">
      <c r="L124" s="1"/>
      <c r="M124" s="1"/>
      <c r="N124" s="1"/>
      <c r="O124" s="1"/>
      <c r="P124" s="1"/>
      <c r="AJ124" s="10"/>
    </row>
    <row r="125" spans="1:40" x14ac:dyDescent="0.3">
      <c r="L125" s="1"/>
      <c r="M125" s="1"/>
      <c r="N125" s="1"/>
      <c r="O125" s="1"/>
      <c r="P125" s="1"/>
      <c r="AJ125" s="10"/>
    </row>
    <row r="126" spans="1:40" x14ac:dyDescent="0.3">
      <c r="L126" s="1"/>
      <c r="M126" s="1"/>
      <c r="N126" s="1"/>
      <c r="O126" s="1"/>
      <c r="P126" s="1"/>
      <c r="AJ126" s="10"/>
    </row>
    <row r="127" spans="1:40" x14ac:dyDescent="0.3">
      <c r="L127" s="1"/>
      <c r="M127" s="1"/>
      <c r="N127" s="1"/>
      <c r="O127" s="1"/>
      <c r="P127" s="1"/>
      <c r="AJ127" s="10"/>
    </row>
    <row r="128" spans="1:40" x14ac:dyDescent="0.3">
      <c r="AJ128" s="10"/>
    </row>
    <row r="129" spans="1:40" x14ac:dyDescent="0.3">
      <c r="AJ129" s="10"/>
    </row>
    <row r="130" spans="1:40" ht="15" thickBot="1" x14ac:dyDescent="0.35">
      <c r="A130" s="25"/>
      <c r="B130" s="25"/>
      <c r="C130" s="25"/>
      <c r="D130" s="25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9"/>
      <c r="Q130" s="26"/>
      <c r="R130" s="26"/>
      <c r="S130" s="26"/>
      <c r="T130" s="26"/>
      <c r="U130" s="39"/>
      <c r="V130" s="26"/>
      <c r="W130" s="26"/>
      <c r="X130" s="26"/>
      <c r="Y130" s="26"/>
      <c r="Z130" s="39"/>
      <c r="AA130" s="26"/>
      <c r="AB130" s="26"/>
      <c r="AC130" s="26"/>
      <c r="AD130" s="26"/>
      <c r="AE130" s="39"/>
      <c r="AF130" s="26"/>
      <c r="AG130" s="26"/>
      <c r="AH130" s="26"/>
      <c r="AI130" s="39"/>
      <c r="AJ130" s="40"/>
      <c r="AK130" s="26"/>
      <c r="AL130" s="26"/>
      <c r="AM130" s="39"/>
      <c r="AN130" s="26"/>
    </row>
    <row r="131" spans="1:40" x14ac:dyDescent="0.3">
      <c r="B131" t="s">
        <v>60</v>
      </c>
      <c r="D131" s="85">
        <f>COUNT($F$18:$F$130)</f>
        <v>102</v>
      </c>
      <c r="E131" s="27" t="s">
        <v>117</v>
      </c>
      <c r="F131" s="85">
        <f>COUNTIF(F$18:F$130,1)+COUNTIF(F$18:F$130,2)+COUNTIF(F$18:F$130,3)</f>
        <v>96</v>
      </c>
      <c r="G131" s="1">
        <f>COUNTIF(G$18:G$130,1)</f>
        <v>19</v>
      </c>
      <c r="H131" s="1">
        <f>COUNTIF(H$18:H$130,1)</f>
        <v>29</v>
      </c>
      <c r="I131" s="1"/>
      <c r="J131" s="1"/>
      <c r="K131" s="85">
        <f>COUNTIF(K$18:K$130,-1)</f>
        <v>44</v>
      </c>
      <c r="L131" s="1">
        <f>COUNTIF(L$18:L$130,"&gt;0")</f>
        <v>29</v>
      </c>
      <c r="M131" s="1">
        <f>COUNTIF(M$18:M$130,"&gt;0")</f>
        <v>44</v>
      </c>
      <c r="N131" s="1">
        <f>COUNTIF(N$18:N$130,"&gt;0")</f>
        <v>96</v>
      </c>
      <c r="O131" s="1">
        <f>COUNTIF(O$18:O$130,"&gt;0")</f>
        <v>96</v>
      </c>
      <c r="P131" s="1">
        <f>COUNTIF(P$18:P$130,"&gt;0")</f>
        <v>65</v>
      </c>
      <c r="Q131" s="29">
        <f t="shared" ref="Q131:AM131" si="37">SUM(Q$18:Q$130)</f>
        <v>7</v>
      </c>
      <c r="R131" s="30">
        <f t="shared" si="37"/>
        <v>13</v>
      </c>
      <c r="S131" s="30">
        <f t="shared" si="37"/>
        <v>20</v>
      </c>
      <c r="T131" s="30">
        <f t="shared" si="37"/>
        <v>13</v>
      </c>
      <c r="U131" s="31">
        <f t="shared" si="37"/>
        <v>13</v>
      </c>
      <c r="V131" s="29">
        <f t="shared" si="37"/>
        <v>24.5</v>
      </c>
      <c r="W131" s="30">
        <f t="shared" si="37"/>
        <v>26.5</v>
      </c>
      <c r="X131" s="30">
        <f t="shared" si="37"/>
        <v>16.5</v>
      </c>
      <c r="Y131" s="30">
        <f t="shared" si="37"/>
        <v>20.5</v>
      </c>
      <c r="Z131" s="31">
        <f t="shared" si="37"/>
        <v>8</v>
      </c>
      <c r="AA131" s="29">
        <f t="shared" si="37"/>
        <v>56.5</v>
      </c>
      <c r="AB131" s="30">
        <f t="shared" si="37"/>
        <v>53.5</v>
      </c>
      <c r="AC131" s="30">
        <f t="shared" si="37"/>
        <v>28.5</v>
      </c>
      <c r="AD131" s="30">
        <f t="shared" si="37"/>
        <v>46.5</v>
      </c>
      <c r="AE131" s="31">
        <f t="shared" si="37"/>
        <v>25</v>
      </c>
      <c r="AF131" s="29">
        <f t="shared" si="37"/>
        <v>56</v>
      </c>
      <c r="AG131" s="30">
        <f t="shared" si="37"/>
        <v>19</v>
      </c>
      <c r="AH131" s="30">
        <f t="shared" si="37"/>
        <v>10</v>
      </c>
      <c r="AI131" s="30">
        <f t="shared" si="37"/>
        <v>11</v>
      </c>
      <c r="AJ131" s="29">
        <f t="shared" si="37"/>
        <v>34</v>
      </c>
      <c r="AK131" s="30">
        <f t="shared" si="37"/>
        <v>10</v>
      </c>
      <c r="AL131" s="30">
        <f t="shared" si="37"/>
        <v>7</v>
      </c>
      <c r="AM131" s="31">
        <f t="shared" si="37"/>
        <v>14</v>
      </c>
      <c r="AN131" s="19" t="s">
        <v>33</v>
      </c>
    </row>
    <row r="132" spans="1:40" x14ac:dyDescent="0.3">
      <c r="E132" s="27" t="s">
        <v>118</v>
      </c>
      <c r="F132" s="28"/>
      <c r="G132" s="28">
        <f>G131/$F$131*100</f>
        <v>19.791666666666664</v>
      </c>
      <c r="H132" s="28">
        <f>H131/$F$131*100</f>
        <v>30.208333333333332</v>
      </c>
      <c r="I132" s="28"/>
      <c r="J132" s="28"/>
      <c r="K132" s="61">
        <f>K131/$F$131*100</f>
        <v>45.833333333333329</v>
      </c>
      <c r="L132" s="28">
        <f>+L131/$F131*100</f>
        <v>30.208333333333332</v>
      </c>
      <c r="M132" s="28">
        <f>+M131/$F131*100</f>
        <v>45.833333333333329</v>
      </c>
      <c r="N132" s="28">
        <f>+N131/$F131*100</f>
        <v>100</v>
      </c>
      <c r="O132" s="28">
        <f>+O131/$F131*100</f>
        <v>100</v>
      </c>
      <c r="P132" s="28">
        <f>+P131/$F131*100</f>
        <v>67.708333333333343</v>
      </c>
      <c r="Q132" s="11">
        <f>+Q131/SUM($Q131:$U131)*100</f>
        <v>10.606060606060606</v>
      </c>
      <c r="R132" s="12">
        <f t="shared" ref="R132:U132" si="38">+R131/SUM($Q131:$U131)*100</f>
        <v>19.696969696969695</v>
      </c>
      <c r="S132" s="12">
        <f t="shared" si="38"/>
        <v>30.303030303030305</v>
      </c>
      <c r="T132" s="12">
        <f t="shared" si="38"/>
        <v>19.696969696969695</v>
      </c>
      <c r="U132" s="13">
        <f t="shared" si="38"/>
        <v>19.696969696969695</v>
      </c>
      <c r="V132" s="11">
        <f>+V131/SUM($V131:$Z131)*100</f>
        <v>25.520833333333332</v>
      </c>
      <c r="W132" s="12">
        <f t="shared" ref="W132:Z132" si="39">+W131/SUM($V131:$Z131)*100</f>
        <v>27.604166666666668</v>
      </c>
      <c r="X132" s="12">
        <f t="shared" si="39"/>
        <v>17.1875</v>
      </c>
      <c r="Y132" s="12">
        <f t="shared" si="39"/>
        <v>21.354166666666664</v>
      </c>
      <c r="Z132" s="13">
        <f t="shared" si="39"/>
        <v>8.3333333333333321</v>
      </c>
      <c r="AA132" s="11">
        <f>+AA131/SUM($AA131:$AE131)*100</f>
        <v>26.904761904761905</v>
      </c>
      <c r="AB132" s="12">
        <f t="shared" ref="AB132:AE132" si="40">+AB131/SUM($AA131:$AE131)*100</f>
        <v>25.476190476190474</v>
      </c>
      <c r="AC132" s="12">
        <f t="shared" si="40"/>
        <v>13.571428571428571</v>
      </c>
      <c r="AD132" s="12">
        <f t="shared" si="40"/>
        <v>22.142857142857142</v>
      </c>
      <c r="AE132" s="13">
        <f t="shared" si="40"/>
        <v>11.904761904761903</v>
      </c>
      <c r="AF132" s="12">
        <f>+AF131/SUM($AF131:$AI131)*100</f>
        <v>58.333333333333336</v>
      </c>
      <c r="AG132" s="12">
        <f t="shared" ref="AG132:AI132" si="41">+AG131/SUM($AF131:$AI131)*100</f>
        <v>19.791666666666664</v>
      </c>
      <c r="AH132" s="12">
        <f t="shared" si="41"/>
        <v>10.416666666666668</v>
      </c>
      <c r="AI132" s="13">
        <f t="shared" si="41"/>
        <v>11.458333333333332</v>
      </c>
      <c r="AJ132" s="11">
        <f>+AJ131/SUM($AJ131:$AM131)*100</f>
        <v>52.307692307692314</v>
      </c>
      <c r="AK132" s="12">
        <f t="shared" ref="AK132:AM132" si="42">+AK131/SUM($AJ131:$AM131)*100</f>
        <v>15.384615384615385</v>
      </c>
      <c r="AL132" s="12">
        <f t="shared" si="42"/>
        <v>10.76923076923077</v>
      </c>
      <c r="AM132" s="13">
        <f t="shared" si="42"/>
        <v>21.53846153846154</v>
      </c>
      <c r="AN132" s="19" t="s">
        <v>34</v>
      </c>
    </row>
    <row r="133" spans="1:40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1"/>
      <c r="L133" s="28"/>
      <c r="M133" s="28"/>
      <c r="N133" s="28"/>
      <c r="O133" s="28"/>
      <c r="P133" s="34"/>
      <c r="Q133" s="41"/>
      <c r="R133" s="28"/>
      <c r="S133" s="50">
        <f>(Q131*1+R131*2+S131*3+T131*4+U131*5)/(SUM(Q131:U131))</f>
        <v>3.1818181818181817</v>
      </c>
      <c r="T133" s="50"/>
      <c r="U133" s="51"/>
      <c r="V133" s="50"/>
      <c r="W133" s="50"/>
      <c r="X133" s="50">
        <f>(V131*1+W131*2+X131*3+Y131*4+Z131*5)/(SUM(V131:Z131))</f>
        <v>2.59375</v>
      </c>
      <c r="Y133" s="50"/>
      <c r="Z133" s="51"/>
      <c r="AA133" s="52"/>
      <c r="AB133" s="50"/>
      <c r="AC133" s="50">
        <f>(AA131*1+AB131*2+AC131*3+AD131*4+AE131*5)/(SUM(AA131:AE131))</f>
        <v>2.6666666666666665</v>
      </c>
      <c r="AE133" s="13"/>
      <c r="AI133" s="12"/>
      <c r="AJ133" s="10"/>
      <c r="AM133" s="13"/>
      <c r="AN133" s="19" t="s">
        <v>25</v>
      </c>
    </row>
    <row r="134" spans="1:40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1"/>
      <c r="L134" s="28"/>
      <c r="M134" s="28"/>
      <c r="N134" s="28"/>
      <c r="O134" s="28"/>
      <c r="S134" s="1">
        <v>5</v>
      </c>
      <c r="X134" s="1">
        <v>5</v>
      </c>
      <c r="AC134" s="1">
        <v>5</v>
      </c>
      <c r="AJ134" s="10"/>
      <c r="AN134" s="19" t="s">
        <v>35</v>
      </c>
    </row>
    <row r="135" spans="1:40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1"/>
      <c r="L135" s="28"/>
      <c r="M135" s="28"/>
      <c r="N135" s="28"/>
      <c r="O135" s="28"/>
      <c r="AJ135" s="10"/>
    </row>
    <row r="136" spans="1:40" x14ac:dyDescent="0.3"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104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7"/>
      <c r="F143" s="1"/>
      <c r="AJ143" s="10"/>
    </row>
    <row r="144" spans="1:40" x14ac:dyDescent="0.3">
      <c r="E144" s="27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9" t="s">
        <v>108</v>
      </c>
      <c r="J147" s="18">
        <f>COUNTIFS($J$18:$J$130,1,$F$18:$F$130,1)+COUNTIFS($J$18:$J$130,1,$F$18:$F$130,2)+COUNTIFS($J$18:$J$130,1,$F$18:$F$130,3)</f>
        <v>30</v>
      </c>
      <c r="L147" s="18">
        <f>COUNTIFS($J$18:$J$130,1,L18:L130,"&gt;0")</f>
        <v>10</v>
      </c>
      <c r="M147" s="18">
        <f>COUNTIFS($J$18:$J$130,1,M18:M130,"&gt;0")</f>
        <v>14</v>
      </c>
      <c r="N147" s="18">
        <f>COUNTIFS($J$18:$J$130,1,N18:N130,"&gt;0")</f>
        <v>30</v>
      </c>
      <c r="O147" s="18">
        <f>COUNTIFS($J$18:$J$130,1,O18:O130,"&gt;0")</f>
        <v>30</v>
      </c>
      <c r="P147" s="18">
        <f>COUNTIFS($J$18:$J$130,1,P18:P130,"&gt;0")</f>
        <v>20</v>
      </c>
      <c r="Q147" s="10">
        <f t="shared" ref="Q147:AM147" si="43">SUMIF($J$18:$J$130,1,Q18:Q130)</f>
        <v>2</v>
      </c>
      <c r="R147" s="1">
        <f t="shared" si="43"/>
        <v>4</v>
      </c>
      <c r="S147" s="1">
        <f t="shared" si="43"/>
        <v>6</v>
      </c>
      <c r="T147" s="1">
        <f t="shared" si="43"/>
        <v>7</v>
      </c>
      <c r="U147" s="9">
        <f t="shared" si="43"/>
        <v>5</v>
      </c>
      <c r="V147" s="10">
        <f t="shared" si="43"/>
        <v>10</v>
      </c>
      <c r="W147" s="1">
        <f t="shared" si="43"/>
        <v>10.5</v>
      </c>
      <c r="X147" s="1">
        <f t="shared" si="43"/>
        <v>5.5</v>
      </c>
      <c r="Y147" s="1">
        <f t="shared" si="43"/>
        <v>4</v>
      </c>
      <c r="Z147" s="9">
        <f t="shared" si="43"/>
        <v>3</v>
      </c>
      <c r="AA147" s="10">
        <f t="shared" si="43"/>
        <v>17</v>
      </c>
      <c r="AB147" s="1">
        <f t="shared" si="43"/>
        <v>22.5</v>
      </c>
      <c r="AC147" s="1">
        <f t="shared" si="43"/>
        <v>13</v>
      </c>
      <c r="AD147" s="1">
        <f t="shared" si="43"/>
        <v>10</v>
      </c>
      <c r="AE147" s="9">
        <f t="shared" si="43"/>
        <v>7</v>
      </c>
      <c r="AF147" s="10">
        <f t="shared" si="43"/>
        <v>24</v>
      </c>
      <c r="AG147" s="1">
        <f t="shared" si="43"/>
        <v>1</v>
      </c>
      <c r="AH147" s="1">
        <f t="shared" si="43"/>
        <v>2</v>
      </c>
      <c r="AI147" s="1">
        <f t="shared" si="43"/>
        <v>3</v>
      </c>
      <c r="AJ147" s="10">
        <f t="shared" si="43"/>
        <v>12</v>
      </c>
      <c r="AK147" s="1">
        <f t="shared" si="43"/>
        <v>2</v>
      </c>
      <c r="AL147" s="1">
        <f t="shared" si="43"/>
        <v>2</v>
      </c>
      <c r="AM147" s="9">
        <f t="shared" si="43"/>
        <v>4</v>
      </c>
    </row>
    <row r="148" spans="5:39" x14ac:dyDescent="0.3">
      <c r="L148" s="28"/>
      <c r="M148" s="28"/>
      <c r="N148" s="28"/>
      <c r="O148" s="28"/>
      <c r="P148" s="28"/>
      <c r="Q148" s="11">
        <f>+Q147/SUM($Q147:$U147)*100</f>
        <v>8.3333333333333321</v>
      </c>
      <c r="R148" s="12">
        <f t="shared" ref="R148:U148" si="44">+R147/SUM($Q147:$U147)*100</f>
        <v>16.666666666666664</v>
      </c>
      <c r="S148" s="12">
        <f t="shared" si="44"/>
        <v>25</v>
      </c>
      <c r="T148" s="12">
        <f t="shared" si="44"/>
        <v>29.166666666666668</v>
      </c>
      <c r="U148" s="13">
        <f t="shared" si="44"/>
        <v>20.833333333333336</v>
      </c>
      <c r="V148" s="11">
        <f>+V147/SUM($V147:$Z147)*100</f>
        <v>30.303030303030305</v>
      </c>
      <c r="W148" s="12">
        <f t="shared" ref="W148:Z148" si="45">+W147/SUM($V147:$Z147)*100</f>
        <v>31.818181818181817</v>
      </c>
      <c r="X148" s="12">
        <f t="shared" si="45"/>
        <v>16.666666666666664</v>
      </c>
      <c r="Y148" s="12">
        <f t="shared" si="45"/>
        <v>12.121212121212121</v>
      </c>
      <c r="Z148" s="13">
        <f t="shared" si="45"/>
        <v>9.0909090909090917</v>
      </c>
      <c r="AA148" s="11">
        <f>+AA147/SUM($AA147:$AE147)*100</f>
        <v>24.46043165467626</v>
      </c>
      <c r="AB148" s="12">
        <f t="shared" ref="AB148:AE148" si="46">+AB147/SUM($AA147:$AE147)*100</f>
        <v>32.374100719424462</v>
      </c>
      <c r="AC148" s="12">
        <f t="shared" si="46"/>
        <v>18.705035971223023</v>
      </c>
      <c r="AD148" s="12">
        <f t="shared" si="46"/>
        <v>14.388489208633093</v>
      </c>
      <c r="AE148" s="13">
        <f t="shared" si="46"/>
        <v>10.071942446043165</v>
      </c>
      <c r="AF148" s="12">
        <f>+AF147/SUM($AF147:$AI147)*100</f>
        <v>80</v>
      </c>
      <c r="AG148" s="12">
        <f t="shared" ref="AG148:AI148" si="47">+AG147/SUM($AF147:$AI147)*100</f>
        <v>3.3333333333333335</v>
      </c>
      <c r="AH148" s="12">
        <f t="shared" si="47"/>
        <v>6.666666666666667</v>
      </c>
      <c r="AI148" s="13">
        <f t="shared" si="47"/>
        <v>10</v>
      </c>
      <c r="AJ148" s="11">
        <f>+AJ147/SUM($AJ147:$AM147)*100</f>
        <v>60</v>
      </c>
      <c r="AK148" s="12">
        <f t="shared" ref="AK148:AM148" si="48">+AK147/SUM($AJ147:$AM147)*100</f>
        <v>10</v>
      </c>
      <c r="AL148" s="12">
        <f t="shared" si="48"/>
        <v>10</v>
      </c>
      <c r="AM148" s="13">
        <f t="shared" si="48"/>
        <v>20</v>
      </c>
    </row>
    <row r="149" spans="5:39" x14ac:dyDescent="0.3">
      <c r="L149" s="28"/>
      <c r="M149" s="28"/>
      <c r="N149" s="28"/>
      <c r="Q149" s="41"/>
      <c r="R149" s="28"/>
      <c r="S149" s="50">
        <f>(Q147*1+R147*2+S147*3+T147*4+U147*5)/(SUM(Q147:U147))</f>
        <v>3.375</v>
      </c>
      <c r="T149" s="50"/>
      <c r="U149" s="51"/>
      <c r="V149" s="50"/>
      <c r="W149" s="50"/>
      <c r="X149" s="50">
        <f>(V147*1+W147*2+X147*3+Y147*4+Z147*5)/(SUM(V147:Z147))</f>
        <v>2.3787878787878789</v>
      </c>
      <c r="Y149" s="50"/>
      <c r="Z149" s="51"/>
      <c r="AA149" s="52"/>
      <c r="AB149" s="50"/>
      <c r="AC149" s="50">
        <f>(AA147*1+AB147*2+AC147*3+AD147*4+AE147*5)/(SUM(AA147:AE147))</f>
        <v>2.5323741007194243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9" t="s">
        <v>105</v>
      </c>
      <c r="J151" s="18">
        <f>COUNTIFS($J$17:$J$129,-1,$F$17:$F$129,1)+COUNTIFS($J$17:$J$129,-1,$F$17:$F$129,2)+COUNTIFS($J$17:$J$129,-1,$F$17:$F$129,3)</f>
        <v>66</v>
      </c>
      <c r="L151" s="18">
        <f>COUNTIFS($J$17:$J$129,-1,L$17:L$129,"&gt;0")</f>
        <v>19</v>
      </c>
      <c r="M151" s="18">
        <f>COUNTIFS($J$17:$J$129,-1,M$17:M$129,"&gt;0")</f>
        <v>30</v>
      </c>
      <c r="N151" s="18">
        <f>COUNTIFS($J$17:$J$129,-1,N$17:N$129,"&gt;0")</f>
        <v>66</v>
      </c>
      <c r="O151" s="18">
        <f>COUNTIFS($J$17:$J$129,-1,O$17:O$129,"&gt;0")</f>
        <v>66</v>
      </c>
      <c r="P151" s="18">
        <f>COUNTIFS($J$17:$J$129,-1,P$17:P$129,"&gt;0")</f>
        <v>45</v>
      </c>
      <c r="Q151" s="10">
        <f t="shared" ref="Q151:AM151" si="49">SUMIF($J$18:$J$130,-1,Q18:Q130)</f>
        <v>5</v>
      </c>
      <c r="R151" s="1">
        <f t="shared" si="49"/>
        <v>9</v>
      </c>
      <c r="S151" s="1">
        <f t="shared" si="49"/>
        <v>14</v>
      </c>
      <c r="T151" s="1">
        <f t="shared" si="49"/>
        <v>6</v>
      </c>
      <c r="U151" s="9">
        <f t="shared" si="49"/>
        <v>8</v>
      </c>
      <c r="V151" s="10">
        <f t="shared" si="49"/>
        <v>14.5</v>
      </c>
      <c r="W151" s="1">
        <f t="shared" si="49"/>
        <v>16</v>
      </c>
      <c r="X151" s="1">
        <f t="shared" si="49"/>
        <v>11</v>
      </c>
      <c r="Y151" s="1">
        <f t="shared" si="49"/>
        <v>16.5</v>
      </c>
      <c r="Z151" s="9">
        <f t="shared" si="49"/>
        <v>5</v>
      </c>
      <c r="AA151" s="10">
        <f t="shared" si="49"/>
        <v>39.5</v>
      </c>
      <c r="AB151" s="1">
        <f t="shared" si="49"/>
        <v>31</v>
      </c>
      <c r="AC151" s="1">
        <f t="shared" si="49"/>
        <v>15.5</v>
      </c>
      <c r="AD151" s="1">
        <f t="shared" si="49"/>
        <v>36.5</v>
      </c>
      <c r="AE151" s="9">
        <f t="shared" si="49"/>
        <v>18</v>
      </c>
      <c r="AF151" s="10">
        <f t="shared" si="49"/>
        <v>32</v>
      </c>
      <c r="AG151" s="1">
        <f t="shared" si="49"/>
        <v>18</v>
      </c>
      <c r="AH151" s="1">
        <f t="shared" si="49"/>
        <v>8</v>
      </c>
      <c r="AI151" s="1">
        <f t="shared" si="49"/>
        <v>8</v>
      </c>
      <c r="AJ151" s="10">
        <f t="shared" si="49"/>
        <v>22</v>
      </c>
      <c r="AK151" s="1">
        <f t="shared" si="49"/>
        <v>8</v>
      </c>
      <c r="AL151" s="1">
        <f t="shared" si="49"/>
        <v>5</v>
      </c>
      <c r="AM151" s="9">
        <f t="shared" si="49"/>
        <v>10</v>
      </c>
    </row>
    <row r="152" spans="5:39" x14ac:dyDescent="0.3">
      <c r="E152" s="19" t="s">
        <v>106</v>
      </c>
      <c r="L152" s="12"/>
      <c r="M152" s="12"/>
      <c r="N152" s="12"/>
      <c r="O152" s="12"/>
      <c r="P152" s="12">
        <f t="shared" ref="P152" si="50">P131-P147-P151</f>
        <v>0</v>
      </c>
      <c r="Q152" s="11">
        <f>+Q151/SUM($Q151:$U151)*100</f>
        <v>11.904761904761903</v>
      </c>
      <c r="R152" s="12">
        <f t="shared" ref="R152:U152" si="51">+R151/SUM($Q151:$U151)*100</f>
        <v>21.428571428571427</v>
      </c>
      <c r="S152" s="12">
        <f t="shared" si="51"/>
        <v>33.333333333333329</v>
      </c>
      <c r="T152" s="12">
        <f t="shared" si="51"/>
        <v>14.285714285714285</v>
      </c>
      <c r="U152" s="13">
        <f t="shared" si="51"/>
        <v>19.047619047619047</v>
      </c>
      <c r="V152" s="11">
        <f>+V151/SUM($V151:$Z151)*100</f>
        <v>23.015873015873016</v>
      </c>
      <c r="W152" s="12">
        <f t="shared" ref="W152:Z152" si="52">+W151/SUM($V151:$Z151)*100</f>
        <v>25.396825396825395</v>
      </c>
      <c r="X152" s="12">
        <f t="shared" si="52"/>
        <v>17.460317460317459</v>
      </c>
      <c r="Y152" s="12">
        <f t="shared" si="52"/>
        <v>26.190476190476193</v>
      </c>
      <c r="Z152" s="13">
        <f t="shared" si="52"/>
        <v>7.9365079365079358</v>
      </c>
      <c r="AA152" s="11">
        <f>+AA151/SUM($AA151:$AE151)*100</f>
        <v>28.113879003558718</v>
      </c>
      <c r="AB152" s="12">
        <f t="shared" ref="AB152:AE152" si="53">+AB151/SUM($AA151:$AE151)*100</f>
        <v>22.064056939501782</v>
      </c>
      <c r="AC152" s="12">
        <f t="shared" si="53"/>
        <v>11.032028469750891</v>
      </c>
      <c r="AD152" s="12">
        <f t="shared" si="53"/>
        <v>25.978647686832741</v>
      </c>
      <c r="AE152" s="13">
        <f t="shared" si="53"/>
        <v>12.811387900355871</v>
      </c>
      <c r="AF152" s="12">
        <f>+AF151/SUM($AF151:$AI151)*100</f>
        <v>48.484848484848484</v>
      </c>
      <c r="AG152" s="12">
        <f t="shared" ref="AG152:AI152" si="54">+AG151/SUM($AF151:$AI151)*100</f>
        <v>27.27272727272727</v>
      </c>
      <c r="AH152" s="12">
        <f t="shared" si="54"/>
        <v>12.121212121212121</v>
      </c>
      <c r="AI152" s="13">
        <f t="shared" si="54"/>
        <v>12.121212121212121</v>
      </c>
      <c r="AJ152" s="11">
        <f>+AJ151/SUM($AJ151:$AM151)*100</f>
        <v>48.888888888888886</v>
      </c>
      <c r="AK152" s="12">
        <f t="shared" ref="AK152:AM152" si="55">+AK151/SUM($AJ151:$AM151)*100</f>
        <v>17.777777777777779</v>
      </c>
      <c r="AL152" s="12">
        <f t="shared" si="55"/>
        <v>11.111111111111111</v>
      </c>
      <c r="AM152" s="13">
        <f t="shared" si="55"/>
        <v>22.222222222222221</v>
      </c>
    </row>
    <row r="153" spans="5:39" x14ac:dyDescent="0.3">
      <c r="E153" s="19" t="s">
        <v>107</v>
      </c>
      <c r="L153" s="28"/>
      <c r="M153" s="28"/>
      <c r="N153" s="28"/>
      <c r="Q153" s="41"/>
      <c r="R153" s="28"/>
      <c r="S153" s="50">
        <f>(Q151*1+R151*2+S151*3+T151*4+U151*5)/(SUM(Q151:U151))</f>
        <v>3.0714285714285716</v>
      </c>
      <c r="T153" s="50"/>
      <c r="U153" s="51"/>
      <c r="V153" s="50"/>
      <c r="W153" s="50"/>
      <c r="X153" s="50">
        <f>(V151*1+W151*2+X151*3+Y151*4+Z151*5)/(SUM(V151:Z151))</f>
        <v>2.7063492063492065</v>
      </c>
      <c r="Y153" s="50"/>
      <c r="Z153" s="51"/>
      <c r="AA153" s="52"/>
      <c r="AB153" s="50"/>
      <c r="AC153" s="50">
        <f>(AA151*1+AB151*2+AC151*3+AD151*4+AE151*5)/(SUM(AA151:AE151))</f>
        <v>2.7330960854092528</v>
      </c>
      <c r="AE153" s="13"/>
      <c r="AJ153" s="10"/>
    </row>
    <row r="154" spans="5:39" x14ac:dyDescent="0.3">
      <c r="L154" s="28"/>
      <c r="M154" s="28"/>
      <c r="N154" s="28"/>
      <c r="Q154" s="41"/>
      <c r="R154" s="28"/>
      <c r="S154" s="50"/>
      <c r="T154" s="50"/>
      <c r="U154" s="51"/>
      <c r="V154" s="50"/>
      <c r="W154" s="50"/>
      <c r="X154" s="50"/>
      <c r="Y154" s="50"/>
      <c r="Z154" s="50"/>
      <c r="AA154" s="52"/>
      <c r="AB154" s="50"/>
      <c r="AC154" s="50"/>
      <c r="AE154" s="13"/>
      <c r="AJ154" s="10"/>
    </row>
    <row r="155" spans="5:39" x14ac:dyDescent="0.3">
      <c r="E155" s="19" t="s">
        <v>119</v>
      </c>
      <c r="K155" s="18">
        <f>K131</f>
        <v>44</v>
      </c>
      <c r="L155" s="18">
        <f>COUNTIFS($K$18:$K$130,-1,L$18:L$130,"&gt;0")</f>
        <v>11</v>
      </c>
      <c r="M155" s="18">
        <f>COUNTIFS($K$18:$K$130,-1,M$18:M$130,"&gt;0")</f>
        <v>20</v>
      </c>
      <c r="N155" s="18">
        <f>COUNTIFS($K$18:$K$130,-1,N$18:N$130,"&gt;0")</f>
        <v>44</v>
      </c>
      <c r="O155" s="18">
        <f>COUNTIFS($K$18:$K$130,-1,O$18:O$130,"&gt;0")</f>
        <v>44</v>
      </c>
      <c r="P155" s="18">
        <f>COUNTIFS($K$18:$K$130,-1,P$18:P$130,"&gt;0")</f>
        <v>32</v>
      </c>
      <c r="Q155" s="10">
        <f t="shared" ref="Q155:AM155" si="56">SUMIF($K$18:$K$130,-1,Q18:Q130)</f>
        <v>1</v>
      </c>
      <c r="R155" s="1">
        <f t="shared" si="56"/>
        <v>5</v>
      </c>
      <c r="S155" s="1">
        <f t="shared" si="56"/>
        <v>10</v>
      </c>
      <c r="T155" s="1">
        <f t="shared" si="56"/>
        <v>2</v>
      </c>
      <c r="U155" s="9">
        <f t="shared" si="56"/>
        <v>4</v>
      </c>
      <c r="V155" s="1">
        <f t="shared" si="56"/>
        <v>10.5</v>
      </c>
      <c r="W155" s="1">
        <f t="shared" si="56"/>
        <v>9</v>
      </c>
      <c r="X155" s="1">
        <f t="shared" si="56"/>
        <v>4</v>
      </c>
      <c r="Y155" s="1">
        <f t="shared" si="56"/>
        <v>12.5</v>
      </c>
      <c r="Z155" s="1">
        <f t="shared" si="56"/>
        <v>3</v>
      </c>
      <c r="AA155" s="10">
        <f t="shared" si="56"/>
        <v>28</v>
      </c>
      <c r="AB155" s="1">
        <f t="shared" si="56"/>
        <v>18</v>
      </c>
      <c r="AC155" s="1">
        <f t="shared" si="56"/>
        <v>4</v>
      </c>
      <c r="AD155" s="1">
        <f t="shared" si="56"/>
        <v>28</v>
      </c>
      <c r="AE155" s="9">
        <f t="shared" si="56"/>
        <v>10</v>
      </c>
      <c r="AF155" s="1">
        <f t="shared" si="56"/>
        <v>17</v>
      </c>
      <c r="AG155" s="1">
        <f t="shared" si="56"/>
        <v>14</v>
      </c>
      <c r="AH155" s="1">
        <f t="shared" si="56"/>
        <v>6</v>
      </c>
      <c r="AI155" s="1">
        <f t="shared" si="56"/>
        <v>7</v>
      </c>
      <c r="AJ155" s="10">
        <f t="shared" si="56"/>
        <v>17</v>
      </c>
      <c r="AK155" s="1">
        <f t="shared" si="56"/>
        <v>6</v>
      </c>
      <c r="AL155" s="1">
        <f t="shared" si="56"/>
        <v>4</v>
      </c>
      <c r="AM155" s="9">
        <f t="shared" si="56"/>
        <v>5</v>
      </c>
    </row>
    <row r="156" spans="5:39" x14ac:dyDescent="0.3">
      <c r="E156" s="19" t="s">
        <v>120</v>
      </c>
      <c r="Q156" s="11">
        <f>+Q155/SUM($Q155:$U155)*100</f>
        <v>4.5454545454545459</v>
      </c>
      <c r="R156" s="12">
        <f t="shared" ref="R156:U156" si="57">+R155/SUM($Q155:$U155)*100</f>
        <v>22.727272727272727</v>
      </c>
      <c r="S156" s="12">
        <f t="shared" si="57"/>
        <v>45.454545454545453</v>
      </c>
      <c r="T156" s="12">
        <f t="shared" si="57"/>
        <v>9.0909090909090917</v>
      </c>
      <c r="U156" s="13">
        <f t="shared" si="57"/>
        <v>18.181818181818183</v>
      </c>
      <c r="V156" s="11">
        <f>+V155/SUM($V155:$Z155)*100</f>
        <v>26.923076923076923</v>
      </c>
      <c r="W156" s="12">
        <f t="shared" ref="W156:Z156" si="58">+W155/SUM($V155:$Z155)*100</f>
        <v>23.076923076923077</v>
      </c>
      <c r="X156" s="12">
        <f t="shared" si="58"/>
        <v>10.256410256410255</v>
      </c>
      <c r="Y156" s="12">
        <f t="shared" si="58"/>
        <v>32.051282051282051</v>
      </c>
      <c r="Z156" s="13">
        <f t="shared" si="58"/>
        <v>7.6923076923076925</v>
      </c>
      <c r="AA156" s="11">
        <f>+AA155/SUM($AA155:$AE155)*100</f>
        <v>31.818181818181817</v>
      </c>
      <c r="AB156" s="12">
        <f t="shared" ref="AB156:AE156" si="59">+AB155/SUM($AA155:$AE155)*100</f>
        <v>20.454545454545457</v>
      </c>
      <c r="AC156" s="12">
        <f t="shared" si="59"/>
        <v>4.5454545454545459</v>
      </c>
      <c r="AD156" s="12">
        <f t="shared" si="59"/>
        <v>31.818181818181817</v>
      </c>
      <c r="AE156" s="13">
        <f t="shared" si="59"/>
        <v>11.363636363636363</v>
      </c>
      <c r="AF156" s="12">
        <f>+AF155/SUM($AF155:$AI155)*100</f>
        <v>38.636363636363633</v>
      </c>
      <c r="AG156" s="12">
        <f t="shared" ref="AG156:AI156" si="60">+AG155/SUM($AF155:$AI155)*100</f>
        <v>31.818181818181817</v>
      </c>
      <c r="AH156" s="12">
        <f t="shared" si="60"/>
        <v>13.636363636363635</v>
      </c>
      <c r="AI156" s="13">
        <f t="shared" si="60"/>
        <v>15.909090909090908</v>
      </c>
      <c r="AJ156" s="11">
        <f>+AJ155/SUM($AJ155:$AM155)*100</f>
        <v>53.125</v>
      </c>
      <c r="AK156" s="12">
        <f t="shared" ref="AK156:AM156" si="61">+AK155/SUM($AJ155:$AM155)*100</f>
        <v>18.75</v>
      </c>
      <c r="AL156" s="12">
        <f t="shared" si="61"/>
        <v>12.5</v>
      </c>
      <c r="AM156" s="13">
        <f t="shared" si="61"/>
        <v>15.625</v>
      </c>
    </row>
    <row r="157" spans="5:39" x14ac:dyDescent="0.3">
      <c r="L157" s="28"/>
      <c r="M157" s="28"/>
      <c r="N157" s="28"/>
      <c r="Q157" s="41"/>
      <c r="R157" s="28"/>
      <c r="S157" s="50">
        <f>(Q155*1+R155*2+S155*3+T155*4+U155*5)/(SUM(Q155:U155))</f>
        <v>3.1363636363636362</v>
      </c>
      <c r="T157" s="50"/>
      <c r="U157" s="51"/>
      <c r="V157" s="50"/>
      <c r="W157" s="50"/>
      <c r="X157" s="50">
        <f>(V155*1+W155*2+X155*3+Y155*4+Z155*5)/(SUM(V155:Z155))</f>
        <v>2.7051282051282053</v>
      </c>
      <c r="Y157" s="50"/>
      <c r="Z157" s="51"/>
      <c r="AA157" s="52"/>
      <c r="AB157" s="50"/>
      <c r="AC157" s="50">
        <f>(AA155*1+AB155*2+AC155*3+AD155*4+AE155*5)/(SUM(AA155:AE155))</f>
        <v>2.7045454545454546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2"/>
      <c r="N160" s="32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9" t="s">
        <v>121</v>
      </c>
      <c r="H170" s="18">
        <f>COUNTIF(H18:H130,1)</f>
        <v>29</v>
      </c>
      <c r="L170" s="18">
        <f>COUNTIFS($H$18:$H$130,1,L18:L130,"&gt;0")</f>
        <v>7</v>
      </c>
      <c r="M170" s="18">
        <f>COUNTIFS($H$18:$H$130,1,M18:M130,"&gt;0")</f>
        <v>14</v>
      </c>
      <c r="N170" s="18">
        <f>COUNTIFS($H$18:$H$130,1,N18:N130,"&gt;0")</f>
        <v>29</v>
      </c>
      <c r="O170" s="18">
        <f>COUNTIFS($H$18:$H$130,1,O18:O130,"&gt;0")</f>
        <v>29</v>
      </c>
      <c r="P170" s="18">
        <f>COUNTIFS($I$18:$I$130,1,P18:P130,"&gt;0")</f>
        <v>32</v>
      </c>
      <c r="Q170" s="10">
        <f t="shared" ref="Q170:AM170" si="62">SUMIF($H$18:$H$130,1,Q18:Q130)</f>
        <v>0</v>
      </c>
      <c r="R170" s="1">
        <f t="shared" si="62"/>
        <v>2</v>
      </c>
      <c r="S170" s="1">
        <f t="shared" si="62"/>
        <v>6</v>
      </c>
      <c r="T170" s="1">
        <f t="shared" si="62"/>
        <v>2</v>
      </c>
      <c r="U170" s="9">
        <f t="shared" si="62"/>
        <v>4</v>
      </c>
      <c r="V170" s="1">
        <f t="shared" si="62"/>
        <v>9.5</v>
      </c>
      <c r="W170" s="1">
        <f t="shared" si="62"/>
        <v>4</v>
      </c>
      <c r="X170" s="1">
        <f t="shared" si="62"/>
        <v>0</v>
      </c>
      <c r="Y170" s="1">
        <f t="shared" si="62"/>
        <v>10.5</v>
      </c>
      <c r="Z170" s="1">
        <f t="shared" si="62"/>
        <v>3</v>
      </c>
      <c r="AA170" s="10">
        <f t="shared" si="62"/>
        <v>20</v>
      </c>
      <c r="AB170" s="1">
        <f t="shared" si="62"/>
        <v>10</v>
      </c>
      <c r="AC170" s="1">
        <f t="shared" si="62"/>
        <v>4</v>
      </c>
      <c r="AD170" s="1">
        <f t="shared" si="62"/>
        <v>20</v>
      </c>
      <c r="AE170" s="9">
        <f t="shared" si="62"/>
        <v>4</v>
      </c>
      <c r="AF170" s="1">
        <f t="shared" si="62"/>
        <v>10</v>
      </c>
      <c r="AG170" s="1">
        <f t="shared" si="62"/>
        <v>11</v>
      </c>
      <c r="AH170" s="1">
        <f t="shared" si="62"/>
        <v>3</v>
      </c>
      <c r="AI170" s="1">
        <f t="shared" si="62"/>
        <v>5</v>
      </c>
      <c r="AJ170" s="10">
        <f t="shared" si="62"/>
        <v>13</v>
      </c>
      <c r="AK170" s="1">
        <f t="shared" si="62"/>
        <v>6</v>
      </c>
      <c r="AL170" s="1">
        <f t="shared" si="62"/>
        <v>3</v>
      </c>
      <c r="AM170" s="9">
        <f t="shared" si="62"/>
        <v>1</v>
      </c>
    </row>
    <row r="171" spans="5:39" x14ac:dyDescent="0.3">
      <c r="Q171" s="11">
        <f>+Q170/SUM($Q170:$U170)*100</f>
        <v>0</v>
      </c>
      <c r="R171" s="12">
        <f t="shared" ref="R171:U171" si="63">+R170/SUM($Q170:$U170)*100</f>
        <v>14.285714285714285</v>
      </c>
      <c r="S171" s="12">
        <f t="shared" si="63"/>
        <v>42.857142857142854</v>
      </c>
      <c r="T171" s="12">
        <f t="shared" si="63"/>
        <v>14.285714285714285</v>
      </c>
      <c r="U171" s="13">
        <f t="shared" si="63"/>
        <v>28.571428571428569</v>
      </c>
      <c r="V171" s="11">
        <f>+V170/SUM($V170:$Z170)*100</f>
        <v>35.185185185185183</v>
      </c>
      <c r="W171" s="12">
        <f t="shared" ref="W171:Z171" si="64">+W170/SUM($V170:$Z170)*100</f>
        <v>14.814814814814813</v>
      </c>
      <c r="X171" s="12">
        <f t="shared" si="64"/>
        <v>0</v>
      </c>
      <c r="Y171" s="12">
        <f t="shared" si="64"/>
        <v>38.888888888888893</v>
      </c>
      <c r="Z171" s="13">
        <f t="shared" si="64"/>
        <v>11.111111111111111</v>
      </c>
      <c r="AA171" s="11">
        <f>+AA170/SUM($AA170:$AE170)*100</f>
        <v>34.482758620689658</v>
      </c>
      <c r="AB171" s="12">
        <f t="shared" ref="AB171:AE171" si="65">+AB170/SUM($AA170:$AE170)*100</f>
        <v>17.241379310344829</v>
      </c>
      <c r="AC171" s="12">
        <f t="shared" si="65"/>
        <v>6.8965517241379306</v>
      </c>
      <c r="AD171" s="12">
        <f t="shared" si="65"/>
        <v>34.482758620689658</v>
      </c>
      <c r="AE171" s="13">
        <f t="shared" si="65"/>
        <v>6.8965517241379306</v>
      </c>
      <c r="AF171" s="12">
        <f>+AF170/SUM($AF170:$AI170)*100</f>
        <v>34.482758620689658</v>
      </c>
      <c r="AG171" s="12">
        <f t="shared" ref="AG171:AI171" si="66">+AG170/SUM($AF170:$AI170)*100</f>
        <v>37.931034482758619</v>
      </c>
      <c r="AH171" s="12">
        <f t="shared" si="66"/>
        <v>10.344827586206897</v>
      </c>
      <c r="AI171" s="13">
        <f t="shared" si="66"/>
        <v>17.241379310344829</v>
      </c>
      <c r="AJ171" s="11">
        <f>+AJ170/SUM($AJ170:$AM170)*100</f>
        <v>56.521739130434781</v>
      </c>
      <c r="AK171" s="12">
        <f t="shared" ref="AK171:AM171" si="67">+AK170/SUM($AJ170:$AM170)*100</f>
        <v>26.086956521739129</v>
      </c>
      <c r="AL171" s="12">
        <f t="shared" si="67"/>
        <v>13.043478260869565</v>
      </c>
      <c r="AM171" s="13">
        <f t="shared" si="67"/>
        <v>4.3478260869565215</v>
      </c>
    </row>
    <row r="172" spans="5:39" x14ac:dyDescent="0.3">
      <c r="L172" s="28"/>
      <c r="M172" s="28"/>
      <c r="N172" s="28"/>
      <c r="S172" s="1">
        <f>(Q170*1+R170*2+S170*3+T170*4+U170*5)/SUM(Q170:U170)</f>
        <v>3.5714285714285716</v>
      </c>
      <c r="U172" s="13"/>
      <c r="X172" s="33">
        <f>(V170*1+W170*2+X170*3+Y170*4+Z170*5)/SUM(V170:Z170)</f>
        <v>2.7592592592592591</v>
      </c>
      <c r="Z172" s="13"/>
      <c r="AC172" s="1">
        <f>(AA170*1+AB170*2+AC170*3+AD170*4+AE170*5)/SUM(AA170:AE170)</f>
        <v>2.6206896551724137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2"/>
      <c r="N175" s="32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F184"/>
      <c r="G184"/>
      <c r="H184"/>
      <c r="I184"/>
      <c r="J184"/>
      <c r="K184"/>
      <c r="L184"/>
      <c r="M184"/>
      <c r="N184"/>
      <c r="O184"/>
      <c r="AJ184" s="10"/>
    </row>
    <row r="185" spans="5:36" x14ac:dyDescent="0.3">
      <c r="E185" s="71" t="s">
        <v>166</v>
      </c>
      <c r="F185" s="170"/>
      <c r="G185" s="170"/>
      <c r="H185" s="171"/>
      <c r="I185" s="170"/>
      <c r="J185" s="170"/>
      <c r="K185" s="170"/>
      <c r="L185" s="171"/>
      <c r="M185" s="170"/>
      <c r="N185" s="170"/>
      <c r="O185" s="170"/>
      <c r="AJ185" s="10"/>
    </row>
    <row r="186" spans="5:36" x14ac:dyDescent="0.3">
      <c r="E186" s="71"/>
      <c r="F186" s="171" t="s">
        <v>167</v>
      </c>
      <c r="G186" s="170"/>
      <c r="H186" s="171"/>
      <c r="I186" s="170"/>
      <c r="J186" s="170"/>
      <c r="K186" s="170"/>
      <c r="L186" s="171"/>
      <c r="M186" s="170"/>
      <c r="N186" s="170"/>
      <c r="O186" s="170"/>
      <c r="Q186" s="10">
        <f t="shared" ref="Q186:AE186" si="68">SUMIFS(Q$18:Q$130,$O$18:$O$130,"&gt;2",$K$18:$K$130,1)</f>
        <v>2</v>
      </c>
      <c r="R186" s="1">
        <f t="shared" si="68"/>
        <v>2</v>
      </c>
      <c r="S186" s="1">
        <f t="shared" si="68"/>
        <v>2</v>
      </c>
      <c r="T186" s="1">
        <f t="shared" si="68"/>
        <v>1</v>
      </c>
      <c r="U186" s="9">
        <f t="shared" si="68"/>
        <v>1</v>
      </c>
      <c r="V186" s="1">
        <f t="shared" si="68"/>
        <v>1</v>
      </c>
      <c r="W186" s="1">
        <f t="shared" si="68"/>
        <v>1</v>
      </c>
      <c r="X186" s="1">
        <f t="shared" si="68"/>
        <v>3</v>
      </c>
      <c r="Y186" s="1">
        <f t="shared" si="68"/>
        <v>2</v>
      </c>
      <c r="Z186" s="1">
        <f t="shared" si="68"/>
        <v>2</v>
      </c>
      <c r="AA186" s="10">
        <f t="shared" si="68"/>
        <v>3.5</v>
      </c>
      <c r="AB186" s="1">
        <f t="shared" si="68"/>
        <v>4</v>
      </c>
      <c r="AC186" s="1">
        <f t="shared" si="68"/>
        <v>5</v>
      </c>
      <c r="AD186" s="1">
        <f t="shared" si="68"/>
        <v>4</v>
      </c>
      <c r="AE186" s="9">
        <f t="shared" si="68"/>
        <v>4</v>
      </c>
      <c r="AJ186" s="10"/>
    </row>
    <row r="187" spans="5:36" x14ac:dyDescent="0.3">
      <c r="E187" s="71"/>
      <c r="F187" s="171" t="s">
        <v>25</v>
      </c>
      <c r="G187" s="170"/>
      <c r="H187" s="171" t="s">
        <v>168</v>
      </c>
      <c r="I187" s="170"/>
      <c r="J187" s="170"/>
      <c r="K187" s="170"/>
      <c r="L187" s="171"/>
      <c r="M187" s="170"/>
      <c r="N187" s="170"/>
      <c r="O187" s="170"/>
      <c r="Q187" s="153"/>
      <c r="R187" s="33"/>
      <c r="S187" s="33">
        <f>(Q186*1+R186*2+S186*3+T186*4+U186*5)/SUM(Q186:U186)</f>
        <v>2.625</v>
      </c>
      <c r="T187" s="33"/>
      <c r="U187" s="155">
        <f>(U186*1.5+T186-R186-Q186*1.5)/SUM(Q186:U186)</f>
        <v>-0.3125</v>
      </c>
      <c r="V187" s="33"/>
      <c r="W187" s="33"/>
      <c r="X187" s="33">
        <f>(V186*1+W186*2+X186*3+Y186*4+Z186*5)/SUM(V186:Z186)</f>
        <v>3.3333333333333335</v>
      </c>
      <c r="Y187" s="33"/>
      <c r="Z187" s="155">
        <f>(Z186*1.5+Y186-W186-V186*1.5)/SUM(V186:Z186)</f>
        <v>0.27777777777777779</v>
      </c>
      <c r="AA187" s="153"/>
      <c r="AB187" s="33"/>
      <c r="AC187" s="33">
        <f>(AA186*1+AB186*2+AC186*3+AD186*4+AE186*5)/SUM(AA186:AE186)</f>
        <v>3.0487804878048781</v>
      </c>
      <c r="AD187" s="33"/>
      <c r="AE187" s="155">
        <f>(AE186*1.5+AD186-AB186-AA186*1.5)/SUM(AA186:AE186)</f>
        <v>3.6585365853658534E-2</v>
      </c>
      <c r="AJ187" s="10"/>
    </row>
    <row r="188" spans="5:36" x14ac:dyDescent="0.3">
      <c r="E188" s="71"/>
      <c r="F188" s="171" t="s">
        <v>170</v>
      </c>
      <c r="G188" s="170"/>
      <c r="H188" s="171"/>
      <c r="I188" s="170"/>
      <c r="J188" s="170"/>
      <c r="K188" s="170"/>
      <c r="L188" s="171"/>
      <c r="M188" s="170"/>
      <c r="N188" s="170"/>
      <c r="O188" s="170"/>
      <c r="Q188" s="10">
        <f t="shared" ref="Q188:AE188" si="69">SUMIFS(Q$18:Q$130,$O$18:$O$130,1,$K$18:$K$130,1)</f>
        <v>4</v>
      </c>
      <c r="R188" s="1">
        <f t="shared" si="69"/>
        <v>6</v>
      </c>
      <c r="S188" s="1">
        <f t="shared" si="69"/>
        <v>8</v>
      </c>
      <c r="T188" s="1">
        <f t="shared" si="69"/>
        <v>9</v>
      </c>
      <c r="U188" s="9">
        <f t="shared" si="69"/>
        <v>7</v>
      </c>
      <c r="V188" s="1">
        <f t="shared" si="69"/>
        <v>12</v>
      </c>
      <c r="W188" s="1">
        <f t="shared" si="69"/>
        <v>15.5</v>
      </c>
      <c r="X188" s="1">
        <f t="shared" si="69"/>
        <v>8.5</v>
      </c>
      <c r="Y188" s="1">
        <f t="shared" si="69"/>
        <v>5</v>
      </c>
      <c r="Z188" s="1">
        <f t="shared" si="69"/>
        <v>2</v>
      </c>
      <c r="AA188" s="10">
        <f t="shared" si="69"/>
        <v>22.5</v>
      </c>
      <c r="AB188" s="1">
        <f t="shared" si="69"/>
        <v>28.5</v>
      </c>
      <c r="AC188" s="1">
        <f t="shared" si="69"/>
        <v>16.5</v>
      </c>
      <c r="AD188" s="1">
        <f t="shared" si="69"/>
        <v>12.5</v>
      </c>
      <c r="AE188" s="9">
        <f t="shared" si="69"/>
        <v>9</v>
      </c>
      <c r="AJ188" s="10"/>
    </row>
    <row r="189" spans="5:36" x14ac:dyDescent="0.3">
      <c r="E189" s="71"/>
      <c r="F189" s="124" t="s">
        <v>25</v>
      </c>
      <c r="G189" s="125"/>
      <c r="H189" s="124" t="s">
        <v>168</v>
      </c>
      <c r="I189" s="125"/>
      <c r="J189" s="125"/>
      <c r="K189" s="125"/>
      <c r="L189" s="124"/>
      <c r="M189" s="125"/>
      <c r="N189" s="125"/>
      <c r="O189" s="125"/>
      <c r="P189" s="115"/>
      <c r="Q189" s="154"/>
      <c r="R189" s="151"/>
      <c r="S189" s="151">
        <f>(Q188*1+R188*2+S188*3+T188*4+U188*5)/SUM(Q188:U188)</f>
        <v>3.2647058823529411</v>
      </c>
      <c r="T189" s="151"/>
      <c r="U189" s="156">
        <f>(U188*1.5+T188-R188-Q188*1.5)/SUM(Q188:U188)</f>
        <v>0.22058823529411764</v>
      </c>
      <c r="V189" s="151"/>
      <c r="W189" s="151"/>
      <c r="X189" s="151">
        <f>(V188*1+W188*2+X188*3+Y188*4+Z188*5)/SUM(V188:Z188)</f>
        <v>2.2906976744186047</v>
      </c>
      <c r="Y189" s="151"/>
      <c r="Z189" s="156">
        <f>(Z188*1.5+Y188-W188-V188*1.5)/SUM(V188:Z188)</f>
        <v>-0.59302325581395354</v>
      </c>
      <c r="AA189" s="154"/>
      <c r="AB189" s="151"/>
      <c r="AC189" s="151">
        <f>(AA188*1+AB188*2+AC188*3+AD188*4+AE188*5)/SUM(AA188:AE188)</f>
        <v>2.5168539325842696</v>
      </c>
      <c r="AD189" s="151"/>
      <c r="AE189" s="156">
        <f>(AE188*1.5+AD188-AB188-AA188*1.5)/SUM(AA188:AE188)</f>
        <v>-0.40730337078651685</v>
      </c>
      <c r="AJ189" s="10"/>
    </row>
    <row r="190" spans="5:36" x14ac:dyDescent="0.3">
      <c r="E190" s="71"/>
      <c r="F190" s="171" t="s">
        <v>169</v>
      </c>
      <c r="G190" s="170"/>
      <c r="H190" s="171"/>
      <c r="I190" s="170"/>
      <c r="J190" s="170"/>
      <c r="K190" s="170"/>
      <c r="L190" s="171"/>
      <c r="M190" s="170"/>
      <c r="N190" s="170"/>
      <c r="O190" s="170"/>
      <c r="Q190" s="10">
        <f t="shared" ref="Q190:AE190" si="70">SUMIFS(Q$18:Q$130,$O$18:$O$130,"&gt;2",$K$18:$K$130,-1)</f>
        <v>1</v>
      </c>
      <c r="R190" s="1">
        <f t="shared" si="70"/>
        <v>1</v>
      </c>
      <c r="S190" s="1">
        <f t="shared" si="70"/>
        <v>2</v>
      </c>
      <c r="T190" s="1">
        <f t="shared" si="70"/>
        <v>0</v>
      </c>
      <c r="U190" s="9">
        <f t="shared" si="70"/>
        <v>0</v>
      </c>
      <c r="V190" s="1">
        <f t="shared" si="70"/>
        <v>4.5</v>
      </c>
      <c r="W190" s="1">
        <f t="shared" si="70"/>
        <v>5</v>
      </c>
      <c r="X190" s="1">
        <f t="shared" si="70"/>
        <v>2</v>
      </c>
      <c r="Y190" s="1">
        <f t="shared" si="70"/>
        <v>0.5</v>
      </c>
      <c r="Z190" s="1">
        <f t="shared" si="70"/>
        <v>3</v>
      </c>
      <c r="AA190" s="10">
        <f t="shared" si="70"/>
        <v>8</v>
      </c>
      <c r="AB190" s="1">
        <f t="shared" si="70"/>
        <v>10</v>
      </c>
      <c r="AC190" s="1">
        <f t="shared" si="70"/>
        <v>0</v>
      </c>
      <c r="AD190" s="1">
        <f t="shared" si="70"/>
        <v>2</v>
      </c>
      <c r="AE190" s="9">
        <f t="shared" si="70"/>
        <v>6</v>
      </c>
      <c r="AJ190" s="10"/>
    </row>
    <row r="191" spans="5:36" x14ac:dyDescent="0.3">
      <c r="E191" s="71"/>
      <c r="F191" s="171" t="s">
        <v>25</v>
      </c>
      <c r="G191" s="170"/>
      <c r="H191" s="171" t="s">
        <v>168</v>
      </c>
      <c r="I191" s="170"/>
      <c r="J191" s="170"/>
      <c r="K191" s="170"/>
      <c r="L191" s="171"/>
      <c r="M191" s="170"/>
      <c r="N191" s="170"/>
      <c r="O191" s="170"/>
      <c r="Q191" s="153"/>
      <c r="R191" s="33"/>
      <c r="S191" s="33">
        <f>(Q190*1+R190*2+S190*3+T190*4+U190*5)/SUM(Q190:U190)</f>
        <v>2.25</v>
      </c>
      <c r="T191" s="33"/>
      <c r="U191" s="155">
        <f>(U190*1.5+T190-R190-Q190*1.5)/SUM(Q190:U190)</f>
        <v>-0.625</v>
      </c>
      <c r="V191" s="33"/>
      <c r="W191" s="33"/>
      <c r="X191" s="33">
        <f>(V190*1+W190*2+X190*3+Y190*4+Z190*5)/SUM(V190:Z190)</f>
        <v>2.5</v>
      </c>
      <c r="Y191" s="33"/>
      <c r="Z191" s="155">
        <f>(Z190*1.5+Y190-W190-V190*1.5)/SUM(V190:Z190)</f>
        <v>-0.45</v>
      </c>
      <c r="AA191" s="153"/>
      <c r="AB191" s="33"/>
      <c r="AC191" s="33">
        <f>(AA190*1+AB190*2+AC190*3+AD190*4+AE190*5)/SUM(AA190:AE190)</f>
        <v>2.5384615384615383</v>
      </c>
      <c r="AD191" s="33"/>
      <c r="AE191" s="155">
        <f>(AE190*1.5+AD190-AB190-AA190*1.5)/SUM(AA190:AE190)</f>
        <v>-0.42307692307692307</v>
      </c>
      <c r="AJ191" s="10"/>
    </row>
    <row r="192" spans="5:36" x14ac:dyDescent="0.3">
      <c r="E192" s="71"/>
      <c r="F192" s="171" t="s">
        <v>170</v>
      </c>
      <c r="G192" s="170"/>
      <c r="H192" s="171"/>
      <c r="I192" s="170"/>
      <c r="J192" s="170"/>
      <c r="K192" s="170"/>
      <c r="L192" s="171"/>
      <c r="M192" s="170"/>
      <c r="N192" s="170"/>
      <c r="O192" s="170"/>
      <c r="Q192" s="10">
        <f t="shared" ref="Q192:AE192" si="71">SUMIFS(Q$18:Q$130,$O$18:$O$130,1,$K$18:$K$130,-1)</f>
        <v>0</v>
      </c>
      <c r="R192" s="1">
        <f t="shared" si="71"/>
        <v>4</v>
      </c>
      <c r="S192" s="1">
        <f t="shared" si="71"/>
        <v>6</v>
      </c>
      <c r="T192" s="1">
        <f t="shared" si="71"/>
        <v>0</v>
      </c>
      <c r="U192" s="9">
        <f t="shared" si="71"/>
        <v>4</v>
      </c>
      <c r="V192" s="1">
        <f t="shared" si="71"/>
        <v>4</v>
      </c>
      <c r="W192" s="1">
        <f t="shared" si="71"/>
        <v>4</v>
      </c>
      <c r="X192" s="1">
        <f t="shared" si="71"/>
        <v>2</v>
      </c>
      <c r="Y192" s="1">
        <f t="shared" si="71"/>
        <v>8</v>
      </c>
      <c r="Z192" s="1">
        <f t="shared" si="71"/>
        <v>0</v>
      </c>
      <c r="AA192" s="10">
        <f t="shared" si="71"/>
        <v>10</v>
      </c>
      <c r="AB192" s="1">
        <f t="shared" si="71"/>
        <v>6</v>
      </c>
      <c r="AC192" s="1">
        <f t="shared" si="71"/>
        <v>4</v>
      </c>
      <c r="AD192" s="1">
        <f t="shared" si="71"/>
        <v>12</v>
      </c>
      <c r="AE192" s="9">
        <f t="shared" si="71"/>
        <v>2</v>
      </c>
      <c r="AJ192" s="10"/>
    </row>
    <row r="193" spans="5:39" x14ac:dyDescent="0.3">
      <c r="E193" s="71"/>
      <c r="F193" s="124" t="s">
        <v>25</v>
      </c>
      <c r="G193" s="125"/>
      <c r="H193" s="124" t="s">
        <v>168</v>
      </c>
      <c r="I193" s="125"/>
      <c r="J193" s="125"/>
      <c r="K193" s="125"/>
      <c r="L193" s="124"/>
      <c r="M193" s="125"/>
      <c r="N193" s="125"/>
      <c r="O193" s="125"/>
      <c r="P193" s="115"/>
      <c r="Q193" s="154"/>
      <c r="R193" s="151"/>
      <c r="S193" s="151">
        <f>(Q192*1+R192*2+S192*3+T192*4+U192*5)/SUM(Q192:U192)</f>
        <v>3.2857142857142856</v>
      </c>
      <c r="T193" s="151"/>
      <c r="U193" s="156">
        <f>(U192*1.5+T192-R192-Q192*1.5)/SUM(Q192:U192)</f>
        <v>0.14285714285714285</v>
      </c>
      <c r="V193" s="151"/>
      <c r="W193" s="151"/>
      <c r="X193" s="151">
        <f>(V192*1+W192*2+X192*3+Y192*4+Z192*5)/SUM(V192:Z192)</f>
        <v>2.7777777777777777</v>
      </c>
      <c r="Y193" s="151"/>
      <c r="Z193" s="156">
        <f>(Z192*1.5+Y192-W192-V192*1.5)/SUM(V192:Z192)</f>
        <v>-0.1111111111111111</v>
      </c>
      <c r="AA193" s="154"/>
      <c r="AB193" s="151"/>
      <c r="AC193" s="151">
        <f>(AA192*1+AB192*2+AC192*3+AD192*4+AE192*5)/SUM(AA192:AE192)</f>
        <v>2.7058823529411766</v>
      </c>
      <c r="AD193" s="151"/>
      <c r="AE193" s="156">
        <f>(AE192*1.5+AD192-AB192-AA192*1.5)/SUM(AA192:AE192)</f>
        <v>-0.17647058823529413</v>
      </c>
      <c r="AJ193" s="10"/>
    </row>
    <row r="194" spans="5:39" x14ac:dyDescent="0.3">
      <c r="E194" s="71"/>
      <c r="F194" s="171"/>
      <c r="G194" s="170"/>
      <c r="H194" s="171"/>
      <c r="I194" s="170"/>
      <c r="J194" s="170"/>
      <c r="K194" s="170"/>
      <c r="L194" s="171"/>
      <c r="M194" s="170"/>
      <c r="N194" s="170"/>
      <c r="O194" s="170"/>
      <c r="AJ194" s="10"/>
    </row>
    <row r="195" spans="5:39" x14ac:dyDescent="0.3">
      <c r="E195" s="71" t="s">
        <v>171</v>
      </c>
      <c r="F195" s="169"/>
      <c r="G195" s="170"/>
      <c r="H195" s="172"/>
      <c r="I195" s="172"/>
      <c r="J195" s="172"/>
      <c r="K195" s="170"/>
      <c r="L195" s="172"/>
      <c r="M195" s="172"/>
      <c r="N195" s="172"/>
      <c r="O195" s="170"/>
      <c r="AJ195" s="10"/>
    </row>
    <row r="196" spans="5:39" x14ac:dyDescent="0.3">
      <c r="E196" s="71"/>
      <c r="F196" s="169" t="s">
        <v>172</v>
      </c>
      <c r="G196" s="170"/>
      <c r="H196" s="172"/>
      <c r="I196" s="172"/>
      <c r="J196" s="172"/>
      <c r="K196" s="170"/>
      <c r="L196" s="172"/>
      <c r="M196" s="172"/>
      <c r="N196" s="172"/>
      <c r="O196" s="170"/>
      <c r="Q196" s="10">
        <f t="shared" ref="Q196:AE196" si="72">SUMIFS(Q$18:Q$130,$P$18:$P$130,1,$K$18:$K$130,1)</f>
        <v>0</v>
      </c>
      <c r="R196" s="1">
        <f t="shared" si="72"/>
        <v>0</v>
      </c>
      <c r="S196" s="1">
        <f t="shared" si="72"/>
        <v>4</v>
      </c>
      <c r="T196" s="1">
        <f t="shared" si="72"/>
        <v>8</v>
      </c>
      <c r="U196" s="9">
        <f t="shared" si="72"/>
        <v>8</v>
      </c>
      <c r="V196" s="1">
        <f t="shared" si="72"/>
        <v>8</v>
      </c>
      <c r="W196" s="1">
        <f t="shared" si="72"/>
        <v>9</v>
      </c>
      <c r="X196" s="1">
        <f t="shared" si="72"/>
        <v>4.5</v>
      </c>
      <c r="Y196" s="1">
        <f t="shared" si="72"/>
        <v>1.5</v>
      </c>
      <c r="Z196" s="1">
        <f t="shared" si="72"/>
        <v>1</v>
      </c>
      <c r="AA196" s="10">
        <f t="shared" si="72"/>
        <v>13</v>
      </c>
      <c r="AB196" s="1">
        <f t="shared" si="72"/>
        <v>17</v>
      </c>
      <c r="AC196" s="1">
        <f t="shared" si="72"/>
        <v>9</v>
      </c>
      <c r="AD196" s="1">
        <f t="shared" si="72"/>
        <v>2</v>
      </c>
      <c r="AE196" s="9">
        <f t="shared" si="72"/>
        <v>0</v>
      </c>
      <c r="AJ196" s="10"/>
    </row>
    <row r="197" spans="5:39" x14ac:dyDescent="0.3">
      <c r="E197" s="71"/>
      <c r="F197" s="171" t="s">
        <v>25</v>
      </c>
      <c r="G197" s="170"/>
      <c r="H197" s="171" t="s">
        <v>168</v>
      </c>
      <c r="I197" s="173"/>
      <c r="J197" s="173"/>
      <c r="K197" s="170"/>
      <c r="L197" s="173"/>
      <c r="M197" s="173"/>
      <c r="N197" s="173"/>
      <c r="O197" s="170"/>
      <c r="Q197" s="153"/>
      <c r="R197" s="33"/>
      <c r="S197" s="33">
        <f>(Q196*1+R196*2+S196*3+T196*4+U196*5)/SUM(Q196:U196)</f>
        <v>4.2</v>
      </c>
      <c r="T197" s="33"/>
      <c r="U197" s="155">
        <f>(U196*1.5+T196-R196-Q196*1.5)/SUM(Q196:U196)</f>
        <v>1</v>
      </c>
      <c r="V197" s="33"/>
      <c r="W197" s="33"/>
      <c r="X197" s="33">
        <f>(V196*1+W196*2+X196*3+Y196*4+Z196*5)/SUM(V196:Z196)</f>
        <v>2.1041666666666665</v>
      </c>
      <c r="Y197" s="33"/>
      <c r="Z197" s="155">
        <f>(Z196*1.5+Y196-W196-V196*1.5)/SUM(V196:Z196)</f>
        <v>-0.75</v>
      </c>
      <c r="AA197" s="153"/>
      <c r="AB197" s="33"/>
      <c r="AC197" s="33">
        <f>(AA196*1+AB196*2+AC196*3+AD196*4+AE196*5)/SUM(AA196:AE196)</f>
        <v>2</v>
      </c>
      <c r="AD197" s="33"/>
      <c r="AE197" s="155">
        <f>(AE196*1.5+AD196-AB196-AA196*1.5)/SUM(AA196:AE196)</f>
        <v>-0.84146341463414631</v>
      </c>
      <c r="AJ197" s="10"/>
    </row>
    <row r="198" spans="5:39" x14ac:dyDescent="0.3">
      <c r="E198" s="71"/>
      <c r="F198" s="169" t="s">
        <v>173</v>
      </c>
      <c r="G198" s="170"/>
      <c r="H198" s="173"/>
      <c r="I198" s="173"/>
      <c r="J198" s="173"/>
      <c r="K198" s="170"/>
      <c r="L198" s="173"/>
      <c r="M198" s="173"/>
      <c r="N198" s="173"/>
      <c r="O198" s="170"/>
      <c r="Q198" s="10">
        <f t="shared" ref="Q198:AE198" si="73">SUMIFS(Q$18:Q$130,$P$18:$P$130,"&gt;2",$K$18:$K$130,1)</f>
        <v>3</v>
      </c>
      <c r="R198" s="1">
        <f t="shared" si="73"/>
        <v>3.5</v>
      </c>
      <c r="S198" s="1">
        <f t="shared" si="73"/>
        <v>3</v>
      </c>
      <c r="T198" s="1">
        <f t="shared" si="73"/>
        <v>1</v>
      </c>
      <c r="U198" s="9">
        <f t="shared" si="73"/>
        <v>0</v>
      </c>
      <c r="V198" s="1">
        <f t="shared" si="73"/>
        <v>3</v>
      </c>
      <c r="W198" s="1">
        <f t="shared" si="73"/>
        <v>4.5</v>
      </c>
      <c r="X198" s="1">
        <f t="shared" si="73"/>
        <v>3.5</v>
      </c>
      <c r="Y198" s="1">
        <f t="shared" si="73"/>
        <v>2</v>
      </c>
      <c r="Z198" s="1">
        <f t="shared" si="73"/>
        <v>0</v>
      </c>
      <c r="AA198" s="10">
        <f t="shared" si="73"/>
        <v>5</v>
      </c>
      <c r="AB198" s="1">
        <f t="shared" si="73"/>
        <v>4.5</v>
      </c>
      <c r="AC198" s="1">
        <f t="shared" si="73"/>
        <v>5</v>
      </c>
      <c r="AD198" s="1">
        <f t="shared" si="73"/>
        <v>7</v>
      </c>
      <c r="AE198" s="9">
        <f t="shared" si="73"/>
        <v>7</v>
      </c>
      <c r="AJ198" s="10"/>
    </row>
    <row r="199" spans="5:39" x14ac:dyDescent="0.3">
      <c r="E199" s="71"/>
      <c r="F199" s="124" t="s">
        <v>25</v>
      </c>
      <c r="G199" s="125"/>
      <c r="H199" s="124" t="s">
        <v>168</v>
      </c>
      <c r="I199" s="175"/>
      <c r="J199" s="175"/>
      <c r="K199" s="175"/>
      <c r="L199" s="125"/>
      <c r="M199" s="125"/>
      <c r="N199" s="125"/>
      <c r="O199" s="125"/>
      <c r="P199" s="115"/>
      <c r="Q199" s="154"/>
      <c r="R199" s="151"/>
      <c r="S199" s="151">
        <f>(Q198*1+R198*2+S198*3+T198*4+U198*5)/SUM(Q198:U198)</f>
        <v>2.1904761904761907</v>
      </c>
      <c r="T199" s="151"/>
      <c r="U199" s="156">
        <f>(U198*1.5+T198-R198-Q198*1.5)/SUM(Q198:U198)</f>
        <v>-0.66666666666666663</v>
      </c>
      <c r="V199" s="151"/>
      <c r="W199" s="151"/>
      <c r="X199" s="151">
        <f>(V198*1+W198*2+X198*3+Y198*4+Z198*5)/SUM(V198:Z198)</f>
        <v>2.3461538461538463</v>
      </c>
      <c r="Y199" s="151"/>
      <c r="Z199" s="156">
        <f>(Z198*1.5+Y198-W198-V198*1.5)/SUM(V198:Z198)</f>
        <v>-0.53846153846153844</v>
      </c>
      <c r="AA199" s="154"/>
      <c r="AB199" s="151"/>
      <c r="AC199" s="151">
        <f>(AA198*1+AB198*2+AC198*3+AD198*4+AE198*5)/SUM(AA198:AE198)</f>
        <v>3.2280701754385963</v>
      </c>
      <c r="AD199" s="151"/>
      <c r="AE199" s="156">
        <f>(AE198*1.5+AD198-AB198-AA198*1.5)/SUM(AA198:AE198)</f>
        <v>0.19298245614035087</v>
      </c>
      <c r="AJ199" s="10"/>
    </row>
    <row r="200" spans="5:39" x14ac:dyDescent="0.3">
      <c r="E200" s="71"/>
      <c r="F200" s="169" t="s">
        <v>174</v>
      </c>
      <c r="G200" s="60"/>
      <c r="H200" s="171"/>
      <c r="I200" s="170"/>
      <c r="J200" s="170"/>
      <c r="K200" s="170"/>
      <c r="L200" s="171"/>
      <c r="M200" s="170"/>
      <c r="N200" s="170"/>
      <c r="O200" s="170"/>
      <c r="Q200" s="10">
        <f t="shared" ref="Q200:AE200" si="74">SUMIFS(Q$18:Q$130,$P$18:$P$130,1,$K$18:$K$130,-1)</f>
        <v>0</v>
      </c>
      <c r="R200" s="1">
        <f t="shared" si="74"/>
        <v>2</v>
      </c>
      <c r="S200" s="1">
        <f t="shared" si="74"/>
        <v>4</v>
      </c>
      <c r="T200" s="1">
        <f t="shared" si="74"/>
        <v>0</v>
      </c>
      <c r="U200" s="9">
        <f t="shared" si="74"/>
        <v>2</v>
      </c>
      <c r="V200" s="1">
        <f t="shared" si="74"/>
        <v>2.5</v>
      </c>
      <c r="W200" s="1">
        <f t="shared" si="74"/>
        <v>3</v>
      </c>
      <c r="X200" s="1">
        <f t="shared" si="74"/>
        <v>2</v>
      </c>
      <c r="Y200" s="1">
        <f t="shared" si="74"/>
        <v>4.5</v>
      </c>
      <c r="Z200" s="1">
        <f t="shared" si="74"/>
        <v>1</v>
      </c>
      <c r="AA200" s="10">
        <f t="shared" si="74"/>
        <v>14</v>
      </c>
      <c r="AB200" s="1">
        <f t="shared" si="74"/>
        <v>8</v>
      </c>
      <c r="AC200" s="1">
        <f t="shared" si="74"/>
        <v>4</v>
      </c>
      <c r="AD200" s="1">
        <f t="shared" si="74"/>
        <v>8</v>
      </c>
      <c r="AE200" s="9">
        <f t="shared" si="74"/>
        <v>0</v>
      </c>
      <c r="AJ200" s="10"/>
    </row>
    <row r="201" spans="5:39" x14ac:dyDescent="0.3">
      <c r="E201" s="71"/>
      <c r="F201" s="171" t="s">
        <v>25</v>
      </c>
      <c r="G201" s="170"/>
      <c r="H201" s="171" t="s">
        <v>168</v>
      </c>
      <c r="I201" s="172"/>
      <c r="J201" s="172"/>
      <c r="K201" s="172"/>
      <c r="L201" s="172"/>
      <c r="M201" s="172"/>
      <c r="N201" s="172"/>
      <c r="O201" s="170"/>
      <c r="Q201" s="153"/>
      <c r="R201" s="33"/>
      <c r="S201" s="33">
        <f>(Q200*1+R200*2+S200*3+T200*4+U200*5)/SUM(Q200:U200)</f>
        <v>3.25</v>
      </c>
      <c r="T201" s="33"/>
      <c r="U201" s="155">
        <f>(U200*1.5+T200-R200-Q200*1.5)/SUM(Q200:U200)</f>
        <v>0.125</v>
      </c>
      <c r="V201" s="33"/>
      <c r="W201" s="33"/>
      <c r="X201" s="33">
        <f>(V200*1+W200*2+X200*3+Y200*4+Z200*5)/SUM(V200:Z200)</f>
        <v>2.8846153846153846</v>
      </c>
      <c r="Y201" s="33"/>
      <c r="Z201" s="155">
        <f>(Z200*1.5+Y200-W200-V200*1.5)/SUM(V200:Z200)</f>
        <v>-5.7692307692307696E-2</v>
      </c>
      <c r="AA201" s="153"/>
      <c r="AB201" s="33"/>
      <c r="AC201" s="33">
        <f>(AA200*1+AB200*2+AC200*3+AD200*4+AE200*5)/SUM(AA200:AE200)</f>
        <v>2.1764705882352939</v>
      </c>
      <c r="AD201" s="33"/>
      <c r="AE201" s="155">
        <f>(AE200*1.5+AD200-AB200-AA200*1.5)/SUM(AA200:AE200)</f>
        <v>-0.61764705882352944</v>
      </c>
      <c r="AJ201" s="10"/>
    </row>
    <row r="202" spans="5:39" x14ac:dyDescent="0.3">
      <c r="E202" s="71"/>
      <c r="F202" s="169" t="s">
        <v>175</v>
      </c>
      <c r="G202" s="172"/>
      <c r="H202" s="172"/>
      <c r="I202" s="172"/>
      <c r="J202" s="172"/>
      <c r="K202" s="172"/>
      <c r="L202" s="172"/>
      <c r="M202" s="172"/>
      <c r="N202" s="172"/>
      <c r="O202" s="170"/>
      <c r="Q202" s="10">
        <f t="shared" ref="Q202:AE202" si="75">SUMIFS(Q$18:Q$130,$P$18:$P$130,"&gt;2",$K$18:$K$130,-1)</f>
        <v>0</v>
      </c>
      <c r="R202" s="1">
        <f t="shared" si="75"/>
        <v>0</v>
      </c>
      <c r="S202" s="1">
        <f t="shared" si="75"/>
        <v>2</v>
      </c>
      <c r="T202" s="1">
        <f t="shared" si="75"/>
        <v>0</v>
      </c>
      <c r="U202" s="9">
        <f t="shared" si="75"/>
        <v>0</v>
      </c>
      <c r="V202" s="1">
        <f t="shared" si="75"/>
        <v>0</v>
      </c>
      <c r="W202" s="1">
        <f t="shared" si="75"/>
        <v>2</v>
      </c>
      <c r="X202" s="1">
        <f t="shared" si="75"/>
        <v>0</v>
      </c>
      <c r="Y202" s="1">
        <f t="shared" si="75"/>
        <v>0</v>
      </c>
      <c r="Z202" s="1">
        <f t="shared" si="75"/>
        <v>2</v>
      </c>
      <c r="AA202" s="10">
        <f t="shared" si="75"/>
        <v>2</v>
      </c>
      <c r="AB202" s="1">
        <f t="shared" si="75"/>
        <v>0</v>
      </c>
      <c r="AC202" s="1">
        <f t="shared" si="75"/>
        <v>0</v>
      </c>
      <c r="AD202" s="1">
        <f t="shared" si="75"/>
        <v>8</v>
      </c>
      <c r="AE202" s="9">
        <f t="shared" si="75"/>
        <v>8</v>
      </c>
      <c r="AJ202" s="10"/>
    </row>
    <row r="203" spans="5:39" x14ac:dyDescent="0.3">
      <c r="E203" s="71"/>
      <c r="F203" s="124" t="s">
        <v>25</v>
      </c>
      <c r="G203" s="125"/>
      <c r="H203" s="124" t="s">
        <v>168</v>
      </c>
      <c r="I203" s="174"/>
      <c r="J203" s="174"/>
      <c r="K203" s="174"/>
      <c r="L203" s="174"/>
      <c r="M203" s="174"/>
      <c r="N203" s="174"/>
      <c r="O203" s="125"/>
      <c r="P203" s="115"/>
      <c r="Q203" s="154"/>
      <c r="R203" s="151"/>
      <c r="S203" s="151">
        <f>(Q202*1+R202*2+S202*3+T202*4+U202*5)/SUM(Q202:U202)</f>
        <v>3</v>
      </c>
      <c r="T203" s="151"/>
      <c r="U203" s="156">
        <f>(U202*1.5+T202-R202-Q202*1.5)/SUM(Q202:U202)</f>
        <v>0</v>
      </c>
      <c r="V203" s="151"/>
      <c r="W203" s="151"/>
      <c r="X203" s="151">
        <f>(V202*1+W202*2+X202*3+Y202*4+Z202*5)/SUM(V202:Z202)</f>
        <v>3.5</v>
      </c>
      <c r="Y203" s="151"/>
      <c r="Z203" s="156">
        <f>(Z202*1.5+Y202-W202-V202*1.5)/SUM(V202:Z202)</f>
        <v>0.25</v>
      </c>
      <c r="AA203" s="154"/>
      <c r="AB203" s="151"/>
      <c r="AC203" s="151">
        <f>(AA202*1+AB202*2+AC202*3+AD202*4+AE202*5)/SUM(AA202:AE202)</f>
        <v>4.1111111111111107</v>
      </c>
      <c r="AD203" s="151"/>
      <c r="AE203" s="156">
        <f>(AE202*1.5+AD202-AB202-AA202*1.5)/SUM(AA202:AE202)</f>
        <v>0.94444444444444442</v>
      </c>
      <c r="AJ203" s="10"/>
    </row>
    <row r="204" spans="5:39" x14ac:dyDescent="0.3">
      <c r="E204" s="71"/>
      <c r="F204" s="169"/>
      <c r="G204" s="173"/>
      <c r="H204" s="173"/>
      <c r="I204" s="173"/>
      <c r="J204" s="173"/>
      <c r="K204" s="173"/>
      <c r="L204" s="173"/>
      <c r="M204" s="173"/>
      <c r="N204" s="173"/>
      <c r="O204" s="170"/>
      <c r="AJ204" s="10"/>
    </row>
    <row r="205" spans="5:39" x14ac:dyDescent="0.3">
      <c r="F205" s="32"/>
      <c r="AJ205" s="10"/>
    </row>
    <row r="206" spans="5:39" x14ac:dyDescent="0.3">
      <c r="E206" t="s">
        <v>122</v>
      </c>
      <c r="F206" s="58"/>
      <c r="G206" s="49"/>
      <c r="H206" s="169" t="s">
        <v>165</v>
      </c>
      <c r="I206" s="58"/>
      <c r="J206" s="49"/>
      <c r="K206" s="49"/>
      <c r="L206" s="112"/>
      <c r="AF206" s="62">
        <f t="shared" ref="AF206:AM206" si="76">SUMIF($K$18:$K$130,1,AF$18:AF$130)</f>
        <v>39</v>
      </c>
      <c r="AG206" s="62">
        <f t="shared" si="76"/>
        <v>5</v>
      </c>
      <c r="AH206" s="62">
        <f t="shared" si="76"/>
        <v>4</v>
      </c>
      <c r="AI206" s="62">
        <f t="shared" si="76"/>
        <v>4</v>
      </c>
      <c r="AJ206" s="81">
        <f t="shared" si="76"/>
        <v>17</v>
      </c>
      <c r="AK206" s="62">
        <f t="shared" si="76"/>
        <v>4</v>
      </c>
      <c r="AL206" s="62">
        <f t="shared" si="76"/>
        <v>3</v>
      </c>
      <c r="AM206" s="117">
        <f t="shared" si="76"/>
        <v>9</v>
      </c>
    </row>
    <row r="207" spans="5:39" x14ac:dyDescent="0.3">
      <c r="F207" s="58"/>
      <c r="G207" s="49"/>
      <c r="H207" s="169" t="s">
        <v>164</v>
      </c>
      <c r="I207" s="49"/>
      <c r="J207" s="49"/>
      <c r="K207" s="49"/>
      <c r="L207" s="112"/>
      <c r="AF207" s="62">
        <f t="shared" ref="AF207:AM207" si="77">SUMIF($K$18:$K$130,-1,AF$18:AF$130)</f>
        <v>17</v>
      </c>
      <c r="AG207" s="62">
        <f t="shared" si="77"/>
        <v>14</v>
      </c>
      <c r="AH207" s="62">
        <f t="shared" si="77"/>
        <v>6</v>
      </c>
      <c r="AI207" s="62">
        <f t="shared" si="77"/>
        <v>7</v>
      </c>
      <c r="AJ207" s="81">
        <f t="shared" si="77"/>
        <v>17</v>
      </c>
      <c r="AK207" s="62">
        <f t="shared" si="77"/>
        <v>6</v>
      </c>
      <c r="AL207" s="62">
        <f t="shared" si="77"/>
        <v>4</v>
      </c>
      <c r="AM207" s="117">
        <f t="shared" si="77"/>
        <v>5</v>
      </c>
    </row>
    <row r="208" spans="5:39" x14ac:dyDescent="0.3">
      <c r="F208" s="56"/>
      <c r="G208" s="49"/>
      <c r="H208" s="113" t="s">
        <v>123</v>
      </c>
      <c r="I208" s="102"/>
      <c r="J208" s="102"/>
      <c r="K208" s="102"/>
      <c r="L208" s="114"/>
      <c r="M208" s="114"/>
      <c r="N208" s="114"/>
      <c r="O208" s="114"/>
      <c r="P208" s="114"/>
      <c r="Q208" s="103"/>
      <c r="R208" s="102"/>
      <c r="S208" s="102"/>
      <c r="T208" s="102"/>
      <c r="U208" s="104"/>
      <c r="V208" s="102"/>
      <c r="W208" s="102"/>
      <c r="X208" s="102"/>
      <c r="Y208" s="102"/>
      <c r="Z208" s="102"/>
      <c r="AA208" s="103"/>
      <c r="AB208" s="102"/>
      <c r="AC208" s="102"/>
      <c r="AD208" s="102"/>
      <c r="AE208" s="104"/>
      <c r="AF208" s="127">
        <f>AF207/(AF207+AF206)*100</f>
        <v>30.357142857142854</v>
      </c>
      <c r="AG208" s="201">
        <f t="shared" ref="AG208:AM208" si="78">AG207/(AG207+AG206)*100</f>
        <v>73.68421052631578</v>
      </c>
      <c r="AH208" s="201">
        <f t="shared" si="78"/>
        <v>60</v>
      </c>
      <c r="AI208" s="201">
        <f t="shared" si="78"/>
        <v>63.636363636363633</v>
      </c>
      <c r="AJ208" s="202">
        <f t="shared" si="78"/>
        <v>50</v>
      </c>
      <c r="AK208" s="201">
        <f t="shared" si="78"/>
        <v>60</v>
      </c>
      <c r="AL208" s="201">
        <f t="shared" si="78"/>
        <v>57.142857142857139</v>
      </c>
      <c r="AM208" s="129">
        <f t="shared" si="78"/>
        <v>35.714285714285715</v>
      </c>
    </row>
    <row r="209" spans="6:39" x14ac:dyDescent="0.3">
      <c r="F209" s="56"/>
      <c r="G209" s="49"/>
      <c r="H209" s="58" t="s">
        <v>32</v>
      </c>
      <c r="I209" s="49"/>
      <c r="J209" s="49"/>
      <c r="K209" s="49"/>
      <c r="L209" s="112"/>
      <c r="AF209" s="62">
        <f t="shared" ref="AF209:AM209" si="79">AF131-AF206-AF207</f>
        <v>0</v>
      </c>
      <c r="AG209" s="62">
        <f t="shared" si="79"/>
        <v>0</v>
      </c>
      <c r="AH209" s="62">
        <f t="shared" si="79"/>
        <v>0</v>
      </c>
      <c r="AI209" s="62">
        <f t="shared" si="79"/>
        <v>0</v>
      </c>
      <c r="AJ209" s="81">
        <f t="shared" si="79"/>
        <v>0</v>
      </c>
      <c r="AK209" s="62">
        <f t="shared" si="79"/>
        <v>0</v>
      </c>
      <c r="AL209" s="62">
        <f t="shared" si="79"/>
        <v>0</v>
      </c>
      <c r="AM209" s="117">
        <f t="shared" si="79"/>
        <v>0</v>
      </c>
    </row>
    <row r="210" spans="6:39" x14ac:dyDescent="0.3">
      <c r="AF210" s="62"/>
      <c r="AG210" s="62"/>
      <c r="AH210" s="62"/>
      <c r="AI210" s="62"/>
      <c r="AJ210" s="81"/>
      <c r="AK210" s="62"/>
      <c r="AL210" s="62"/>
      <c r="AM210" s="117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3">
    <sortCondition ref="B8:B133"/>
    <sortCondition ref="D8:D133"/>
    <sortCondition ref="C8:C133"/>
    <sortCondition ref="E8:E133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8" activePane="bottomLeft" state="frozen"/>
      <selection pane="bottomLeft" activeCell="AF29" sqref="AF29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.109375" customWidth="1"/>
    <col min="5" max="5" width="27.88671875" customWidth="1"/>
    <col min="6" max="13" width="4.33203125" style="18" customWidth="1"/>
    <col min="14" max="14" width="5.88671875" style="18" customWidth="1"/>
    <col min="15" max="16" width="4.33203125" style="18" customWidth="1"/>
    <col min="17" max="17" width="4.6640625" style="10" customWidth="1"/>
    <col min="18" max="20" width="4.6640625" style="1"/>
    <col min="21" max="21" width="5" style="9" customWidth="1"/>
    <col min="22" max="23" width="4.6640625" style="1"/>
    <col min="24" max="24" width="5.5546875" style="1" customWidth="1"/>
    <col min="25" max="25" width="4.6640625" style="1"/>
    <col min="26" max="26" width="5" style="1" customWidth="1"/>
    <col min="27" max="27" width="4.6640625" style="10"/>
    <col min="28" max="28" width="4.6640625" style="1"/>
    <col min="29" max="29" width="5.33203125" style="1" customWidth="1"/>
    <col min="30" max="30" width="4.6640625" style="1"/>
    <col min="31" max="31" width="5.33203125" style="9" customWidth="1"/>
    <col min="32" max="35" width="4.6640625" style="1"/>
    <col min="36" max="36" width="4.6640625" style="16" customWidth="1"/>
    <col min="37" max="37" width="4.6640625" style="1" customWidth="1"/>
    <col min="38" max="38" width="4.6640625" style="1"/>
    <col min="39" max="39" width="4.6640625" style="9"/>
    <col min="40" max="40" width="6.6640625" style="19" bestFit="1" customWidth="1"/>
    <col min="41" max="72" width="4.6640625" style="1"/>
  </cols>
  <sheetData>
    <row r="1" spans="1:80" hidden="1" x14ac:dyDescent="0.3">
      <c r="A1" s="53"/>
      <c r="B1" s="53"/>
      <c r="C1" s="53"/>
      <c r="D1" s="53"/>
      <c r="E1" s="133" t="s">
        <v>50</v>
      </c>
      <c r="F1" s="133"/>
      <c r="G1" s="139"/>
      <c r="H1" s="139"/>
      <c r="I1" s="139"/>
      <c r="J1" s="139"/>
      <c r="K1" s="139"/>
      <c r="L1" s="139"/>
      <c r="M1" s="139"/>
      <c r="N1" s="133"/>
      <c r="O1" s="133"/>
      <c r="P1" s="133"/>
      <c r="Q1" s="135">
        <f>Q$131*1.5</f>
        <v>18</v>
      </c>
      <c r="R1" s="136">
        <f>R$131</f>
        <v>12</v>
      </c>
      <c r="S1" s="136">
        <f t="shared" ref="S1:T1" si="0">S$131</f>
        <v>10.5</v>
      </c>
      <c r="T1" s="136">
        <f t="shared" si="0"/>
        <v>13</v>
      </c>
      <c r="U1" s="137">
        <f>U$131*1.5</f>
        <v>18</v>
      </c>
      <c r="V1" s="135">
        <f>V$131*1.5</f>
        <v>30</v>
      </c>
      <c r="W1" s="136">
        <f>W$131</f>
        <v>25.5</v>
      </c>
      <c r="X1" s="136">
        <f t="shared" ref="X1:Y1" si="1">X$131</f>
        <v>22.5</v>
      </c>
      <c r="Y1" s="136">
        <f t="shared" si="1"/>
        <v>15.5</v>
      </c>
      <c r="Z1" s="137">
        <f>Z$131*1.5</f>
        <v>16.5</v>
      </c>
      <c r="AA1" s="135">
        <f>AA$131*1.5</f>
        <v>89.25</v>
      </c>
      <c r="AB1" s="136">
        <f>AB$131</f>
        <v>56</v>
      </c>
      <c r="AC1" s="136">
        <f t="shared" ref="AC1:AD1" si="2">AC$131</f>
        <v>31</v>
      </c>
      <c r="AD1" s="136">
        <f t="shared" si="2"/>
        <v>28</v>
      </c>
      <c r="AE1" s="137">
        <f>AE$131*1.5</f>
        <v>47.25</v>
      </c>
      <c r="AJ1" s="10"/>
    </row>
    <row r="2" spans="1:80" x14ac:dyDescent="0.3">
      <c r="A2" s="53"/>
      <c r="B2" s="53"/>
      <c r="C2" s="53"/>
      <c r="D2" s="53"/>
      <c r="E2" s="133" t="s">
        <v>127</v>
      </c>
      <c r="F2" s="133"/>
      <c r="G2" s="139"/>
      <c r="H2" s="145"/>
      <c r="I2" s="145"/>
      <c r="J2" s="139"/>
      <c r="K2" s="139"/>
      <c r="L2" s="139">
        <f>L11</f>
        <v>26</v>
      </c>
      <c r="M2" s="139">
        <f>M11</f>
        <v>42</v>
      </c>
      <c r="N2" s="139">
        <f>N11</f>
        <v>94</v>
      </c>
      <c r="O2" s="133"/>
      <c r="P2" s="133"/>
      <c r="Q2" s="138"/>
      <c r="R2" s="139"/>
      <c r="S2" s="145">
        <f>(T1+U1+-R1-Q1)/SUM(Q1:U1)</f>
        <v>1.3986013986013986E-2</v>
      </c>
      <c r="T2" s="139"/>
      <c r="U2" s="140"/>
      <c r="V2" s="138"/>
      <c r="W2" s="139"/>
      <c r="X2" s="145">
        <f>(Y1+Z1+-W1-V1)/SUM(V1:Z1)</f>
        <v>-0.21363636363636362</v>
      </c>
      <c r="Y2" s="139"/>
      <c r="Z2" s="140"/>
      <c r="AA2" s="138"/>
      <c r="AB2" s="139"/>
      <c r="AC2" s="145">
        <f>(AD1+AE1+-AB1-AA1)/SUM(AA1:AE1)</f>
        <v>-0.27833001988071571</v>
      </c>
      <c r="AD2" s="139"/>
      <c r="AE2" s="140"/>
      <c r="AJ2" s="10"/>
    </row>
    <row r="3" spans="1:80" hidden="1" x14ac:dyDescent="0.3">
      <c r="A3" s="53"/>
      <c r="B3" s="53"/>
      <c r="C3" s="53"/>
      <c r="D3" s="53"/>
      <c r="E3" s="133" t="s">
        <v>53</v>
      </c>
      <c r="F3" s="133"/>
      <c r="G3" s="139"/>
      <c r="H3" s="145"/>
      <c r="I3" s="145"/>
      <c r="J3" s="139"/>
      <c r="K3" s="139"/>
      <c r="L3" s="139"/>
      <c r="M3" s="139"/>
      <c r="N3" s="133"/>
      <c r="O3" s="133"/>
      <c r="P3" s="133"/>
      <c r="Q3" s="138">
        <f>Q147*1.5</f>
        <v>3</v>
      </c>
      <c r="R3" s="139">
        <f>R147</f>
        <v>4</v>
      </c>
      <c r="S3" s="139">
        <f t="shared" ref="S3:T3" si="3">S147</f>
        <v>5</v>
      </c>
      <c r="T3" s="139">
        <f t="shared" si="3"/>
        <v>6</v>
      </c>
      <c r="U3" s="140">
        <f>U147*1.5</f>
        <v>6</v>
      </c>
      <c r="V3" s="138">
        <f>V147*1.5</f>
        <v>15</v>
      </c>
      <c r="W3" s="139">
        <f>W147</f>
        <v>10.5</v>
      </c>
      <c r="X3" s="139">
        <f t="shared" ref="X3:Y3" si="4">X147</f>
        <v>5.5</v>
      </c>
      <c r="Y3" s="139">
        <f t="shared" si="4"/>
        <v>4</v>
      </c>
      <c r="Z3" s="140">
        <f>Z147*1.5</f>
        <v>4.5</v>
      </c>
      <c r="AA3" s="138">
        <f>AA147*1.5</f>
        <v>24</v>
      </c>
      <c r="AB3" s="139">
        <f>AB147</f>
        <v>21.5</v>
      </c>
      <c r="AC3" s="139">
        <f t="shared" ref="AC3:AD3" si="5">AC147</f>
        <v>13</v>
      </c>
      <c r="AD3" s="139">
        <f t="shared" si="5"/>
        <v>10</v>
      </c>
      <c r="AE3" s="140">
        <f>AE147*1.5</f>
        <v>10.5</v>
      </c>
      <c r="AJ3" s="10"/>
    </row>
    <row r="4" spans="1:80" x14ac:dyDescent="0.3">
      <c r="A4" s="53"/>
      <c r="B4" s="53"/>
      <c r="C4" s="53"/>
      <c r="D4" s="53"/>
      <c r="E4" s="133" t="s">
        <v>130</v>
      </c>
      <c r="F4" s="133"/>
      <c r="G4" s="139"/>
      <c r="H4" s="145"/>
      <c r="I4" s="145"/>
      <c r="J4" s="139"/>
      <c r="K4" s="139"/>
      <c r="L4" s="139">
        <f>L12</f>
        <v>9</v>
      </c>
      <c r="M4" s="139">
        <f t="shared" ref="M4:N4" si="6">M12</f>
        <v>14</v>
      </c>
      <c r="N4" s="139">
        <f t="shared" si="6"/>
        <v>29</v>
      </c>
      <c r="O4" s="133"/>
      <c r="P4" s="133"/>
      <c r="Q4" s="138"/>
      <c r="R4" s="139"/>
      <c r="S4" s="145">
        <f>(T3+U3+-R3-Q3)/SUM(Q3:U3)</f>
        <v>0.20833333333333334</v>
      </c>
      <c r="T4" s="139"/>
      <c r="U4" s="140"/>
      <c r="V4" s="138"/>
      <c r="W4" s="139"/>
      <c r="X4" s="145">
        <f>(Y3+Z3+-W3-V3)/SUM(V3:Z3)</f>
        <v>-0.43037974683544306</v>
      </c>
      <c r="Y4" s="139"/>
      <c r="Z4" s="140"/>
      <c r="AA4" s="138"/>
      <c r="AB4" s="139"/>
      <c r="AC4" s="145">
        <f>(AD3+AE3+-AB3-AA3)/SUM(AA3:AE3)</f>
        <v>-0.31645569620253167</v>
      </c>
      <c r="AD4" s="139"/>
      <c r="AE4" s="140"/>
      <c r="AJ4" s="10"/>
    </row>
    <row r="5" spans="1:80" hidden="1" x14ac:dyDescent="0.3">
      <c r="A5" s="53"/>
      <c r="B5" s="53"/>
      <c r="C5" s="53"/>
      <c r="D5" s="53"/>
      <c r="E5" s="133" t="s">
        <v>51</v>
      </c>
      <c r="F5" s="133"/>
      <c r="G5" s="139"/>
      <c r="H5" s="145"/>
      <c r="I5" s="139"/>
      <c r="J5" s="139"/>
      <c r="K5" s="139"/>
      <c r="L5" s="146"/>
      <c r="M5" s="146"/>
      <c r="N5" s="146"/>
      <c r="O5" s="146"/>
      <c r="P5" s="146"/>
      <c r="Q5" s="135">
        <f>Q151*1.5</f>
        <v>15</v>
      </c>
      <c r="R5" s="136">
        <f>R151</f>
        <v>8</v>
      </c>
      <c r="S5" s="136">
        <f t="shared" ref="S5:T5" si="7">S151</f>
        <v>5.5</v>
      </c>
      <c r="T5" s="136">
        <f t="shared" si="7"/>
        <v>7</v>
      </c>
      <c r="U5" s="137">
        <f>U151*1.5</f>
        <v>12</v>
      </c>
      <c r="V5" s="135">
        <f>V151*1.5</f>
        <v>15</v>
      </c>
      <c r="W5" s="136">
        <f>W151</f>
        <v>15</v>
      </c>
      <c r="X5" s="136">
        <f t="shared" ref="X5:Y5" si="8">X151</f>
        <v>17</v>
      </c>
      <c r="Y5" s="136">
        <f t="shared" si="8"/>
        <v>11.5</v>
      </c>
      <c r="Z5" s="137">
        <f>Z151*1.5</f>
        <v>12</v>
      </c>
      <c r="AA5" s="135">
        <f>AA151*1.5</f>
        <v>65.25</v>
      </c>
      <c r="AB5" s="136">
        <f>AB151</f>
        <v>34.5</v>
      </c>
      <c r="AC5" s="136">
        <f t="shared" ref="AC5:AD5" si="9">AC151</f>
        <v>18</v>
      </c>
      <c r="AD5" s="136">
        <f t="shared" si="9"/>
        <v>18</v>
      </c>
      <c r="AE5" s="137">
        <f>AE151*1.5</f>
        <v>36.75</v>
      </c>
      <c r="AJ5" s="10"/>
    </row>
    <row r="6" spans="1:80" x14ac:dyDescent="0.3">
      <c r="A6" s="53"/>
      <c r="B6" s="53"/>
      <c r="C6" s="53"/>
      <c r="D6" s="53"/>
      <c r="E6" s="133" t="s">
        <v>129</v>
      </c>
      <c r="F6" s="133"/>
      <c r="G6" s="139"/>
      <c r="H6" s="145"/>
      <c r="I6" s="139"/>
      <c r="J6" s="139"/>
      <c r="K6" s="139"/>
      <c r="L6" s="146">
        <f>L13</f>
        <v>17</v>
      </c>
      <c r="M6" s="146">
        <f t="shared" ref="M6:N6" si="10">M13</f>
        <v>28</v>
      </c>
      <c r="N6" s="146">
        <f t="shared" si="10"/>
        <v>65</v>
      </c>
      <c r="O6" s="147"/>
      <c r="P6" s="148"/>
      <c r="Q6" s="138"/>
      <c r="R6" s="139"/>
      <c r="S6" s="145">
        <f>(T5+U5+-R5-Q5)/SUM(Q5:U5)</f>
        <v>-8.4210526315789472E-2</v>
      </c>
      <c r="T6" s="139"/>
      <c r="U6" s="140"/>
      <c r="V6" s="138"/>
      <c r="W6" s="139"/>
      <c r="X6" s="145">
        <f>(Y5+Z5+-W5-V5)/SUM(V5:Z5)</f>
        <v>-9.2198581560283682E-2</v>
      </c>
      <c r="Y6" s="139"/>
      <c r="Z6" s="140"/>
      <c r="AA6" s="138"/>
      <c r="AB6" s="139"/>
      <c r="AC6" s="145">
        <f>(AD5+AE5+-AB5-AA5)/SUM(AA5:AE5)</f>
        <v>-0.2608695652173913</v>
      </c>
      <c r="AD6" s="139"/>
      <c r="AE6" s="140"/>
      <c r="AJ6" s="10"/>
    </row>
    <row r="7" spans="1:80" hidden="1" x14ac:dyDescent="0.3">
      <c r="A7" s="53"/>
      <c r="B7" s="53"/>
      <c r="C7" s="53"/>
      <c r="D7" s="53"/>
      <c r="E7" s="133" t="s">
        <v>56</v>
      </c>
      <c r="F7" s="133"/>
      <c r="G7" s="139"/>
      <c r="H7" s="145"/>
      <c r="I7" s="145"/>
      <c r="J7" s="139"/>
      <c r="K7" s="139"/>
      <c r="L7" s="139"/>
      <c r="M7" s="139"/>
      <c r="N7" s="133"/>
      <c r="O7" s="133"/>
      <c r="P7" s="133"/>
      <c r="Q7" s="135">
        <f>Q155*1.5</f>
        <v>4.5</v>
      </c>
      <c r="R7" s="136">
        <f>R155</f>
        <v>0.5</v>
      </c>
      <c r="S7" s="136">
        <f t="shared" ref="S7:T7" si="11">S155</f>
        <v>0.5</v>
      </c>
      <c r="T7" s="136">
        <f t="shared" si="11"/>
        <v>2</v>
      </c>
      <c r="U7" s="137">
        <f>U155*1.5</f>
        <v>6</v>
      </c>
      <c r="V7" s="135">
        <f>V155*1.5</f>
        <v>6</v>
      </c>
      <c r="W7" s="136">
        <f>W155</f>
        <v>6</v>
      </c>
      <c r="X7" s="136">
        <f t="shared" ref="X7:Y7" si="12">X155</f>
        <v>6.5</v>
      </c>
      <c r="Y7" s="136">
        <f t="shared" si="12"/>
        <v>4.5</v>
      </c>
      <c r="Z7" s="137">
        <f>Z155*1.5</f>
        <v>7.5</v>
      </c>
      <c r="AA7" s="135">
        <f>AA155*1.5</f>
        <v>35.25</v>
      </c>
      <c r="AB7" s="136">
        <f>AB155</f>
        <v>12.5</v>
      </c>
      <c r="AC7" s="136">
        <f t="shared" ref="AC7:AD7" si="13">AC155</f>
        <v>1</v>
      </c>
      <c r="AD7" s="136">
        <f t="shared" si="13"/>
        <v>4.5</v>
      </c>
      <c r="AE7" s="137">
        <f>AE155*1.5</f>
        <v>18</v>
      </c>
      <c r="AJ7" s="10"/>
    </row>
    <row r="8" spans="1:80" x14ac:dyDescent="0.3">
      <c r="A8" s="53"/>
      <c r="B8" s="53"/>
      <c r="C8" s="53"/>
      <c r="D8" s="53"/>
      <c r="E8" s="133" t="s">
        <v>131</v>
      </c>
      <c r="F8" s="133"/>
      <c r="G8" s="139"/>
      <c r="H8" s="145"/>
      <c r="I8" s="145"/>
      <c r="J8" s="139"/>
      <c r="K8" s="139"/>
      <c r="L8" s="139">
        <f>L14</f>
        <v>5</v>
      </c>
      <c r="M8" s="139">
        <f t="shared" ref="M8:N8" si="14">M14</f>
        <v>13</v>
      </c>
      <c r="N8" s="139">
        <f t="shared" si="14"/>
        <v>28</v>
      </c>
      <c r="O8" s="133"/>
      <c r="P8" s="133"/>
      <c r="Q8" s="138"/>
      <c r="R8" s="139"/>
      <c r="S8" s="145">
        <f>(T7+U7+-R7-Q7)/SUM(Q7:U7)</f>
        <v>0.22222222222222221</v>
      </c>
      <c r="T8" s="139"/>
      <c r="U8" s="140"/>
      <c r="V8" s="138"/>
      <c r="W8" s="139"/>
      <c r="X8" s="145">
        <f>(Y7+Z7+-W7-V7)/SUM(V7:Z7)</f>
        <v>0</v>
      </c>
      <c r="Y8" s="139"/>
      <c r="Z8" s="140"/>
      <c r="AA8" s="138"/>
      <c r="AB8" s="139"/>
      <c r="AC8" s="145">
        <f>(AD7+AE7+-AB7-AA7)/SUM(AA7:AE7)</f>
        <v>-0.35438596491228069</v>
      </c>
      <c r="AD8" s="139"/>
      <c r="AE8" s="140"/>
      <c r="AJ8" s="10"/>
    </row>
    <row r="9" spans="1:80" hidden="1" x14ac:dyDescent="0.3">
      <c r="A9" s="53"/>
      <c r="B9" s="53"/>
      <c r="C9" s="53"/>
      <c r="D9" s="53"/>
      <c r="E9" s="133" t="s">
        <v>124</v>
      </c>
      <c r="F9" s="133"/>
      <c r="G9" s="139"/>
      <c r="H9" s="145"/>
      <c r="I9" s="145"/>
      <c r="J9" s="139"/>
      <c r="K9" s="139"/>
      <c r="L9" s="139"/>
      <c r="M9" s="139"/>
      <c r="N9" s="133"/>
      <c r="O9" s="133"/>
      <c r="P9" s="133"/>
      <c r="Q9" s="135">
        <f>Q170*1.5</f>
        <v>4.5</v>
      </c>
      <c r="R9" s="136">
        <f>R170</f>
        <v>0.5</v>
      </c>
      <c r="S9" s="136">
        <f t="shared" ref="S9:T9" si="15">S170</f>
        <v>0</v>
      </c>
      <c r="T9" s="136">
        <f t="shared" si="15"/>
        <v>0</v>
      </c>
      <c r="U9" s="137">
        <f>U170*1.5</f>
        <v>0</v>
      </c>
      <c r="V9" s="135">
        <f>V170*1.5</f>
        <v>4.5</v>
      </c>
      <c r="W9" s="136">
        <f>W170</f>
        <v>3</v>
      </c>
      <c r="X9" s="136">
        <f t="shared" ref="X9:Y9" si="16">X170</f>
        <v>2</v>
      </c>
      <c r="Y9" s="136">
        <f t="shared" si="16"/>
        <v>0.5</v>
      </c>
      <c r="Z9" s="137">
        <f>Z170*1.5</f>
        <v>4.5</v>
      </c>
      <c r="AA9" s="135">
        <f>AA170*1.5</f>
        <v>15</v>
      </c>
      <c r="AB9" s="136">
        <f>AB170</f>
        <v>2</v>
      </c>
      <c r="AC9" s="136">
        <f t="shared" ref="AC9:AD9" si="17">AC170</f>
        <v>0</v>
      </c>
      <c r="AD9" s="136">
        <f t="shared" si="17"/>
        <v>0</v>
      </c>
      <c r="AE9" s="137">
        <f>AE170*1.5</f>
        <v>6</v>
      </c>
      <c r="AJ9" s="10"/>
    </row>
    <row r="10" spans="1:80" ht="15" thickBot="1" x14ac:dyDescent="0.35">
      <c r="A10" s="53"/>
      <c r="B10" s="53"/>
      <c r="C10" s="53"/>
      <c r="D10" s="53"/>
      <c r="E10" s="134" t="s">
        <v>132</v>
      </c>
      <c r="F10" s="134"/>
      <c r="G10" s="141"/>
      <c r="H10" s="142"/>
      <c r="I10" s="142"/>
      <c r="J10" s="141"/>
      <c r="K10" s="141"/>
      <c r="L10" s="141">
        <f>L15</f>
        <v>2</v>
      </c>
      <c r="M10" s="141">
        <f t="shared" ref="M10:N10" si="18">M15</f>
        <v>6</v>
      </c>
      <c r="N10" s="141">
        <f t="shared" si="18"/>
        <v>8</v>
      </c>
      <c r="O10" s="134"/>
      <c r="P10" s="134"/>
      <c r="Q10" s="143"/>
      <c r="R10" s="141"/>
      <c r="S10" s="149">
        <f>(T9+U9+-R9-Q9)/SUM(Q9:U9)</f>
        <v>-1</v>
      </c>
      <c r="T10" s="141"/>
      <c r="U10" s="144"/>
      <c r="V10" s="143"/>
      <c r="W10" s="141"/>
      <c r="X10" s="149">
        <f>(Y9+Z9+-W9-V9)/SUM(V9:Z9)</f>
        <v>-0.17241379310344829</v>
      </c>
      <c r="Y10" s="141"/>
      <c r="Z10" s="144"/>
      <c r="AA10" s="143"/>
      <c r="AB10" s="141"/>
      <c r="AC10" s="149">
        <f>(AD9+AE9+-AB9-AA9)/SUM(AA9:AE9)</f>
        <v>-0.47826086956521741</v>
      </c>
      <c r="AD10" s="141"/>
      <c r="AE10" s="144"/>
      <c r="AJ10" s="10"/>
    </row>
    <row r="11" spans="1:80" x14ac:dyDescent="0.3">
      <c r="A11" s="53"/>
      <c r="B11" s="53"/>
      <c r="C11" s="53"/>
      <c r="D11" s="53"/>
      <c r="E11" s="56" t="s">
        <v>25</v>
      </c>
      <c r="F11" s="71"/>
      <c r="G11" s="60"/>
      <c r="H11" s="76"/>
      <c r="I11" s="76"/>
      <c r="J11" s="60"/>
      <c r="K11" s="60"/>
      <c r="L11" s="60">
        <f>L131</f>
        <v>26</v>
      </c>
      <c r="M11" s="60">
        <f t="shared" ref="M11:N11" si="19">M131</f>
        <v>42</v>
      </c>
      <c r="N11" s="60">
        <f t="shared" si="19"/>
        <v>94</v>
      </c>
      <c r="O11" s="71"/>
      <c r="P11" s="71"/>
      <c r="Q11" s="81"/>
      <c r="R11" s="60"/>
      <c r="S11" s="76">
        <f>S133</f>
        <v>3.0168067226890756</v>
      </c>
      <c r="T11" s="60"/>
      <c r="U11" s="117"/>
      <c r="V11" s="81"/>
      <c r="W11" s="60"/>
      <c r="X11" s="76">
        <f>X133</f>
        <v>2.7037037037037037</v>
      </c>
      <c r="Y11" s="60"/>
      <c r="Z11" s="117"/>
      <c r="AA11" s="81"/>
      <c r="AB11" s="60"/>
      <c r="AC11" s="76">
        <f>AC133</f>
        <v>2.592233009708738</v>
      </c>
      <c r="AD11" s="60"/>
      <c r="AE11" s="117"/>
      <c r="AF11" s="49"/>
      <c r="AG11" s="49"/>
      <c r="AH11" s="49"/>
      <c r="AI11" s="49"/>
      <c r="AJ11" s="10"/>
      <c r="AK11" s="49"/>
      <c r="AL11" s="49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53"/>
      <c r="B12" s="53"/>
      <c r="C12" s="53"/>
      <c r="D12" s="53"/>
      <c r="E12" s="56" t="s">
        <v>55</v>
      </c>
      <c r="F12" s="71"/>
      <c r="G12" s="60"/>
      <c r="H12" s="76"/>
      <c r="I12" s="76"/>
      <c r="J12" s="60"/>
      <c r="K12" s="60"/>
      <c r="L12" s="60">
        <f>L147</f>
        <v>9</v>
      </c>
      <c r="M12" s="60">
        <f t="shared" ref="M12:N12" si="20">M147</f>
        <v>14</v>
      </c>
      <c r="N12" s="60">
        <f t="shared" si="20"/>
        <v>29</v>
      </c>
      <c r="O12" s="71"/>
      <c r="P12" s="71"/>
      <c r="Q12" s="81"/>
      <c r="R12" s="60"/>
      <c r="S12" s="76">
        <f>S149</f>
        <v>3.2857142857142856</v>
      </c>
      <c r="T12" s="60"/>
      <c r="U12" s="117"/>
      <c r="V12" s="81"/>
      <c r="W12" s="60"/>
      <c r="X12" s="76">
        <f>X149</f>
        <v>2.3787878787878789</v>
      </c>
      <c r="Y12" s="60"/>
      <c r="Z12" s="117"/>
      <c r="AA12" s="81"/>
      <c r="AB12" s="60"/>
      <c r="AC12" s="76">
        <f>AC149</f>
        <v>2.5629629629629629</v>
      </c>
      <c r="AD12" s="60"/>
      <c r="AE12" s="117"/>
      <c r="AF12" s="49"/>
      <c r="AG12" s="49"/>
      <c r="AH12" s="49"/>
      <c r="AI12" s="49"/>
      <c r="AJ12" s="10"/>
      <c r="AK12" s="49"/>
      <c r="AL12" s="49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53"/>
      <c r="B13" s="53"/>
      <c r="C13" s="53"/>
      <c r="D13" s="53"/>
      <c r="E13" s="56" t="s">
        <v>54</v>
      </c>
      <c r="F13" s="71"/>
      <c r="G13" s="60"/>
      <c r="H13" s="76"/>
      <c r="I13" s="76"/>
      <c r="J13" s="60"/>
      <c r="K13" s="60"/>
      <c r="L13" s="60">
        <f>L151</f>
        <v>17</v>
      </c>
      <c r="M13" s="60">
        <f t="shared" ref="M13:N13" si="21">M151</f>
        <v>28</v>
      </c>
      <c r="N13" s="60">
        <f t="shared" si="21"/>
        <v>65</v>
      </c>
      <c r="O13" s="71"/>
      <c r="P13" s="71"/>
      <c r="Q13" s="81"/>
      <c r="R13" s="60"/>
      <c r="S13" s="76">
        <f>S153</f>
        <v>2.8701298701298703</v>
      </c>
      <c r="T13" s="60"/>
      <c r="U13" s="117"/>
      <c r="V13" s="81"/>
      <c r="W13" s="60"/>
      <c r="X13" s="76">
        <f>X153</f>
        <v>2.8780487804878048</v>
      </c>
      <c r="Y13" s="60"/>
      <c r="Z13" s="117"/>
      <c r="AA13" s="81"/>
      <c r="AB13" s="60"/>
      <c r="AC13" s="76">
        <f>AC153</f>
        <v>2.6064981949458486</v>
      </c>
      <c r="AD13" s="60"/>
      <c r="AE13" s="117"/>
      <c r="AF13" s="49"/>
      <c r="AG13" s="49"/>
      <c r="AH13" s="49"/>
      <c r="AI13" s="49"/>
      <c r="AJ13" s="10"/>
      <c r="AK13" s="49"/>
      <c r="AL13" s="49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53"/>
      <c r="B14" s="53"/>
      <c r="C14" s="53"/>
      <c r="D14" s="53"/>
      <c r="E14" s="71" t="s">
        <v>58</v>
      </c>
      <c r="F14" s="71"/>
      <c r="G14" s="60"/>
      <c r="H14" s="76"/>
      <c r="I14" s="76"/>
      <c r="J14" s="60"/>
      <c r="K14" s="60"/>
      <c r="L14" s="60">
        <f>+L155</f>
        <v>5</v>
      </c>
      <c r="M14" s="60">
        <f t="shared" ref="M14:N14" si="22">+M155</f>
        <v>13</v>
      </c>
      <c r="N14" s="60">
        <f t="shared" si="22"/>
        <v>28</v>
      </c>
      <c r="O14" s="71"/>
      <c r="P14" s="71"/>
      <c r="Q14" s="81"/>
      <c r="R14" s="60"/>
      <c r="S14" s="76">
        <f>S157</f>
        <v>3.35</v>
      </c>
      <c r="T14" s="60"/>
      <c r="U14" s="117"/>
      <c r="V14" s="81"/>
      <c r="W14" s="60"/>
      <c r="X14" s="76">
        <f>X157</f>
        <v>3.0192307692307692</v>
      </c>
      <c r="Y14" s="60"/>
      <c r="Z14" s="117"/>
      <c r="AA14" s="81"/>
      <c r="AB14" s="60"/>
      <c r="AC14" s="76">
        <f>AC157</f>
        <v>2.4205607476635516</v>
      </c>
      <c r="AD14" s="60"/>
      <c r="AE14" s="117"/>
      <c r="AF14" s="49"/>
      <c r="AG14" s="49"/>
      <c r="AH14" s="49"/>
      <c r="AI14" s="49"/>
      <c r="AJ14" s="10"/>
      <c r="AK14" s="49"/>
      <c r="AL14" s="49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79"/>
      <c r="B15" s="79"/>
      <c r="C15" s="79"/>
      <c r="D15" s="79"/>
      <c r="E15" s="79" t="s">
        <v>133</v>
      </c>
      <c r="F15" s="79"/>
      <c r="G15" s="118"/>
      <c r="H15" s="119"/>
      <c r="I15" s="119"/>
      <c r="J15" s="118"/>
      <c r="K15" s="118"/>
      <c r="L15" s="118">
        <f>L170</f>
        <v>2</v>
      </c>
      <c r="M15" s="118">
        <f>M170</f>
        <v>6</v>
      </c>
      <c r="N15" s="118">
        <f>N170</f>
        <v>8</v>
      </c>
      <c r="O15" s="79"/>
      <c r="P15" s="79"/>
      <c r="Q15" s="120"/>
      <c r="R15" s="118"/>
      <c r="S15" s="119">
        <f>S172</f>
        <v>0</v>
      </c>
      <c r="T15" s="119"/>
      <c r="U15" s="122"/>
      <c r="V15" s="123"/>
      <c r="W15" s="119"/>
      <c r="X15" s="119">
        <f>X172</f>
        <v>2.7826086956521738</v>
      </c>
      <c r="Y15" s="119"/>
      <c r="Z15" s="122"/>
      <c r="AA15" s="123"/>
      <c r="AB15" s="119"/>
      <c r="AC15" s="119">
        <f>AC172</f>
        <v>2.125</v>
      </c>
      <c r="AD15" s="118"/>
      <c r="AE15" s="121"/>
      <c r="AF15" s="26"/>
      <c r="AG15" s="26"/>
      <c r="AH15" s="26"/>
      <c r="AI15" s="26"/>
      <c r="AJ15" s="40"/>
      <c r="AK15" s="26"/>
      <c r="AL15" s="26"/>
      <c r="AM15" s="39"/>
      <c r="AN15" s="26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15" t="s">
        <v>3</v>
      </c>
      <c r="R16" s="215"/>
      <c r="S16" s="215"/>
      <c r="T16" s="215"/>
      <c r="U16" s="215"/>
      <c r="V16" s="215" t="s">
        <v>4</v>
      </c>
      <c r="W16" s="215"/>
      <c r="X16" s="215"/>
      <c r="Y16" s="215"/>
      <c r="Z16" s="215"/>
      <c r="AA16" s="215" t="s">
        <v>5</v>
      </c>
      <c r="AB16" s="215"/>
      <c r="AC16" s="215"/>
      <c r="AD16" s="215"/>
      <c r="AE16" s="215"/>
      <c r="AF16" s="216" t="s">
        <v>6</v>
      </c>
      <c r="AG16" s="217"/>
      <c r="AH16" s="217"/>
      <c r="AI16" s="218"/>
      <c r="AJ16" s="216" t="s">
        <v>7</v>
      </c>
      <c r="AK16" s="217"/>
      <c r="AL16" s="217"/>
      <c r="AM16" s="218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27</v>
      </c>
      <c r="B17" s="2" t="s">
        <v>0</v>
      </c>
      <c r="C17" s="5" t="s">
        <v>22</v>
      </c>
      <c r="D17" s="5" t="s">
        <v>23</v>
      </c>
      <c r="E17" s="2" t="s">
        <v>1</v>
      </c>
      <c r="F17" s="35" t="s">
        <v>2</v>
      </c>
      <c r="G17" s="35" t="s">
        <v>9</v>
      </c>
      <c r="H17" s="35" t="s">
        <v>10</v>
      </c>
      <c r="I17" s="75" t="s">
        <v>30</v>
      </c>
      <c r="J17" s="65" t="s">
        <v>49</v>
      </c>
      <c r="K17" s="65" t="s">
        <v>57</v>
      </c>
      <c r="L17" s="24" t="s">
        <v>16</v>
      </c>
      <c r="M17" s="24" t="s">
        <v>19</v>
      </c>
      <c r="N17" s="24" t="s">
        <v>20</v>
      </c>
      <c r="O17" s="24" t="s">
        <v>21</v>
      </c>
      <c r="P17" s="24" t="s">
        <v>18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20"/>
    </row>
    <row r="18" spans="1:40" ht="14.4" customHeight="1" x14ac:dyDescent="0.3">
      <c r="A18">
        <v>31</v>
      </c>
      <c r="B18">
        <v>1993</v>
      </c>
      <c r="C18">
        <v>11</v>
      </c>
      <c r="D18">
        <v>2</v>
      </c>
      <c r="E18" t="s">
        <v>195</v>
      </c>
      <c r="F18" s="18">
        <v>1</v>
      </c>
      <c r="G18" s="18">
        <v>0</v>
      </c>
      <c r="H18" s="18">
        <v>0</v>
      </c>
      <c r="I18" s="18">
        <f>IF(G18=1,1,IF(H18=1,1,0))</f>
        <v>0</v>
      </c>
      <c r="J18" s="1">
        <v>1</v>
      </c>
      <c r="K18" s="1">
        <f t="shared" ref="K18:K81" si="23">IF(F18=2,-1,IF(F18=3,-1,IF((F18+G18)=2,-1,IF((F18+H18)=2,-1,1))))</f>
        <v>1</v>
      </c>
      <c r="L18" s="1" t="str">
        <f t="shared" ref="L18:L81" si="24">IF(SUM(Q18:U18)=0,"",(Q18*1+R18*2+S18*3+T18*4+U18*5)/SUM(Q18:U18))</f>
        <v/>
      </c>
      <c r="M18" s="1" t="str">
        <f t="shared" ref="M18:M81" si="25">IF(SUM(V18:Z18)=0,"",(V18*1+W18*2+X18*3+Y18*4+Z18*5)/SUM(V18:Z18))</f>
        <v/>
      </c>
      <c r="N18" s="1">
        <f t="shared" ref="N18:N81" si="26">IF(SUM(AA18:AE18)=0,"",(AA18*1+AB18*2+AC18*3+AD18*4+AE18*5)/SUM(AA18:AE18))</f>
        <v>4</v>
      </c>
      <c r="O18" s="1">
        <f t="shared" ref="O18:O81" si="27">IF(AF18=1,1,(IF(AG18=1,2,(IF(AH18=1,3,(IF(AI18=1,4,"")))))))</f>
        <v>4</v>
      </c>
      <c r="P18" s="1">
        <f t="shared" ref="P18:P81" si="28">IF(AJ18=1,1,(IF(AK18=1,2,(IF(AL18=1,3,(IF(AM18=1,4,"")))))))</f>
        <v>4</v>
      </c>
      <c r="AC18" s="1">
        <v>1</v>
      </c>
      <c r="AD18" s="1">
        <v>1</v>
      </c>
      <c r="AE18" s="9">
        <v>1</v>
      </c>
      <c r="AI18" s="1">
        <v>1</v>
      </c>
      <c r="AJ18" s="15"/>
      <c r="AK18" s="14"/>
      <c r="AL18" s="14"/>
      <c r="AM18" s="9">
        <v>1</v>
      </c>
    </row>
    <row r="19" spans="1:40" ht="14.4" customHeight="1" x14ac:dyDescent="0.3">
      <c r="A19">
        <v>31</v>
      </c>
      <c r="B19">
        <v>1993</v>
      </c>
      <c r="C19">
        <v>18</v>
      </c>
      <c r="D19">
        <v>2</v>
      </c>
      <c r="E19" t="s">
        <v>203</v>
      </c>
      <c r="F19" s="18">
        <v>1</v>
      </c>
      <c r="G19" s="18">
        <v>0</v>
      </c>
      <c r="H19" s="18">
        <v>0</v>
      </c>
      <c r="I19" s="18">
        <f t="shared" ref="I19:I82" si="29">IF(G19=1,1,IF(H19=1,1,0))</f>
        <v>0</v>
      </c>
      <c r="J19" s="1">
        <v>1</v>
      </c>
      <c r="K19" s="1">
        <f t="shared" si="23"/>
        <v>1</v>
      </c>
      <c r="L19" s="1">
        <f t="shared" si="24"/>
        <v>4</v>
      </c>
      <c r="M19" s="1">
        <f t="shared" si="25"/>
        <v>4</v>
      </c>
      <c r="N19" s="1">
        <f t="shared" si="26"/>
        <v>2.8</v>
      </c>
      <c r="O19" s="1">
        <f t="shared" si="27"/>
        <v>1</v>
      </c>
      <c r="P19" s="1">
        <f t="shared" si="28"/>
        <v>1</v>
      </c>
      <c r="S19" s="1">
        <v>1</v>
      </c>
      <c r="T19" s="1">
        <v>1</v>
      </c>
      <c r="U19" s="9">
        <v>1</v>
      </c>
      <c r="X19" s="1">
        <v>1</v>
      </c>
      <c r="Y19" s="1">
        <v>1</v>
      </c>
      <c r="Z19" s="1">
        <v>1</v>
      </c>
      <c r="AB19" s="1">
        <v>1</v>
      </c>
      <c r="AC19" s="1">
        <v>1</v>
      </c>
      <c r="AD19" s="1">
        <v>0.5</v>
      </c>
      <c r="AF19" s="1">
        <v>1</v>
      </c>
      <c r="AJ19" s="10">
        <v>1</v>
      </c>
      <c r="AN19" s="19" t="s">
        <v>45</v>
      </c>
    </row>
    <row r="20" spans="1:40" x14ac:dyDescent="0.3">
      <c r="A20">
        <v>31</v>
      </c>
      <c r="B20">
        <v>1993</v>
      </c>
      <c r="C20">
        <v>4</v>
      </c>
      <c r="D20">
        <v>3</v>
      </c>
      <c r="E20" t="s">
        <v>200</v>
      </c>
      <c r="F20" s="18">
        <v>1</v>
      </c>
      <c r="G20" s="18">
        <v>0</v>
      </c>
      <c r="H20" s="18">
        <v>0</v>
      </c>
      <c r="I20" s="18">
        <f t="shared" si="29"/>
        <v>0</v>
      </c>
      <c r="J20" s="1">
        <v>1</v>
      </c>
      <c r="K20" s="1">
        <f t="shared" si="23"/>
        <v>1</v>
      </c>
      <c r="L20" s="1">
        <f t="shared" si="24"/>
        <v>4.5</v>
      </c>
      <c r="M20" s="1">
        <f t="shared" si="25"/>
        <v>1.8</v>
      </c>
      <c r="N20" s="1">
        <f t="shared" si="26"/>
        <v>2</v>
      </c>
      <c r="O20" s="1">
        <f t="shared" si="27"/>
        <v>1</v>
      </c>
      <c r="P20" s="1">
        <f t="shared" si="28"/>
        <v>1</v>
      </c>
      <c r="T20" s="1">
        <v>1</v>
      </c>
      <c r="U20" s="9">
        <v>1</v>
      </c>
      <c r="V20" s="1">
        <v>1</v>
      </c>
      <c r="W20" s="1">
        <v>1</v>
      </c>
      <c r="X20" s="1">
        <v>0.5</v>
      </c>
      <c r="AA20" s="10">
        <v>1</v>
      </c>
      <c r="AB20" s="1">
        <v>1</v>
      </c>
      <c r="AC20" s="1">
        <v>1</v>
      </c>
      <c r="AF20" s="1">
        <v>1</v>
      </c>
      <c r="AJ20" s="10">
        <v>1</v>
      </c>
    </row>
    <row r="21" spans="1:40" x14ac:dyDescent="0.3">
      <c r="A21" s="53">
        <v>31</v>
      </c>
      <c r="B21">
        <v>1993</v>
      </c>
      <c r="C21" s="184">
        <v>8</v>
      </c>
      <c r="D21" s="184">
        <v>4</v>
      </c>
      <c r="E21" t="s">
        <v>259</v>
      </c>
      <c r="F21" s="18">
        <v>1</v>
      </c>
      <c r="G21" s="18">
        <v>0</v>
      </c>
      <c r="H21" s="18">
        <v>0</v>
      </c>
      <c r="I21" s="18">
        <f t="shared" si="29"/>
        <v>0</v>
      </c>
      <c r="J21" s="1">
        <v>-1</v>
      </c>
      <c r="K21" s="1">
        <f t="shared" si="23"/>
        <v>1</v>
      </c>
      <c r="L21" s="1" t="str">
        <f t="shared" si="24"/>
        <v/>
      </c>
      <c r="M21" s="1">
        <f t="shared" si="25"/>
        <v>4</v>
      </c>
      <c r="N21" s="1">
        <f t="shared" si="26"/>
        <v>4.5</v>
      </c>
      <c r="O21" s="1">
        <f t="shared" si="27"/>
        <v>1</v>
      </c>
      <c r="P21" s="1">
        <f t="shared" si="28"/>
        <v>4</v>
      </c>
      <c r="X21" s="1">
        <v>1</v>
      </c>
      <c r="Y21" s="1">
        <v>1</v>
      </c>
      <c r="Z21" s="1">
        <v>1</v>
      </c>
      <c r="AD21" s="1">
        <v>1</v>
      </c>
      <c r="AE21" s="9">
        <v>1</v>
      </c>
      <c r="AF21" s="1">
        <v>1</v>
      </c>
      <c r="AJ21" s="10"/>
      <c r="AM21" s="9">
        <v>1</v>
      </c>
    </row>
    <row r="22" spans="1:40" x14ac:dyDescent="0.3">
      <c r="A22" s="196">
        <v>31</v>
      </c>
      <c r="B22">
        <v>1993</v>
      </c>
      <c r="C22" s="184">
        <v>6</v>
      </c>
      <c r="D22" s="184">
        <v>5</v>
      </c>
      <c r="E22" t="s">
        <v>265</v>
      </c>
      <c r="F22" s="18">
        <v>1</v>
      </c>
      <c r="G22" s="18">
        <v>0</v>
      </c>
      <c r="H22" s="18">
        <v>0</v>
      </c>
      <c r="I22" s="18">
        <f t="shared" si="29"/>
        <v>0</v>
      </c>
      <c r="J22" s="1">
        <v>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>
        <f t="shared" si="26"/>
        <v>2</v>
      </c>
      <c r="O22" s="1">
        <f t="shared" si="27"/>
        <v>1</v>
      </c>
      <c r="P22" s="1">
        <f t="shared" si="28"/>
        <v>1</v>
      </c>
      <c r="AA22" s="10">
        <v>1</v>
      </c>
      <c r="AB22" s="1">
        <v>1</v>
      </c>
      <c r="AC22" s="1">
        <v>1</v>
      </c>
      <c r="AF22" s="1">
        <v>1</v>
      </c>
      <c r="AJ22" s="10">
        <v>1</v>
      </c>
    </row>
    <row r="23" spans="1:40" x14ac:dyDescent="0.3">
      <c r="A23" s="53">
        <v>41</v>
      </c>
      <c r="B23">
        <v>1993</v>
      </c>
      <c r="C23" s="184">
        <v>10</v>
      </c>
      <c r="D23" s="184">
        <v>6</v>
      </c>
      <c r="E23" t="s">
        <v>255</v>
      </c>
      <c r="F23" s="18">
        <v>9</v>
      </c>
      <c r="G23" s="18">
        <v>0</v>
      </c>
      <c r="H23" s="18">
        <v>0</v>
      </c>
      <c r="I23" s="18">
        <f t="shared" si="29"/>
        <v>0</v>
      </c>
      <c r="J23" s="1">
        <v>-1</v>
      </c>
      <c r="K23" s="1">
        <f t="shared" si="23"/>
        <v>1</v>
      </c>
      <c r="L23" s="1" t="str">
        <f t="shared" si="24"/>
        <v/>
      </c>
      <c r="M23" s="1" t="str">
        <f t="shared" si="25"/>
        <v/>
      </c>
      <c r="N23" s="1" t="str">
        <f t="shared" si="26"/>
        <v/>
      </c>
      <c r="O23" s="1" t="str">
        <f t="shared" si="27"/>
        <v/>
      </c>
      <c r="P23" s="1" t="str">
        <f t="shared" si="28"/>
        <v/>
      </c>
      <c r="AJ23" s="10"/>
    </row>
    <row r="24" spans="1:40" x14ac:dyDescent="0.3">
      <c r="A24" s="53">
        <v>41</v>
      </c>
      <c r="B24">
        <v>1993</v>
      </c>
      <c r="C24" s="184">
        <v>23</v>
      </c>
      <c r="D24" s="184">
        <v>6</v>
      </c>
      <c r="E24" t="s">
        <v>257</v>
      </c>
      <c r="F24" s="18">
        <v>1</v>
      </c>
      <c r="G24" s="18">
        <v>0</v>
      </c>
      <c r="H24" s="18">
        <v>0</v>
      </c>
      <c r="I24" s="18">
        <f t="shared" si="29"/>
        <v>0</v>
      </c>
      <c r="J24" s="1">
        <v>1</v>
      </c>
      <c r="K24" s="1">
        <f t="shared" si="23"/>
        <v>1</v>
      </c>
      <c r="L24" s="1" t="str">
        <f t="shared" si="24"/>
        <v/>
      </c>
      <c r="M24" s="1" t="str">
        <f t="shared" si="25"/>
        <v/>
      </c>
      <c r="N24" s="1">
        <f t="shared" si="26"/>
        <v>2.8</v>
      </c>
      <c r="O24" s="1">
        <f t="shared" si="27"/>
        <v>1</v>
      </c>
      <c r="P24" s="1">
        <f t="shared" si="28"/>
        <v>1</v>
      </c>
      <c r="AB24" s="1">
        <v>1</v>
      </c>
      <c r="AC24" s="1">
        <v>1</v>
      </c>
      <c r="AD24" s="1">
        <v>0.5</v>
      </c>
      <c r="AF24" s="1">
        <v>1</v>
      </c>
      <c r="AJ24" s="10">
        <v>1</v>
      </c>
    </row>
    <row r="25" spans="1:40" x14ac:dyDescent="0.3">
      <c r="A25">
        <v>41</v>
      </c>
      <c r="B25">
        <v>1993</v>
      </c>
      <c r="C25">
        <v>23</v>
      </c>
      <c r="D25">
        <v>6</v>
      </c>
      <c r="E25" t="s">
        <v>197</v>
      </c>
      <c r="F25" s="18">
        <v>1</v>
      </c>
      <c r="G25" s="18">
        <v>0</v>
      </c>
      <c r="H25" s="18">
        <v>0</v>
      </c>
      <c r="I25" s="18">
        <f t="shared" si="29"/>
        <v>0</v>
      </c>
      <c r="J25" s="1">
        <v>-1</v>
      </c>
      <c r="K25" s="1">
        <f t="shared" si="23"/>
        <v>1</v>
      </c>
      <c r="L25" s="1">
        <f t="shared" si="24"/>
        <v>1.5</v>
      </c>
      <c r="M25" s="1">
        <f t="shared" si="25"/>
        <v>4.5</v>
      </c>
      <c r="N25" s="1">
        <f t="shared" si="26"/>
        <v>4.5</v>
      </c>
      <c r="O25" s="1">
        <f t="shared" si="27"/>
        <v>1</v>
      </c>
      <c r="P25" s="1" t="str">
        <f t="shared" si="28"/>
        <v/>
      </c>
      <c r="Q25" s="10">
        <v>1</v>
      </c>
      <c r="R25" s="1">
        <v>1</v>
      </c>
      <c r="Y25" s="1">
        <v>1</v>
      </c>
      <c r="Z25" s="1">
        <v>1</v>
      </c>
      <c r="AD25" s="1">
        <v>1</v>
      </c>
      <c r="AE25" s="9">
        <v>1</v>
      </c>
      <c r="AF25" s="1">
        <v>1</v>
      </c>
      <c r="AJ25" s="10"/>
    </row>
    <row r="26" spans="1:40" x14ac:dyDescent="0.3">
      <c r="A26">
        <v>41</v>
      </c>
      <c r="B26">
        <v>1993</v>
      </c>
      <c r="C26">
        <v>1</v>
      </c>
      <c r="D26">
        <v>7</v>
      </c>
      <c r="E26" t="s">
        <v>202</v>
      </c>
      <c r="F26" s="18">
        <v>1</v>
      </c>
      <c r="G26" s="18">
        <v>0</v>
      </c>
      <c r="H26" s="18">
        <v>0</v>
      </c>
      <c r="I26" s="18">
        <f t="shared" si="29"/>
        <v>0</v>
      </c>
      <c r="J26" s="1">
        <v>-1</v>
      </c>
      <c r="K26" s="1">
        <f t="shared" si="23"/>
        <v>1</v>
      </c>
      <c r="L26" s="1" t="str">
        <f t="shared" si="24"/>
        <v/>
      </c>
      <c r="M26" s="1" t="str">
        <f t="shared" si="25"/>
        <v/>
      </c>
      <c r="N26" s="1">
        <f t="shared" si="26"/>
        <v>1.5</v>
      </c>
      <c r="O26" s="1">
        <f t="shared" si="27"/>
        <v>1</v>
      </c>
      <c r="P26" s="1">
        <f t="shared" si="28"/>
        <v>1</v>
      </c>
      <c r="AA26" s="10">
        <v>1</v>
      </c>
      <c r="AB26" s="1">
        <v>1</v>
      </c>
      <c r="AF26" s="1">
        <v>1</v>
      </c>
      <c r="AJ26" s="10">
        <v>1</v>
      </c>
      <c r="AN26" s="19" t="s">
        <v>45</v>
      </c>
    </row>
    <row r="27" spans="1:40" x14ac:dyDescent="0.3">
      <c r="A27">
        <v>41</v>
      </c>
      <c r="B27">
        <v>1993</v>
      </c>
      <c r="C27">
        <v>13</v>
      </c>
      <c r="D27">
        <v>7</v>
      </c>
      <c r="E27" t="s">
        <v>194</v>
      </c>
      <c r="F27" s="18">
        <v>2</v>
      </c>
      <c r="G27" s="18">
        <v>0</v>
      </c>
      <c r="H27" s="18">
        <v>1</v>
      </c>
      <c r="I27" s="18">
        <f t="shared" si="29"/>
        <v>1</v>
      </c>
      <c r="J27" s="1">
        <v>-1</v>
      </c>
      <c r="K27" s="1">
        <f t="shared" si="23"/>
        <v>-1</v>
      </c>
      <c r="L27" s="1">
        <f t="shared" si="24"/>
        <v>1</v>
      </c>
      <c r="M27" s="1">
        <f t="shared" si="25"/>
        <v>1</v>
      </c>
      <c r="N27" s="1">
        <f t="shared" si="26"/>
        <v>1</v>
      </c>
      <c r="O27" s="1">
        <f t="shared" si="27"/>
        <v>1</v>
      </c>
      <c r="P27" s="1">
        <f t="shared" si="28"/>
        <v>3</v>
      </c>
      <c r="Q27" s="10">
        <v>2</v>
      </c>
      <c r="V27" s="1">
        <v>2</v>
      </c>
      <c r="AA27" s="10">
        <v>2</v>
      </c>
      <c r="AF27" s="1">
        <v>1</v>
      </c>
      <c r="AJ27" s="10"/>
      <c r="AL27" s="1">
        <v>1</v>
      </c>
      <c r="AN27" s="19" t="s">
        <v>45</v>
      </c>
    </row>
    <row r="28" spans="1:40" x14ac:dyDescent="0.3">
      <c r="A28" s="53">
        <v>41</v>
      </c>
      <c r="B28">
        <v>1993</v>
      </c>
      <c r="C28" s="184">
        <v>15</v>
      </c>
      <c r="D28" s="184">
        <v>7</v>
      </c>
      <c r="E28" t="s">
        <v>263</v>
      </c>
      <c r="F28" s="18">
        <v>9</v>
      </c>
      <c r="G28" s="18">
        <v>0</v>
      </c>
      <c r="H28" s="18">
        <v>0</v>
      </c>
      <c r="I28" s="18">
        <f t="shared" si="29"/>
        <v>0</v>
      </c>
      <c r="J28" s="1">
        <v>1</v>
      </c>
      <c r="K28" s="1">
        <f t="shared" si="23"/>
        <v>1</v>
      </c>
      <c r="L28" s="1" t="str">
        <f t="shared" si="24"/>
        <v/>
      </c>
      <c r="M28" s="1" t="str">
        <f t="shared" si="25"/>
        <v/>
      </c>
      <c r="N28" s="1" t="str">
        <f t="shared" si="26"/>
        <v/>
      </c>
      <c r="O28" s="1" t="str">
        <f t="shared" si="27"/>
        <v/>
      </c>
      <c r="P28" s="1" t="str">
        <f t="shared" si="28"/>
        <v/>
      </c>
      <c r="AJ28" s="10"/>
    </row>
    <row r="29" spans="1:40" x14ac:dyDescent="0.3">
      <c r="A29">
        <v>41</v>
      </c>
      <c r="B29">
        <v>1993</v>
      </c>
      <c r="C29">
        <v>11</v>
      </c>
      <c r="D29">
        <v>11</v>
      </c>
      <c r="E29" t="s">
        <v>201</v>
      </c>
      <c r="F29" s="18">
        <v>1</v>
      </c>
      <c r="G29" s="18">
        <v>0</v>
      </c>
      <c r="H29" s="18">
        <v>0</v>
      </c>
      <c r="I29" s="18">
        <f t="shared" si="29"/>
        <v>0</v>
      </c>
      <c r="J29" s="1">
        <v>1</v>
      </c>
      <c r="K29" s="1">
        <f t="shared" si="23"/>
        <v>1</v>
      </c>
      <c r="L29" s="1">
        <f t="shared" si="24"/>
        <v>2.5</v>
      </c>
      <c r="M29" s="1" t="str">
        <f t="shared" si="25"/>
        <v/>
      </c>
      <c r="N29" s="1">
        <f t="shared" si="26"/>
        <v>4</v>
      </c>
      <c r="O29" s="1">
        <f t="shared" si="27"/>
        <v>1</v>
      </c>
      <c r="P29" s="1" t="str">
        <f t="shared" si="28"/>
        <v/>
      </c>
      <c r="R29" s="1">
        <v>1</v>
      </c>
      <c r="S29" s="1">
        <v>1</v>
      </c>
      <c r="AC29" s="1">
        <v>1</v>
      </c>
      <c r="AD29" s="1">
        <v>1</v>
      </c>
      <c r="AE29" s="9">
        <v>1</v>
      </c>
      <c r="AF29" s="1">
        <v>1</v>
      </c>
      <c r="AJ29" s="10"/>
    </row>
    <row r="30" spans="1:40" x14ac:dyDescent="0.3">
      <c r="A30" s="53">
        <v>41</v>
      </c>
      <c r="B30">
        <v>1993</v>
      </c>
      <c r="C30" s="184">
        <v>11</v>
      </c>
      <c r="D30" s="184">
        <v>11</v>
      </c>
      <c r="E30" t="s">
        <v>264</v>
      </c>
      <c r="F30" s="18">
        <v>9</v>
      </c>
      <c r="G30" s="18">
        <v>0</v>
      </c>
      <c r="H30" s="18">
        <v>0</v>
      </c>
      <c r="I30" s="18">
        <f t="shared" si="29"/>
        <v>0</v>
      </c>
      <c r="J30" s="1">
        <v>1</v>
      </c>
      <c r="K30" s="1">
        <f t="shared" si="23"/>
        <v>1</v>
      </c>
      <c r="L30" s="1" t="str">
        <f t="shared" si="24"/>
        <v/>
      </c>
      <c r="M30" s="1" t="str">
        <f t="shared" si="25"/>
        <v/>
      </c>
      <c r="N30" s="1" t="str">
        <f t="shared" si="26"/>
        <v/>
      </c>
      <c r="O30" s="1" t="str">
        <f t="shared" si="27"/>
        <v/>
      </c>
      <c r="P30" s="1" t="str">
        <f t="shared" si="28"/>
        <v/>
      </c>
      <c r="AJ30" s="10"/>
    </row>
    <row r="31" spans="1:40" x14ac:dyDescent="0.3">
      <c r="A31">
        <v>41</v>
      </c>
      <c r="B31">
        <v>1993</v>
      </c>
      <c r="C31">
        <v>18</v>
      </c>
      <c r="D31">
        <v>11</v>
      </c>
      <c r="E31" t="s">
        <v>198</v>
      </c>
      <c r="F31" s="18">
        <v>1</v>
      </c>
      <c r="G31" s="18">
        <v>0</v>
      </c>
      <c r="H31" s="18">
        <v>0</v>
      </c>
      <c r="I31" s="18">
        <f t="shared" si="29"/>
        <v>0</v>
      </c>
      <c r="J31" s="1">
        <v>-1</v>
      </c>
      <c r="K31" s="1">
        <f t="shared" si="23"/>
        <v>1</v>
      </c>
      <c r="L31" s="1" t="str">
        <f t="shared" si="24"/>
        <v/>
      </c>
      <c r="M31" s="1">
        <f t="shared" si="25"/>
        <v>3</v>
      </c>
      <c r="N31" s="1">
        <f t="shared" si="26"/>
        <v>2</v>
      </c>
      <c r="O31" s="1">
        <f t="shared" si="27"/>
        <v>1</v>
      </c>
      <c r="P31" s="1">
        <f t="shared" si="28"/>
        <v>4</v>
      </c>
      <c r="W31" s="1">
        <v>0.5</v>
      </c>
      <c r="X31" s="1">
        <v>1</v>
      </c>
      <c r="Y31" s="1">
        <v>0.5</v>
      </c>
      <c r="AA31" s="10">
        <v>0.5</v>
      </c>
      <c r="AB31" s="1">
        <v>1</v>
      </c>
      <c r="AC31" s="1">
        <v>0.5</v>
      </c>
      <c r="AF31" s="1">
        <v>1</v>
      </c>
      <c r="AJ31" s="10"/>
      <c r="AM31" s="9">
        <v>1</v>
      </c>
      <c r="AN31" s="19" t="s">
        <v>45</v>
      </c>
    </row>
    <row r="32" spans="1:40" x14ac:dyDescent="0.3">
      <c r="A32">
        <v>41</v>
      </c>
      <c r="B32">
        <v>1993</v>
      </c>
      <c r="C32">
        <v>18</v>
      </c>
      <c r="D32">
        <v>11</v>
      </c>
      <c r="E32" t="s">
        <v>196</v>
      </c>
      <c r="F32" s="18">
        <v>1</v>
      </c>
      <c r="G32" s="18">
        <v>0</v>
      </c>
      <c r="H32" s="18">
        <v>0</v>
      </c>
      <c r="I32" s="18">
        <f t="shared" si="29"/>
        <v>0</v>
      </c>
      <c r="J32" s="1">
        <v>1</v>
      </c>
      <c r="K32" s="1">
        <f t="shared" si="23"/>
        <v>1</v>
      </c>
      <c r="L32" s="1">
        <f t="shared" si="24"/>
        <v>3.2</v>
      </c>
      <c r="M32" s="1" t="str">
        <f t="shared" si="25"/>
        <v/>
      </c>
      <c r="N32" s="1">
        <f t="shared" si="26"/>
        <v>4</v>
      </c>
      <c r="O32" s="1">
        <f t="shared" si="27"/>
        <v>1</v>
      </c>
      <c r="P32" s="1">
        <f t="shared" si="28"/>
        <v>4</v>
      </c>
      <c r="R32" s="1">
        <v>0.5</v>
      </c>
      <c r="S32" s="1">
        <v>1</v>
      </c>
      <c r="T32" s="1">
        <v>1</v>
      </c>
      <c r="AC32" s="1">
        <v>1</v>
      </c>
      <c r="AD32" s="1">
        <v>1</v>
      </c>
      <c r="AE32" s="9">
        <v>1</v>
      </c>
      <c r="AF32" s="1">
        <v>1</v>
      </c>
      <c r="AJ32" s="10"/>
      <c r="AM32" s="9">
        <v>1</v>
      </c>
      <c r="AN32" s="19" t="s">
        <v>45</v>
      </c>
    </row>
    <row r="33" spans="1:89" x14ac:dyDescent="0.3">
      <c r="A33">
        <v>41</v>
      </c>
      <c r="B33">
        <v>1993</v>
      </c>
      <c r="C33">
        <v>2</v>
      </c>
      <c r="D33">
        <v>12</v>
      </c>
      <c r="E33" t="s">
        <v>193</v>
      </c>
      <c r="F33" s="18">
        <v>1</v>
      </c>
      <c r="G33" s="18">
        <v>0</v>
      </c>
      <c r="H33" s="18">
        <v>0</v>
      </c>
      <c r="I33" s="18">
        <f t="shared" si="29"/>
        <v>0</v>
      </c>
      <c r="J33" s="1">
        <v>1</v>
      </c>
      <c r="K33" s="1">
        <f t="shared" si="23"/>
        <v>1</v>
      </c>
      <c r="L33" s="1" t="str">
        <f t="shared" si="24"/>
        <v/>
      </c>
      <c r="M33" s="1">
        <f t="shared" si="25"/>
        <v>2</v>
      </c>
      <c r="N33" s="1">
        <f t="shared" si="26"/>
        <v>2.8</v>
      </c>
      <c r="O33" s="1">
        <f t="shared" si="27"/>
        <v>1</v>
      </c>
      <c r="P33" s="1">
        <f t="shared" si="28"/>
        <v>1</v>
      </c>
      <c r="V33" s="1">
        <v>1</v>
      </c>
      <c r="W33" s="1">
        <v>1</v>
      </c>
      <c r="X33" s="1">
        <v>1</v>
      </c>
      <c r="AB33" s="1">
        <v>1</v>
      </c>
      <c r="AC33" s="1">
        <v>1</v>
      </c>
      <c r="AD33" s="1">
        <v>0.5</v>
      </c>
      <c r="AF33" s="1">
        <v>1</v>
      </c>
      <c r="AJ33" s="10">
        <v>1</v>
      </c>
      <c r="AN33" s="19" t="s">
        <v>45</v>
      </c>
    </row>
    <row r="34" spans="1:89" x14ac:dyDescent="0.3">
      <c r="A34" s="53">
        <v>41</v>
      </c>
      <c r="B34">
        <v>1993</v>
      </c>
      <c r="C34" s="184">
        <v>9</v>
      </c>
      <c r="D34" s="184">
        <v>12</v>
      </c>
      <c r="E34" t="s">
        <v>256</v>
      </c>
      <c r="F34" s="18">
        <v>9</v>
      </c>
      <c r="G34" s="18">
        <v>0</v>
      </c>
      <c r="H34" s="18">
        <v>0</v>
      </c>
      <c r="I34" s="18">
        <f t="shared" si="29"/>
        <v>0</v>
      </c>
      <c r="J34" s="1">
        <v>-1</v>
      </c>
      <c r="K34" s="1">
        <f t="shared" si="23"/>
        <v>1</v>
      </c>
      <c r="L34" s="1" t="str">
        <f t="shared" si="24"/>
        <v/>
      </c>
      <c r="M34" s="1" t="str">
        <f t="shared" si="25"/>
        <v/>
      </c>
      <c r="N34" s="1" t="str">
        <f t="shared" si="26"/>
        <v/>
      </c>
      <c r="O34" s="1" t="str">
        <f t="shared" si="27"/>
        <v/>
      </c>
      <c r="P34" s="1" t="str">
        <f t="shared" si="28"/>
        <v/>
      </c>
      <c r="AJ34" s="10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>
        <v>41</v>
      </c>
      <c r="B35">
        <v>1993</v>
      </c>
      <c r="C35">
        <v>9</v>
      </c>
      <c r="D35">
        <v>12</v>
      </c>
      <c r="E35" t="s">
        <v>192</v>
      </c>
      <c r="F35" s="18">
        <v>1</v>
      </c>
      <c r="G35" s="18">
        <v>0</v>
      </c>
      <c r="H35" s="18">
        <v>0</v>
      </c>
      <c r="I35" s="18">
        <f t="shared" si="29"/>
        <v>0</v>
      </c>
      <c r="J35" s="1">
        <v>1</v>
      </c>
      <c r="K35" s="1">
        <f t="shared" si="23"/>
        <v>1</v>
      </c>
      <c r="L35" s="1" t="str">
        <f t="shared" si="24"/>
        <v/>
      </c>
      <c r="M35" s="1" t="str">
        <f t="shared" si="25"/>
        <v/>
      </c>
      <c r="N35" s="1">
        <f t="shared" si="26"/>
        <v>3</v>
      </c>
      <c r="O35" s="1">
        <f t="shared" si="27"/>
        <v>1</v>
      </c>
      <c r="P35" s="1" t="str">
        <f t="shared" si="28"/>
        <v/>
      </c>
      <c r="AB35" s="1">
        <v>0.5</v>
      </c>
      <c r="AC35" s="1">
        <v>1</v>
      </c>
      <c r="AD35" s="1">
        <v>0.5</v>
      </c>
      <c r="AF35" s="1">
        <v>1</v>
      </c>
      <c r="AJ35" s="10"/>
      <c r="AK35" s="49"/>
      <c r="AL35" s="49"/>
    </row>
    <row r="36" spans="1:89" x14ac:dyDescent="0.3">
      <c r="A36" s="53">
        <v>41</v>
      </c>
      <c r="B36">
        <v>1993</v>
      </c>
      <c r="C36" s="184">
        <v>9</v>
      </c>
      <c r="D36" s="184">
        <v>12</v>
      </c>
      <c r="E36" t="s">
        <v>258</v>
      </c>
      <c r="F36" s="18">
        <v>9</v>
      </c>
      <c r="G36" s="18">
        <v>0</v>
      </c>
      <c r="H36" s="18">
        <v>0</v>
      </c>
      <c r="I36" s="18">
        <f t="shared" si="29"/>
        <v>0</v>
      </c>
      <c r="J36" s="1">
        <v>-1</v>
      </c>
      <c r="K36" s="1">
        <f t="shared" si="23"/>
        <v>1</v>
      </c>
      <c r="L36" s="1" t="str">
        <f t="shared" si="24"/>
        <v/>
      </c>
      <c r="M36" s="1" t="str">
        <f t="shared" si="25"/>
        <v/>
      </c>
      <c r="N36" s="1" t="str">
        <f t="shared" si="26"/>
        <v/>
      </c>
      <c r="O36" s="1" t="str">
        <f t="shared" si="27"/>
        <v/>
      </c>
      <c r="P36" s="1" t="str">
        <f t="shared" si="28"/>
        <v/>
      </c>
      <c r="AJ36" s="10"/>
    </row>
    <row r="37" spans="1:89" x14ac:dyDescent="0.3">
      <c r="A37" s="183">
        <v>41</v>
      </c>
      <c r="B37" s="183">
        <v>1993</v>
      </c>
      <c r="C37" s="183">
        <v>16</v>
      </c>
      <c r="D37" s="183">
        <v>12</v>
      </c>
      <c r="E37" s="183" t="s">
        <v>199</v>
      </c>
      <c r="F37" s="193">
        <v>9</v>
      </c>
      <c r="G37" s="193">
        <v>0</v>
      </c>
      <c r="H37" s="193">
        <v>0</v>
      </c>
      <c r="I37" s="18">
        <f t="shared" si="29"/>
        <v>0</v>
      </c>
      <c r="J37" s="1">
        <v>1</v>
      </c>
      <c r="K37" s="1">
        <f t="shared" si="23"/>
        <v>1</v>
      </c>
      <c r="L37" s="1" t="str">
        <f t="shared" si="24"/>
        <v/>
      </c>
      <c r="M37" s="1" t="str">
        <f t="shared" si="25"/>
        <v/>
      </c>
      <c r="N37" s="1" t="str">
        <f t="shared" si="26"/>
        <v/>
      </c>
      <c r="O37" s="1" t="str">
        <f t="shared" si="27"/>
        <v/>
      </c>
      <c r="P37" s="1" t="str">
        <f t="shared" si="28"/>
        <v/>
      </c>
      <c r="Q37" s="194"/>
      <c r="R37" s="182"/>
      <c r="S37" s="182"/>
      <c r="T37" s="182"/>
      <c r="U37" s="195"/>
      <c r="V37" s="182"/>
      <c r="W37" s="182"/>
      <c r="X37" s="182"/>
      <c r="Y37" s="182"/>
      <c r="Z37" s="182"/>
      <c r="AA37" s="194"/>
      <c r="AB37" s="182"/>
      <c r="AC37" s="182"/>
      <c r="AD37" s="182"/>
      <c r="AE37" s="195"/>
      <c r="AF37" s="182"/>
      <c r="AG37" s="182"/>
      <c r="AH37" s="182"/>
      <c r="AI37" s="182"/>
      <c r="AJ37" s="194"/>
      <c r="AK37" s="182"/>
      <c r="AL37" s="182"/>
      <c r="AM37" s="195"/>
    </row>
    <row r="38" spans="1:89" x14ac:dyDescent="0.3">
      <c r="A38">
        <v>41</v>
      </c>
      <c r="B38">
        <v>1994</v>
      </c>
      <c r="C38">
        <v>21</v>
      </c>
      <c r="D38">
        <v>1</v>
      </c>
      <c r="E38" t="s">
        <v>206</v>
      </c>
      <c r="F38" s="18">
        <v>1</v>
      </c>
      <c r="G38" s="18">
        <v>0</v>
      </c>
      <c r="H38" s="18">
        <v>0</v>
      </c>
      <c r="I38" s="18">
        <f t="shared" si="29"/>
        <v>0</v>
      </c>
      <c r="J38" s="1">
        <v>-1</v>
      </c>
      <c r="K38" s="1">
        <f t="shared" si="23"/>
        <v>1</v>
      </c>
      <c r="L38" s="1" t="str">
        <f t="shared" si="24"/>
        <v/>
      </c>
      <c r="M38" s="1">
        <f t="shared" si="25"/>
        <v>1.5</v>
      </c>
      <c r="N38" s="1">
        <f t="shared" si="26"/>
        <v>1.3333333333333333</v>
      </c>
      <c r="O38" s="1">
        <f t="shared" si="27"/>
        <v>2</v>
      </c>
      <c r="P38" s="1" t="str">
        <f t="shared" si="28"/>
        <v/>
      </c>
      <c r="V38" s="1">
        <v>1</v>
      </c>
      <c r="W38" s="1">
        <v>1</v>
      </c>
      <c r="AA38" s="10">
        <v>1</v>
      </c>
      <c r="AB38" s="1">
        <v>0.5</v>
      </c>
      <c r="AG38" s="1">
        <v>1</v>
      </c>
      <c r="AJ38" s="10"/>
    </row>
    <row r="39" spans="1:89" x14ac:dyDescent="0.3">
      <c r="A39">
        <v>41</v>
      </c>
      <c r="B39">
        <v>1994</v>
      </c>
      <c r="C39">
        <v>3</v>
      </c>
      <c r="D39">
        <v>2</v>
      </c>
      <c r="E39" t="s">
        <v>204</v>
      </c>
      <c r="F39" s="18">
        <v>0</v>
      </c>
      <c r="G39" s="18">
        <v>0</v>
      </c>
      <c r="H39" s="18">
        <v>0</v>
      </c>
      <c r="I39" s="18">
        <f t="shared" si="29"/>
        <v>0</v>
      </c>
      <c r="J39" s="1">
        <v>1</v>
      </c>
      <c r="K39" s="1">
        <f t="shared" si="23"/>
        <v>1</v>
      </c>
      <c r="L39" s="1" t="str">
        <f t="shared" si="24"/>
        <v/>
      </c>
      <c r="M39" s="1" t="str">
        <f t="shared" si="25"/>
        <v/>
      </c>
      <c r="N39" s="1" t="str">
        <f t="shared" si="26"/>
        <v/>
      </c>
      <c r="O39" s="1" t="str">
        <f t="shared" si="27"/>
        <v/>
      </c>
      <c r="P39" s="1" t="str">
        <f t="shared" si="28"/>
        <v/>
      </c>
      <c r="AJ39" s="10"/>
    </row>
    <row r="40" spans="1:89" x14ac:dyDescent="0.3">
      <c r="A40" s="183">
        <v>41</v>
      </c>
      <c r="B40">
        <v>1994</v>
      </c>
      <c r="C40" s="184">
        <v>31</v>
      </c>
      <c r="D40" s="184">
        <v>3</v>
      </c>
      <c r="E40" t="s">
        <v>266</v>
      </c>
      <c r="F40" s="18">
        <v>1</v>
      </c>
      <c r="G40" s="18">
        <v>0</v>
      </c>
      <c r="H40" s="18">
        <v>0</v>
      </c>
      <c r="I40" s="18">
        <f t="shared" si="29"/>
        <v>0</v>
      </c>
      <c r="J40" s="1">
        <v>1</v>
      </c>
      <c r="K40" s="1">
        <f t="shared" si="23"/>
        <v>1</v>
      </c>
      <c r="L40" s="1">
        <f t="shared" si="24"/>
        <v>4.5</v>
      </c>
      <c r="M40" s="1">
        <f t="shared" si="25"/>
        <v>1.5</v>
      </c>
      <c r="N40" s="1">
        <f t="shared" si="26"/>
        <v>1.5</v>
      </c>
      <c r="O40" s="1">
        <f t="shared" si="27"/>
        <v>1</v>
      </c>
      <c r="P40" s="1">
        <f t="shared" si="28"/>
        <v>1</v>
      </c>
      <c r="T40" s="1">
        <v>1</v>
      </c>
      <c r="U40" s="9">
        <v>1</v>
      </c>
      <c r="V40" s="1">
        <v>1</v>
      </c>
      <c r="W40" s="1">
        <v>1</v>
      </c>
      <c r="AA40" s="10">
        <v>1</v>
      </c>
      <c r="AB40" s="1">
        <v>1</v>
      </c>
      <c r="AF40" s="1">
        <v>1</v>
      </c>
      <c r="AJ40" s="10">
        <v>1</v>
      </c>
      <c r="AN40" s="19" t="s">
        <v>45</v>
      </c>
    </row>
    <row r="41" spans="1:89" x14ac:dyDescent="0.3">
      <c r="A41" s="183">
        <v>41</v>
      </c>
      <c r="B41">
        <v>1994</v>
      </c>
      <c r="C41" s="184">
        <v>31</v>
      </c>
      <c r="D41" s="184">
        <v>3</v>
      </c>
      <c r="E41" t="s">
        <v>260</v>
      </c>
      <c r="F41" s="18">
        <v>9</v>
      </c>
      <c r="G41" s="18">
        <v>0</v>
      </c>
      <c r="H41" s="18">
        <v>0</v>
      </c>
      <c r="I41" s="18">
        <f t="shared" si="29"/>
        <v>0</v>
      </c>
      <c r="J41" s="1">
        <v>1</v>
      </c>
      <c r="K41" s="1">
        <f t="shared" si="23"/>
        <v>1</v>
      </c>
      <c r="L41" s="1" t="str">
        <f t="shared" si="24"/>
        <v/>
      </c>
      <c r="M41" s="1" t="str">
        <f t="shared" si="25"/>
        <v/>
      </c>
      <c r="N41" s="1" t="str">
        <f t="shared" si="26"/>
        <v/>
      </c>
      <c r="O41" s="1" t="str">
        <f t="shared" si="27"/>
        <v/>
      </c>
      <c r="P41" s="1" t="str">
        <f t="shared" si="28"/>
        <v/>
      </c>
      <c r="AJ41" s="10"/>
    </row>
    <row r="42" spans="1:89" x14ac:dyDescent="0.3">
      <c r="A42" s="183">
        <v>41</v>
      </c>
      <c r="B42">
        <v>1994</v>
      </c>
      <c r="C42" s="184">
        <v>31</v>
      </c>
      <c r="D42" s="184">
        <v>3</v>
      </c>
      <c r="E42" t="s">
        <v>261</v>
      </c>
      <c r="F42" s="18">
        <v>1</v>
      </c>
      <c r="G42" s="18">
        <v>0</v>
      </c>
      <c r="H42" s="18">
        <v>0</v>
      </c>
      <c r="I42" s="18">
        <f t="shared" si="29"/>
        <v>0</v>
      </c>
      <c r="J42" s="1">
        <v>-1</v>
      </c>
      <c r="K42" s="1">
        <f t="shared" si="23"/>
        <v>1</v>
      </c>
      <c r="L42" s="1">
        <f t="shared" si="24"/>
        <v>1.5</v>
      </c>
      <c r="M42" s="1" t="str">
        <f t="shared" si="25"/>
        <v/>
      </c>
      <c r="N42" s="1">
        <f t="shared" si="26"/>
        <v>4.5</v>
      </c>
      <c r="O42" s="1">
        <f t="shared" si="27"/>
        <v>1</v>
      </c>
      <c r="P42" s="1" t="str">
        <f t="shared" si="28"/>
        <v/>
      </c>
      <c r="Q42" s="10">
        <v>1</v>
      </c>
      <c r="R42" s="1">
        <v>1</v>
      </c>
      <c r="AD42" s="1">
        <v>1</v>
      </c>
      <c r="AE42" s="9">
        <v>1</v>
      </c>
      <c r="AF42" s="1">
        <v>1</v>
      </c>
      <c r="AJ42" s="10"/>
    </row>
    <row r="43" spans="1:89" x14ac:dyDescent="0.3">
      <c r="A43" s="183">
        <v>41</v>
      </c>
      <c r="B43">
        <v>1994</v>
      </c>
      <c r="C43" s="184">
        <v>31</v>
      </c>
      <c r="D43" s="184">
        <v>3</v>
      </c>
      <c r="E43" t="s">
        <v>262</v>
      </c>
      <c r="F43" s="18">
        <v>1</v>
      </c>
      <c r="G43" s="18">
        <v>0</v>
      </c>
      <c r="H43" s="18">
        <v>0</v>
      </c>
      <c r="I43" s="18">
        <f t="shared" si="29"/>
        <v>0</v>
      </c>
      <c r="J43" s="1">
        <v>-1</v>
      </c>
      <c r="K43" s="1">
        <f t="shared" si="23"/>
        <v>1</v>
      </c>
      <c r="L43" s="1" t="str">
        <f t="shared" si="24"/>
        <v/>
      </c>
      <c r="M43" s="1" t="str">
        <f t="shared" si="25"/>
        <v/>
      </c>
      <c r="N43" s="1">
        <f t="shared" si="26"/>
        <v>1.3333333333333333</v>
      </c>
      <c r="O43" s="1">
        <f t="shared" si="27"/>
        <v>1</v>
      </c>
      <c r="P43" s="1">
        <f t="shared" si="28"/>
        <v>4</v>
      </c>
      <c r="AA43" s="10">
        <v>1</v>
      </c>
      <c r="AB43" s="1">
        <v>0.5</v>
      </c>
      <c r="AF43" s="1">
        <v>1</v>
      </c>
      <c r="AJ43" s="10"/>
      <c r="AM43" s="9">
        <v>1</v>
      </c>
      <c r="AN43" s="19" t="s">
        <v>44</v>
      </c>
    </row>
    <row r="44" spans="1:89" x14ac:dyDescent="0.3">
      <c r="A44">
        <v>41</v>
      </c>
      <c r="B44">
        <v>1994</v>
      </c>
      <c r="C44">
        <v>31</v>
      </c>
      <c r="D44">
        <v>3</v>
      </c>
      <c r="E44" t="s">
        <v>207</v>
      </c>
      <c r="F44" s="18">
        <v>1</v>
      </c>
      <c r="G44" s="18">
        <v>0</v>
      </c>
      <c r="H44" s="18">
        <v>0</v>
      </c>
      <c r="I44" s="18">
        <f t="shared" si="29"/>
        <v>0</v>
      </c>
      <c r="J44" s="1">
        <v>1</v>
      </c>
      <c r="K44" s="1">
        <f t="shared" si="23"/>
        <v>1</v>
      </c>
      <c r="L44" s="1" t="str">
        <f t="shared" si="24"/>
        <v/>
      </c>
      <c r="M44" s="1">
        <f t="shared" si="25"/>
        <v>1.5</v>
      </c>
      <c r="N44" s="1">
        <f t="shared" si="26"/>
        <v>1.5</v>
      </c>
      <c r="O44" s="1">
        <f t="shared" si="27"/>
        <v>1</v>
      </c>
      <c r="P44" s="1">
        <f t="shared" si="28"/>
        <v>4</v>
      </c>
      <c r="V44" s="1">
        <v>1</v>
      </c>
      <c r="W44" s="1">
        <v>1</v>
      </c>
      <c r="AA44" s="10">
        <v>1</v>
      </c>
      <c r="AB44" s="1">
        <v>1</v>
      </c>
      <c r="AF44" s="1">
        <v>1</v>
      </c>
      <c r="AJ44" s="10"/>
      <c r="AM44" s="9">
        <v>1</v>
      </c>
      <c r="AN44" s="19" t="s">
        <v>45</v>
      </c>
    </row>
    <row r="45" spans="1:89" x14ac:dyDescent="0.3">
      <c r="A45">
        <v>41</v>
      </c>
      <c r="B45">
        <v>1994</v>
      </c>
      <c r="C45">
        <v>1</v>
      </c>
      <c r="D45">
        <v>4</v>
      </c>
      <c r="E45" t="s">
        <v>205</v>
      </c>
      <c r="F45" s="18">
        <v>1</v>
      </c>
      <c r="G45" s="18">
        <v>1</v>
      </c>
      <c r="H45" s="18">
        <v>0</v>
      </c>
      <c r="I45" s="18">
        <f t="shared" si="29"/>
        <v>1</v>
      </c>
      <c r="J45" s="1">
        <v>-1</v>
      </c>
      <c r="K45" s="1">
        <f t="shared" si="23"/>
        <v>-1</v>
      </c>
      <c r="L45" s="1" t="str">
        <f t="shared" si="24"/>
        <v/>
      </c>
      <c r="M45" s="1" t="str">
        <f t="shared" si="25"/>
        <v/>
      </c>
      <c r="N45" s="1">
        <f t="shared" si="26"/>
        <v>1</v>
      </c>
      <c r="O45" s="1">
        <f t="shared" si="27"/>
        <v>1</v>
      </c>
      <c r="P45" s="1" t="str">
        <f t="shared" si="28"/>
        <v/>
      </c>
      <c r="AA45" s="10">
        <v>2</v>
      </c>
      <c r="AF45" s="1">
        <v>1</v>
      </c>
      <c r="AJ45" s="10"/>
    </row>
    <row r="46" spans="1:89" x14ac:dyDescent="0.3">
      <c r="A46">
        <v>41</v>
      </c>
      <c r="B46">
        <v>1994</v>
      </c>
      <c r="C46">
        <v>7</v>
      </c>
      <c r="D46">
        <v>4</v>
      </c>
      <c r="E46" t="s">
        <v>208</v>
      </c>
      <c r="F46" s="18">
        <v>1</v>
      </c>
      <c r="G46" s="18">
        <v>0</v>
      </c>
      <c r="H46" s="18">
        <v>0</v>
      </c>
      <c r="I46" s="18">
        <f t="shared" si="29"/>
        <v>0</v>
      </c>
      <c r="J46" s="1">
        <v>-1</v>
      </c>
      <c r="K46" s="1">
        <f t="shared" si="23"/>
        <v>1</v>
      </c>
      <c r="L46" s="1" t="str">
        <f t="shared" si="24"/>
        <v/>
      </c>
      <c r="M46" s="1">
        <f t="shared" si="25"/>
        <v>3.5</v>
      </c>
      <c r="N46" s="1">
        <f t="shared" si="26"/>
        <v>4.2</v>
      </c>
      <c r="O46" s="1">
        <f t="shared" si="27"/>
        <v>4</v>
      </c>
      <c r="P46" s="1">
        <f t="shared" si="28"/>
        <v>4</v>
      </c>
      <c r="X46" s="1">
        <v>1</v>
      </c>
      <c r="Y46" s="1">
        <v>1</v>
      </c>
      <c r="AC46" s="1">
        <v>0.5</v>
      </c>
      <c r="AD46" s="1">
        <v>1</v>
      </c>
      <c r="AE46" s="9">
        <v>1</v>
      </c>
      <c r="AI46" s="1">
        <v>1</v>
      </c>
      <c r="AJ46" s="10"/>
      <c r="AM46" s="9">
        <v>1</v>
      </c>
    </row>
    <row r="47" spans="1:89" x14ac:dyDescent="0.3">
      <c r="A47">
        <v>41</v>
      </c>
      <c r="B47">
        <v>1994</v>
      </c>
      <c r="C47">
        <v>15</v>
      </c>
      <c r="D47">
        <v>4</v>
      </c>
      <c r="E47" t="s">
        <v>209</v>
      </c>
      <c r="F47" s="18">
        <v>2</v>
      </c>
      <c r="G47" s="18">
        <v>0</v>
      </c>
      <c r="H47" s="18">
        <v>0</v>
      </c>
      <c r="I47" s="18">
        <f t="shared" si="29"/>
        <v>0</v>
      </c>
      <c r="J47" s="1">
        <v>-1</v>
      </c>
      <c r="K47" s="1">
        <f t="shared" si="23"/>
        <v>-1</v>
      </c>
      <c r="L47" s="1">
        <f t="shared" si="24"/>
        <v>4.2</v>
      </c>
      <c r="M47" s="1">
        <f t="shared" si="25"/>
        <v>4.2</v>
      </c>
      <c r="N47" s="1">
        <f t="shared" si="26"/>
        <v>1.8</v>
      </c>
      <c r="O47" s="1" t="str">
        <f t="shared" si="27"/>
        <v/>
      </c>
      <c r="P47" s="1">
        <f t="shared" si="28"/>
        <v>1</v>
      </c>
      <c r="S47" s="1">
        <v>0.5</v>
      </c>
      <c r="T47" s="1">
        <v>1</v>
      </c>
      <c r="U47" s="9">
        <v>1</v>
      </c>
      <c r="X47" s="1">
        <v>0.5</v>
      </c>
      <c r="Y47" s="1">
        <v>1</v>
      </c>
      <c r="Z47" s="1">
        <v>1</v>
      </c>
      <c r="AA47" s="10">
        <v>1</v>
      </c>
      <c r="AB47" s="1">
        <v>1</v>
      </c>
      <c r="AC47" s="1">
        <v>0.5</v>
      </c>
      <c r="AJ47" s="10">
        <v>1</v>
      </c>
    </row>
    <row r="48" spans="1:89" x14ac:dyDescent="0.3">
      <c r="A48">
        <v>42</v>
      </c>
      <c r="B48">
        <v>1994</v>
      </c>
      <c r="C48">
        <v>19</v>
      </c>
      <c r="D48">
        <v>5</v>
      </c>
      <c r="E48" t="s">
        <v>212</v>
      </c>
      <c r="F48" s="18">
        <v>1</v>
      </c>
      <c r="G48" s="18">
        <v>0</v>
      </c>
      <c r="H48" s="18">
        <v>0</v>
      </c>
      <c r="I48" s="18">
        <f t="shared" si="29"/>
        <v>0</v>
      </c>
      <c r="J48" s="1">
        <v>-1</v>
      </c>
      <c r="K48" s="1">
        <f t="shared" si="23"/>
        <v>1</v>
      </c>
      <c r="L48" s="1">
        <f t="shared" si="24"/>
        <v>1.8</v>
      </c>
      <c r="M48" s="1">
        <f t="shared" si="25"/>
        <v>3</v>
      </c>
      <c r="N48" s="1">
        <f t="shared" si="26"/>
        <v>4.2</v>
      </c>
      <c r="O48" s="1">
        <f t="shared" si="27"/>
        <v>1</v>
      </c>
      <c r="P48" s="1">
        <f t="shared" si="28"/>
        <v>4</v>
      </c>
      <c r="Q48" s="10">
        <v>1</v>
      </c>
      <c r="R48" s="1">
        <v>1</v>
      </c>
      <c r="S48" s="1">
        <v>0.5</v>
      </c>
      <c r="W48" s="1">
        <v>0.5</v>
      </c>
      <c r="X48" s="1">
        <v>1</v>
      </c>
      <c r="Y48" s="1">
        <v>0.5</v>
      </c>
      <c r="AC48" s="1">
        <v>0.5</v>
      </c>
      <c r="AD48" s="1">
        <v>1</v>
      </c>
      <c r="AE48" s="9">
        <v>1</v>
      </c>
      <c r="AF48" s="1">
        <v>1</v>
      </c>
      <c r="AJ48" s="10"/>
      <c r="AM48" s="9">
        <v>1</v>
      </c>
      <c r="AN48" s="19" t="s">
        <v>44</v>
      </c>
    </row>
    <row r="49" spans="1:40" x14ac:dyDescent="0.3">
      <c r="A49">
        <v>42</v>
      </c>
      <c r="B49">
        <v>1994</v>
      </c>
      <c r="C49">
        <v>2</v>
      </c>
      <c r="D49">
        <v>6</v>
      </c>
      <c r="E49" t="s">
        <v>214</v>
      </c>
      <c r="F49" s="18">
        <v>1</v>
      </c>
      <c r="G49" s="18">
        <v>0</v>
      </c>
      <c r="H49" s="18">
        <v>0</v>
      </c>
      <c r="I49" s="18">
        <f t="shared" si="29"/>
        <v>0</v>
      </c>
      <c r="J49" s="1">
        <v>-1</v>
      </c>
      <c r="K49" s="1">
        <f t="shared" si="23"/>
        <v>1</v>
      </c>
      <c r="L49" s="1" t="str">
        <f t="shared" si="24"/>
        <v/>
      </c>
      <c r="M49" s="1">
        <f t="shared" si="25"/>
        <v>2</v>
      </c>
      <c r="N49" s="1">
        <f t="shared" si="26"/>
        <v>1.5</v>
      </c>
      <c r="O49" s="1">
        <f t="shared" si="27"/>
        <v>1</v>
      </c>
      <c r="P49" s="1">
        <f t="shared" si="28"/>
        <v>1</v>
      </c>
      <c r="V49" s="1">
        <v>1</v>
      </c>
      <c r="W49" s="1">
        <v>1</v>
      </c>
      <c r="X49" s="1">
        <v>1</v>
      </c>
      <c r="AA49" s="10">
        <v>1</v>
      </c>
      <c r="AB49" s="1">
        <v>1</v>
      </c>
      <c r="AF49" s="1">
        <v>1</v>
      </c>
      <c r="AJ49" s="10">
        <v>1</v>
      </c>
      <c r="AN49" s="19" t="s">
        <v>45</v>
      </c>
    </row>
    <row r="50" spans="1:40" x14ac:dyDescent="0.3">
      <c r="A50">
        <v>42</v>
      </c>
      <c r="B50">
        <v>1994</v>
      </c>
      <c r="C50">
        <v>9</v>
      </c>
      <c r="D50">
        <v>6</v>
      </c>
      <c r="E50" t="s">
        <v>211</v>
      </c>
      <c r="F50" s="18">
        <v>1</v>
      </c>
      <c r="G50" s="18">
        <v>0</v>
      </c>
      <c r="H50" s="18">
        <v>0</v>
      </c>
      <c r="I50" s="18">
        <f t="shared" si="29"/>
        <v>0</v>
      </c>
      <c r="J50" s="1">
        <v>-1</v>
      </c>
      <c r="K50" s="1">
        <f t="shared" si="23"/>
        <v>1</v>
      </c>
      <c r="L50" s="1">
        <f t="shared" si="24"/>
        <v>4</v>
      </c>
      <c r="M50" s="1">
        <f t="shared" si="25"/>
        <v>2.8</v>
      </c>
      <c r="N50" s="1">
        <f t="shared" si="26"/>
        <v>2</v>
      </c>
      <c r="O50" s="1">
        <f t="shared" si="27"/>
        <v>1</v>
      </c>
      <c r="P50" s="1">
        <f t="shared" si="28"/>
        <v>1</v>
      </c>
      <c r="S50" s="1">
        <v>1</v>
      </c>
      <c r="T50" s="1">
        <v>1</v>
      </c>
      <c r="U50" s="9">
        <v>1</v>
      </c>
      <c r="W50" s="1">
        <v>1</v>
      </c>
      <c r="X50" s="1">
        <v>1</v>
      </c>
      <c r="Y50" s="1">
        <v>0.5</v>
      </c>
      <c r="AA50" s="10">
        <v>1</v>
      </c>
      <c r="AB50" s="1">
        <v>1</v>
      </c>
      <c r="AC50" s="1">
        <v>1</v>
      </c>
      <c r="AF50" s="1">
        <v>1</v>
      </c>
      <c r="AJ50" s="10">
        <v>1</v>
      </c>
    </row>
    <row r="51" spans="1:40" x14ac:dyDescent="0.3">
      <c r="A51" s="53">
        <v>42</v>
      </c>
      <c r="B51">
        <v>1994</v>
      </c>
      <c r="C51">
        <v>30</v>
      </c>
      <c r="D51">
        <v>6</v>
      </c>
      <c r="E51" t="s">
        <v>218</v>
      </c>
      <c r="F51" s="18">
        <v>1</v>
      </c>
      <c r="G51" s="18">
        <v>0</v>
      </c>
      <c r="H51" s="18">
        <v>0</v>
      </c>
      <c r="I51" s="18">
        <f t="shared" si="29"/>
        <v>0</v>
      </c>
      <c r="J51" s="1">
        <v>1</v>
      </c>
      <c r="K51" s="1">
        <f t="shared" si="23"/>
        <v>1</v>
      </c>
      <c r="L51" s="1" t="str">
        <f t="shared" si="24"/>
        <v/>
      </c>
      <c r="M51" s="1">
        <f t="shared" si="25"/>
        <v>1.5</v>
      </c>
      <c r="N51" s="1">
        <f t="shared" si="26"/>
        <v>1.5</v>
      </c>
      <c r="O51" s="1">
        <f t="shared" si="27"/>
        <v>1</v>
      </c>
      <c r="P51" s="1">
        <f t="shared" si="28"/>
        <v>1</v>
      </c>
      <c r="V51" s="1">
        <v>1</v>
      </c>
      <c r="W51" s="1">
        <v>1</v>
      </c>
      <c r="AA51" s="10">
        <v>1</v>
      </c>
      <c r="AB51" s="1">
        <v>1</v>
      </c>
      <c r="AF51" s="1">
        <v>1</v>
      </c>
      <c r="AJ51" s="10">
        <v>1</v>
      </c>
      <c r="AN51" s="58" t="s">
        <v>45</v>
      </c>
    </row>
    <row r="52" spans="1:40" x14ac:dyDescent="0.3">
      <c r="A52">
        <v>42</v>
      </c>
      <c r="B52">
        <v>1994</v>
      </c>
      <c r="C52">
        <v>30</v>
      </c>
      <c r="D52">
        <v>6</v>
      </c>
      <c r="E52" t="s">
        <v>213</v>
      </c>
      <c r="F52" s="18">
        <v>2</v>
      </c>
      <c r="G52" s="18">
        <v>0</v>
      </c>
      <c r="H52" s="18">
        <v>0</v>
      </c>
      <c r="I52" s="18">
        <f t="shared" si="29"/>
        <v>0</v>
      </c>
      <c r="J52" s="1">
        <v>-1</v>
      </c>
      <c r="K52" s="1">
        <f t="shared" si="23"/>
        <v>-1</v>
      </c>
      <c r="L52" s="1" t="str">
        <f t="shared" si="24"/>
        <v/>
      </c>
      <c r="M52" s="1" t="str">
        <f t="shared" si="25"/>
        <v/>
      </c>
      <c r="N52" s="1">
        <f t="shared" si="26"/>
        <v>1.3333333333333333</v>
      </c>
      <c r="O52" s="1" t="str">
        <f t="shared" si="27"/>
        <v/>
      </c>
      <c r="P52" s="1" t="str">
        <f t="shared" si="28"/>
        <v/>
      </c>
      <c r="AA52" s="10">
        <v>1</v>
      </c>
      <c r="AB52" s="1">
        <v>0.5</v>
      </c>
      <c r="AJ52" s="10"/>
    </row>
    <row r="53" spans="1:40" x14ac:dyDescent="0.3">
      <c r="A53">
        <v>42</v>
      </c>
      <c r="B53">
        <v>1994</v>
      </c>
      <c r="C53">
        <v>7</v>
      </c>
      <c r="D53">
        <v>7</v>
      </c>
      <c r="E53" t="s">
        <v>216</v>
      </c>
      <c r="F53" s="1">
        <v>1</v>
      </c>
      <c r="G53" s="18">
        <v>0</v>
      </c>
      <c r="H53" s="18">
        <v>0</v>
      </c>
      <c r="I53" s="18">
        <f t="shared" si="29"/>
        <v>0</v>
      </c>
      <c r="J53" s="1">
        <v>-1</v>
      </c>
      <c r="K53" s="1">
        <f t="shared" si="23"/>
        <v>1</v>
      </c>
      <c r="L53" s="1" t="str">
        <f t="shared" si="24"/>
        <v/>
      </c>
      <c r="M53" s="1" t="str">
        <f t="shared" si="25"/>
        <v/>
      </c>
      <c r="N53" s="1">
        <f t="shared" si="26"/>
        <v>4</v>
      </c>
      <c r="O53" s="1">
        <f t="shared" si="27"/>
        <v>1</v>
      </c>
      <c r="P53" s="1">
        <f t="shared" si="28"/>
        <v>4</v>
      </c>
      <c r="AC53" s="1">
        <v>1</v>
      </c>
      <c r="AD53" s="1">
        <v>1</v>
      </c>
      <c r="AE53" s="9">
        <v>1</v>
      </c>
      <c r="AF53" s="1">
        <v>1</v>
      </c>
      <c r="AJ53" s="10"/>
      <c r="AM53" s="9">
        <v>1</v>
      </c>
    </row>
    <row r="54" spans="1:40" x14ac:dyDescent="0.3">
      <c r="A54" s="183">
        <v>42</v>
      </c>
      <c r="B54">
        <v>1994</v>
      </c>
      <c r="C54" s="184">
        <v>14</v>
      </c>
      <c r="D54" s="184">
        <v>7</v>
      </c>
      <c r="E54" t="s">
        <v>267</v>
      </c>
      <c r="F54" s="18">
        <v>1</v>
      </c>
      <c r="G54" s="18">
        <v>1</v>
      </c>
      <c r="H54" s="18">
        <v>0</v>
      </c>
      <c r="I54" s="18">
        <f t="shared" si="29"/>
        <v>1</v>
      </c>
      <c r="J54" s="1">
        <v>-1</v>
      </c>
      <c r="K54" s="1">
        <f t="shared" si="23"/>
        <v>-1</v>
      </c>
      <c r="L54" s="1" t="str">
        <f t="shared" si="24"/>
        <v/>
      </c>
      <c r="M54" s="1" t="str">
        <f t="shared" si="25"/>
        <v/>
      </c>
      <c r="N54" s="1">
        <f t="shared" si="26"/>
        <v>5</v>
      </c>
      <c r="O54" s="1">
        <f t="shared" si="27"/>
        <v>1</v>
      </c>
      <c r="P54" s="1">
        <f t="shared" si="28"/>
        <v>4</v>
      </c>
      <c r="AE54" s="9">
        <v>2</v>
      </c>
      <c r="AF54" s="1">
        <v>1</v>
      </c>
      <c r="AJ54" s="10"/>
      <c r="AM54" s="9">
        <v>1</v>
      </c>
      <c r="AN54" s="19" t="s">
        <v>45</v>
      </c>
    </row>
    <row r="55" spans="1:40" x14ac:dyDescent="0.3">
      <c r="A55" s="53">
        <v>42</v>
      </c>
      <c r="B55">
        <v>1994</v>
      </c>
      <c r="C55">
        <v>13</v>
      </c>
      <c r="D55">
        <v>10</v>
      </c>
      <c r="E55" t="s">
        <v>220</v>
      </c>
      <c r="F55" s="18">
        <v>1</v>
      </c>
      <c r="G55" s="18">
        <v>0</v>
      </c>
      <c r="H55" s="18">
        <v>0</v>
      </c>
      <c r="I55" s="18">
        <f t="shared" si="29"/>
        <v>0</v>
      </c>
      <c r="J55" s="1">
        <v>-1</v>
      </c>
      <c r="K55" s="1">
        <f t="shared" si="23"/>
        <v>1</v>
      </c>
      <c r="L55" s="1">
        <f t="shared" si="24"/>
        <v>4.5</v>
      </c>
      <c r="M55" s="1" t="str">
        <f t="shared" si="25"/>
        <v/>
      </c>
      <c r="N55" s="1">
        <f t="shared" si="26"/>
        <v>2</v>
      </c>
      <c r="O55" s="1">
        <f t="shared" si="27"/>
        <v>2</v>
      </c>
      <c r="P55" s="1">
        <f t="shared" si="28"/>
        <v>1</v>
      </c>
      <c r="T55" s="1">
        <v>1</v>
      </c>
      <c r="U55" s="9">
        <v>1</v>
      </c>
      <c r="AA55" s="10">
        <v>1</v>
      </c>
      <c r="AB55" s="1">
        <v>1</v>
      </c>
      <c r="AC55" s="1">
        <v>1</v>
      </c>
      <c r="AG55" s="1">
        <v>1</v>
      </c>
      <c r="AJ55" s="10">
        <v>1</v>
      </c>
      <c r="AN55" s="19" t="s">
        <v>44</v>
      </c>
    </row>
    <row r="56" spans="1:40" x14ac:dyDescent="0.3">
      <c r="A56" s="53">
        <v>42</v>
      </c>
      <c r="B56">
        <v>1994</v>
      </c>
      <c r="C56">
        <v>9</v>
      </c>
      <c r="D56">
        <v>11</v>
      </c>
      <c r="E56" t="s">
        <v>219</v>
      </c>
      <c r="F56" s="18">
        <v>1</v>
      </c>
      <c r="G56" s="18">
        <v>0</v>
      </c>
      <c r="H56" s="18">
        <v>0</v>
      </c>
      <c r="I56" s="18">
        <f t="shared" si="29"/>
        <v>0</v>
      </c>
      <c r="J56" s="1">
        <v>-1</v>
      </c>
      <c r="K56" s="1">
        <f t="shared" si="23"/>
        <v>1</v>
      </c>
      <c r="L56" s="1" t="str">
        <f t="shared" si="24"/>
        <v/>
      </c>
      <c r="M56" s="1">
        <f t="shared" si="25"/>
        <v>1.8</v>
      </c>
      <c r="N56" s="1">
        <f t="shared" si="26"/>
        <v>1.5</v>
      </c>
      <c r="O56" s="1">
        <f t="shared" si="27"/>
        <v>1</v>
      </c>
      <c r="P56" s="1">
        <f t="shared" si="28"/>
        <v>2</v>
      </c>
      <c r="V56" s="1">
        <v>1</v>
      </c>
      <c r="W56" s="1">
        <v>1</v>
      </c>
      <c r="X56" s="1">
        <v>0.5</v>
      </c>
      <c r="AA56" s="10">
        <v>1</v>
      </c>
      <c r="AB56" s="1">
        <v>1</v>
      </c>
      <c r="AF56" s="1">
        <v>1</v>
      </c>
      <c r="AJ56" s="10"/>
      <c r="AK56" s="1">
        <v>1</v>
      </c>
      <c r="AN56" s="19" t="s">
        <v>45</v>
      </c>
    </row>
    <row r="57" spans="1:40" x14ac:dyDescent="0.3">
      <c r="A57" s="53">
        <v>42</v>
      </c>
      <c r="B57">
        <v>1994</v>
      </c>
      <c r="C57">
        <v>9</v>
      </c>
      <c r="D57">
        <v>11</v>
      </c>
      <c r="E57" t="s">
        <v>217</v>
      </c>
      <c r="F57" s="1">
        <v>3</v>
      </c>
      <c r="G57" s="1">
        <v>0</v>
      </c>
      <c r="H57" s="1">
        <v>0</v>
      </c>
      <c r="I57" s="18">
        <f t="shared" si="29"/>
        <v>0</v>
      </c>
      <c r="J57" s="1">
        <v>-1</v>
      </c>
      <c r="K57" s="1">
        <f t="shared" si="23"/>
        <v>-1</v>
      </c>
      <c r="L57" s="1" t="str">
        <f t="shared" si="24"/>
        <v/>
      </c>
      <c r="M57" s="1" t="str">
        <f t="shared" si="25"/>
        <v/>
      </c>
      <c r="N57" s="1">
        <f t="shared" si="26"/>
        <v>2</v>
      </c>
      <c r="O57" s="1" t="str">
        <f t="shared" si="27"/>
        <v/>
      </c>
      <c r="P57" s="1">
        <f t="shared" si="28"/>
        <v>1</v>
      </c>
      <c r="AB57" s="1">
        <v>1</v>
      </c>
      <c r="AJ57" s="10">
        <v>1</v>
      </c>
    </row>
    <row r="58" spans="1:40" x14ac:dyDescent="0.3">
      <c r="A58">
        <v>42</v>
      </c>
      <c r="B58">
        <v>1994</v>
      </c>
      <c r="C58">
        <v>1</v>
      </c>
      <c r="D58">
        <v>12</v>
      </c>
      <c r="E58" t="s">
        <v>210</v>
      </c>
      <c r="F58" s="18">
        <v>1</v>
      </c>
      <c r="G58" s="18">
        <v>0</v>
      </c>
      <c r="H58" s="18">
        <v>0</v>
      </c>
      <c r="I58" s="18">
        <f t="shared" si="29"/>
        <v>0</v>
      </c>
      <c r="J58" s="1">
        <v>-1</v>
      </c>
      <c r="K58" s="1">
        <f t="shared" si="23"/>
        <v>1</v>
      </c>
      <c r="L58" s="1">
        <f t="shared" si="24"/>
        <v>4.5</v>
      </c>
      <c r="M58" s="1">
        <f t="shared" si="25"/>
        <v>2.8</v>
      </c>
      <c r="N58" s="1">
        <f t="shared" si="26"/>
        <v>2</v>
      </c>
      <c r="O58" s="1">
        <f t="shared" si="27"/>
        <v>1</v>
      </c>
      <c r="P58" s="1">
        <f t="shared" si="28"/>
        <v>2</v>
      </c>
      <c r="T58" s="1">
        <v>1</v>
      </c>
      <c r="U58" s="9">
        <v>1</v>
      </c>
      <c r="W58" s="1">
        <v>1</v>
      </c>
      <c r="X58" s="1">
        <v>1</v>
      </c>
      <c r="Y58" s="1">
        <v>0.5</v>
      </c>
      <c r="AA58" s="10">
        <v>1</v>
      </c>
      <c r="AB58" s="1">
        <v>1</v>
      </c>
      <c r="AC58" s="1">
        <v>1</v>
      </c>
      <c r="AF58" s="1">
        <v>1</v>
      </c>
      <c r="AJ58" s="10"/>
      <c r="AK58" s="1">
        <v>1</v>
      </c>
      <c r="AN58" s="19" t="s">
        <v>45</v>
      </c>
    </row>
    <row r="59" spans="1:40" x14ac:dyDescent="0.3">
      <c r="A59">
        <v>42</v>
      </c>
      <c r="B59">
        <v>1994</v>
      </c>
      <c r="C59">
        <v>22</v>
      </c>
      <c r="D59">
        <v>12</v>
      </c>
      <c r="E59" t="s">
        <v>215</v>
      </c>
      <c r="F59" s="18">
        <v>1</v>
      </c>
      <c r="G59" s="18">
        <v>0</v>
      </c>
      <c r="H59" s="18">
        <v>0</v>
      </c>
      <c r="I59" s="18">
        <f t="shared" si="29"/>
        <v>0</v>
      </c>
      <c r="J59" s="1">
        <v>-1</v>
      </c>
      <c r="K59" s="1">
        <f t="shared" si="23"/>
        <v>1</v>
      </c>
      <c r="L59" s="1" t="str">
        <f t="shared" si="24"/>
        <v/>
      </c>
      <c r="M59" s="1" t="str">
        <f t="shared" si="25"/>
        <v/>
      </c>
      <c r="N59" s="1">
        <f t="shared" si="26"/>
        <v>2.2000000000000002</v>
      </c>
      <c r="O59" s="1">
        <f t="shared" si="27"/>
        <v>1</v>
      </c>
      <c r="P59" s="1" t="str">
        <f t="shared" si="28"/>
        <v/>
      </c>
      <c r="AA59" s="10">
        <v>0.5</v>
      </c>
      <c r="AB59" s="1">
        <v>1</v>
      </c>
      <c r="AC59" s="1">
        <v>1</v>
      </c>
      <c r="AF59" s="1">
        <v>1</v>
      </c>
      <c r="AJ59" s="10"/>
      <c r="AN59" s="38"/>
    </row>
    <row r="60" spans="1:40" x14ac:dyDescent="0.3">
      <c r="A60" s="53">
        <v>42</v>
      </c>
      <c r="B60">
        <v>1995</v>
      </c>
      <c r="C60">
        <v>19</v>
      </c>
      <c r="D60">
        <v>1</v>
      </c>
      <c r="E60" t="s">
        <v>226</v>
      </c>
      <c r="F60" s="18">
        <v>1</v>
      </c>
      <c r="G60" s="18">
        <v>0</v>
      </c>
      <c r="H60" s="18">
        <v>0</v>
      </c>
      <c r="I60" s="18">
        <f t="shared" si="29"/>
        <v>0</v>
      </c>
      <c r="J60" s="1">
        <v>1</v>
      </c>
      <c r="K60" s="1">
        <f t="shared" si="23"/>
        <v>1</v>
      </c>
      <c r="L60" s="1" t="str">
        <f t="shared" si="24"/>
        <v/>
      </c>
      <c r="M60" s="1" t="str">
        <f t="shared" si="25"/>
        <v/>
      </c>
      <c r="N60" s="1">
        <f t="shared" si="26"/>
        <v>1.5</v>
      </c>
      <c r="O60" s="1">
        <f t="shared" si="27"/>
        <v>1</v>
      </c>
      <c r="P60" s="1">
        <f t="shared" si="28"/>
        <v>3</v>
      </c>
      <c r="AA60" s="10">
        <v>1</v>
      </c>
      <c r="AB60" s="1">
        <v>1</v>
      </c>
      <c r="AF60" s="1">
        <v>1</v>
      </c>
      <c r="AJ60" s="10"/>
      <c r="AL60" s="1">
        <v>1</v>
      </c>
      <c r="AN60" s="19" t="s">
        <v>45</v>
      </c>
    </row>
    <row r="61" spans="1:40" x14ac:dyDescent="0.3">
      <c r="A61" s="183">
        <v>42</v>
      </c>
      <c r="B61">
        <v>1995</v>
      </c>
      <c r="C61" s="184">
        <v>9</v>
      </c>
      <c r="D61" s="184">
        <v>3</v>
      </c>
      <c r="E61" t="s">
        <v>268</v>
      </c>
      <c r="F61" s="1">
        <v>1</v>
      </c>
      <c r="G61" s="1">
        <v>0</v>
      </c>
      <c r="H61" s="1">
        <v>0</v>
      </c>
      <c r="I61" s="18">
        <f t="shared" si="29"/>
        <v>0</v>
      </c>
      <c r="J61" s="1">
        <v>-1</v>
      </c>
      <c r="K61" s="1">
        <f t="shared" si="23"/>
        <v>1</v>
      </c>
      <c r="L61" s="1" t="str">
        <f t="shared" si="24"/>
        <v/>
      </c>
      <c r="M61" s="1" t="str">
        <f t="shared" si="25"/>
        <v/>
      </c>
      <c r="N61" s="1">
        <f t="shared" si="26"/>
        <v>1.5</v>
      </c>
      <c r="O61" s="1">
        <f t="shared" si="27"/>
        <v>1</v>
      </c>
      <c r="P61" s="1">
        <f t="shared" si="28"/>
        <v>1</v>
      </c>
      <c r="AA61" s="10">
        <v>1</v>
      </c>
      <c r="AB61" s="1">
        <v>1</v>
      </c>
      <c r="AF61" s="1">
        <v>1</v>
      </c>
      <c r="AJ61" s="10">
        <v>1</v>
      </c>
      <c r="AN61" s="19" t="s">
        <v>45</v>
      </c>
    </row>
    <row r="62" spans="1:40" x14ac:dyDescent="0.3">
      <c r="A62" s="183">
        <v>42</v>
      </c>
      <c r="B62">
        <v>1995</v>
      </c>
      <c r="C62" s="184">
        <v>16</v>
      </c>
      <c r="D62" s="184">
        <v>3</v>
      </c>
      <c r="E62" t="s">
        <v>271</v>
      </c>
      <c r="F62" s="18">
        <v>1</v>
      </c>
      <c r="G62" s="18">
        <v>0</v>
      </c>
      <c r="H62" s="18">
        <v>0</v>
      </c>
      <c r="I62" s="18">
        <f t="shared" si="29"/>
        <v>0</v>
      </c>
      <c r="J62" s="1">
        <v>1</v>
      </c>
      <c r="K62" s="1">
        <f t="shared" si="23"/>
        <v>1</v>
      </c>
      <c r="L62" s="1" t="str">
        <f t="shared" si="24"/>
        <v/>
      </c>
      <c r="M62" s="1">
        <f t="shared" si="25"/>
        <v>1.5</v>
      </c>
      <c r="N62" s="1">
        <f t="shared" si="26"/>
        <v>1.5</v>
      </c>
      <c r="O62" s="1">
        <f t="shared" si="27"/>
        <v>1</v>
      </c>
      <c r="P62" s="1">
        <f t="shared" si="28"/>
        <v>1</v>
      </c>
      <c r="V62" s="1">
        <v>1</v>
      </c>
      <c r="W62" s="1">
        <v>1</v>
      </c>
      <c r="AA62" s="10">
        <v>1</v>
      </c>
      <c r="AB62" s="1">
        <v>1</v>
      </c>
      <c r="AF62" s="1">
        <v>1</v>
      </c>
      <c r="AJ62" s="10">
        <v>1</v>
      </c>
      <c r="AN62" s="19" t="s">
        <v>45</v>
      </c>
    </row>
    <row r="63" spans="1:40" x14ac:dyDescent="0.3">
      <c r="A63" s="183">
        <v>42</v>
      </c>
      <c r="B63">
        <v>1995</v>
      </c>
      <c r="C63" s="184">
        <v>30</v>
      </c>
      <c r="D63" s="184">
        <v>3</v>
      </c>
      <c r="E63" t="s">
        <v>269</v>
      </c>
      <c r="F63" s="18">
        <v>1</v>
      </c>
      <c r="G63" s="18">
        <v>0</v>
      </c>
      <c r="H63" s="18">
        <v>0</v>
      </c>
      <c r="I63" s="18">
        <f t="shared" si="29"/>
        <v>0</v>
      </c>
      <c r="J63" s="1">
        <v>-1</v>
      </c>
      <c r="K63" s="1">
        <f t="shared" si="23"/>
        <v>1</v>
      </c>
      <c r="L63" s="1" t="str">
        <f t="shared" si="24"/>
        <v/>
      </c>
      <c r="M63" s="1" t="str">
        <f t="shared" si="25"/>
        <v/>
      </c>
      <c r="N63" s="1">
        <f t="shared" si="26"/>
        <v>2.2000000000000002</v>
      </c>
      <c r="O63" s="1">
        <f t="shared" si="27"/>
        <v>2</v>
      </c>
      <c r="P63" s="1">
        <f t="shared" si="28"/>
        <v>1</v>
      </c>
      <c r="AA63" s="10">
        <v>0.5</v>
      </c>
      <c r="AB63" s="1">
        <v>1</v>
      </c>
      <c r="AC63" s="1">
        <v>1</v>
      </c>
      <c r="AG63" s="1">
        <v>1</v>
      </c>
      <c r="AJ63" s="10">
        <v>1</v>
      </c>
      <c r="AN63" s="19" t="s">
        <v>45</v>
      </c>
    </row>
    <row r="64" spans="1:40" x14ac:dyDescent="0.3">
      <c r="A64" s="53">
        <v>42</v>
      </c>
      <c r="B64">
        <v>1995</v>
      </c>
      <c r="C64">
        <v>13</v>
      </c>
      <c r="D64">
        <v>4</v>
      </c>
      <c r="E64" t="s">
        <v>233</v>
      </c>
      <c r="F64" s="18">
        <v>2</v>
      </c>
      <c r="G64" s="18">
        <v>0</v>
      </c>
      <c r="H64" s="18">
        <v>0</v>
      </c>
      <c r="I64" s="18">
        <f t="shared" si="29"/>
        <v>0</v>
      </c>
      <c r="J64" s="1">
        <v>-1</v>
      </c>
      <c r="K64" s="1">
        <f t="shared" si="23"/>
        <v>-1</v>
      </c>
      <c r="L64" s="1" t="str">
        <f t="shared" si="24"/>
        <v/>
      </c>
      <c r="M64" s="1">
        <f t="shared" si="25"/>
        <v>4.5</v>
      </c>
      <c r="N64" s="1">
        <f t="shared" si="26"/>
        <v>4.5</v>
      </c>
      <c r="O64" s="1" t="str">
        <f t="shared" si="27"/>
        <v/>
      </c>
      <c r="P64" s="1" t="str">
        <f t="shared" si="28"/>
        <v/>
      </c>
      <c r="Y64" s="1">
        <v>1</v>
      </c>
      <c r="Z64" s="1">
        <v>1</v>
      </c>
      <c r="AD64" s="1">
        <v>1</v>
      </c>
      <c r="AE64" s="9">
        <v>1</v>
      </c>
      <c r="AJ64" s="10"/>
      <c r="AN64" s="58"/>
    </row>
    <row r="65" spans="1:40" x14ac:dyDescent="0.3">
      <c r="A65" s="53">
        <v>42</v>
      </c>
      <c r="B65">
        <v>1995</v>
      </c>
      <c r="C65">
        <v>25</v>
      </c>
      <c r="D65">
        <v>5</v>
      </c>
      <c r="E65" t="s">
        <v>229</v>
      </c>
      <c r="F65" s="18">
        <v>1</v>
      </c>
      <c r="G65" s="18">
        <v>0</v>
      </c>
      <c r="H65" s="18">
        <v>0</v>
      </c>
      <c r="I65" s="18">
        <f t="shared" si="29"/>
        <v>0</v>
      </c>
      <c r="J65" s="1">
        <v>-1</v>
      </c>
      <c r="K65" s="1">
        <f t="shared" si="23"/>
        <v>1</v>
      </c>
      <c r="L65" s="1" t="str">
        <f t="shared" si="24"/>
        <v/>
      </c>
      <c r="M65" s="1">
        <f t="shared" si="25"/>
        <v>2</v>
      </c>
      <c r="N65" s="1">
        <f t="shared" si="26"/>
        <v>2.8</v>
      </c>
      <c r="O65" s="1">
        <f t="shared" si="27"/>
        <v>1</v>
      </c>
      <c r="P65" s="1">
        <f t="shared" si="28"/>
        <v>4</v>
      </c>
      <c r="V65" s="1">
        <v>1</v>
      </c>
      <c r="W65" s="1">
        <v>1</v>
      </c>
      <c r="X65" s="1">
        <v>1</v>
      </c>
      <c r="AB65" s="1">
        <v>1</v>
      </c>
      <c r="AC65" s="1">
        <v>1</v>
      </c>
      <c r="AD65" s="1">
        <v>0.5</v>
      </c>
      <c r="AF65" s="1">
        <v>1</v>
      </c>
      <c r="AJ65" s="10"/>
      <c r="AK65" s="49"/>
      <c r="AL65" s="49"/>
      <c r="AM65" s="9">
        <v>1</v>
      </c>
      <c r="AN65" s="19" t="s">
        <v>47</v>
      </c>
    </row>
    <row r="66" spans="1:40" x14ac:dyDescent="0.3">
      <c r="A66" s="53">
        <v>42</v>
      </c>
      <c r="B66">
        <v>1995</v>
      </c>
      <c r="C66">
        <v>25</v>
      </c>
      <c r="D66">
        <v>5</v>
      </c>
      <c r="E66" t="s">
        <v>223</v>
      </c>
      <c r="F66" s="18">
        <v>1</v>
      </c>
      <c r="G66" s="18">
        <v>0</v>
      </c>
      <c r="H66" s="18">
        <v>0</v>
      </c>
      <c r="I66" s="18">
        <f t="shared" si="29"/>
        <v>0</v>
      </c>
      <c r="J66" s="1">
        <v>1</v>
      </c>
      <c r="K66" s="1">
        <f t="shared" si="23"/>
        <v>1</v>
      </c>
      <c r="L66" s="1" t="str">
        <f t="shared" si="24"/>
        <v/>
      </c>
      <c r="M66" s="1">
        <f t="shared" si="25"/>
        <v>1.5</v>
      </c>
      <c r="N66" s="1">
        <f t="shared" si="26"/>
        <v>1.5</v>
      </c>
      <c r="O66" s="1">
        <f t="shared" si="27"/>
        <v>1</v>
      </c>
      <c r="P66" s="1">
        <f t="shared" si="28"/>
        <v>3</v>
      </c>
      <c r="V66" s="1">
        <v>1</v>
      </c>
      <c r="W66" s="1">
        <v>1</v>
      </c>
      <c r="AA66" s="10">
        <v>1</v>
      </c>
      <c r="AB66" s="1">
        <v>1</v>
      </c>
      <c r="AF66" s="1">
        <v>1</v>
      </c>
      <c r="AJ66" s="10"/>
      <c r="AL66" s="1">
        <v>1</v>
      </c>
      <c r="AN66" s="19" t="s">
        <v>45</v>
      </c>
    </row>
    <row r="67" spans="1:40" x14ac:dyDescent="0.3">
      <c r="A67" s="53">
        <v>42</v>
      </c>
      <c r="B67">
        <v>1995</v>
      </c>
      <c r="C67">
        <v>25</v>
      </c>
      <c r="D67">
        <v>5</v>
      </c>
      <c r="E67" t="s">
        <v>222</v>
      </c>
      <c r="F67" s="18">
        <v>1</v>
      </c>
      <c r="G67" s="18">
        <v>0</v>
      </c>
      <c r="H67" s="18">
        <v>0</v>
      </c>
      <c r="I67" s="18">
        <f t="shared" si="29"/>
        <v>0</v>
      </c>
      <c r="J67" s="1">
        <v>1</v>
      </c>
      <c r="K67" s="1">
        <f t="shared" si="23"/>
        <v>1</v>
      </c>
      <c r="L67" s="1" t="str">
        <f t="shared" si="24"/>
        <v/>
      </c>
      <c r="M67" s="1" t="str">
        <f t="shared" si="25"/>
        <v/>
      </c>
      <c r="N67" s="1">
        <f t="shared" si="26"/>
        <v>1.5</v>
      </c>
      <c r="O67" s="1">
        <f t="shared" si="27"/>
        <v>1</v>
      </c>
      <c r="P67" s="1">
        <f t="shared" si="28"/>
        <v>1</v>
      </c>
      <c r="AA67" s="10">
        <v>1</v>
      </c>
      <c r="AB67" s="1">
        <v>1</v>
      </c>
      <c r="AF67" s="1">
        <v>1</v>
      </c>
      <c r="AJ67" s="10">
        <v>1</v>
      </c>
    </row>
    <row r="68" spans="1:40" x14ac:dyDescent="0.3">
      <c r="A68" s="53">
        <v>42</v>
      </c>
      <c r="B68">
        <v>1995</v>
      </c>
      <c r="C68">
        <v>1</v>
      </c>
      <c r="D68">
        <v>6</v>
      </c>
      <c r="E68" t="s">
        <v>235</v>
      </c>
      <c r="F68" s="18">
        <v>1</v>
      </c>
      <c r="G68" s="18">
        <v>1</v>
      </c>
      <c r="H68" s="18">
        <v>0</v>
      </c>
      <c r="I68" s="18">
        <f t="shared" si="29"/>
        <v>1</v>
      </c>
      <c r="J68" s="1">
        <v>-1</v>
      </c>
      <c r="K68" s="1">
        <f t="shared" si="23"/>
        <v>-1</v>
      </c>
      <c r="L68" s="1" t="str">
        <f t="shared" si="24"/>
        <v/>
      </c>
      <c r="M68" s="1" t="str">
        <f t="shared" si="25"/>
        <v/>
      </c>
      <c r="N68" s="1">
        <f t="shared" si="26"/>
        <v>1</v>
      </c>
      <c r="O68" s="1">
        <f t="shared" si="27"/>
        <v>2</v>
      </c>
      <c r="P68" s="1">
        <f t="shared" si="28"/>
        <v>2</v>
      </c>
      <c r="AA68" s="10">
        <v>2</v>
      </c>
      <c r="AG68" s="1">
        <v>1</v>
      </c>
      <c r="AJ68" s="10"/>
      <c r="AK68" s="1">
        <v>1</v>
      </c>
      <c r="AN68" s="19" t="s">
        <v>45</v>
      </c>
    </row>
    <row r="69" spans="1:40" x14ac:dyDescent="0.3">
      <c r="A69" s="53">
        <v>42</v>
      </c>
      <c r="B69">
        <v>1995</v>
      </c>
      <c r="C69">
        <v>8</v>
      </c>
      <c r="D69">
        <v>6</v>
      </c>
      <c r="E69" t="s">
        <v>232</v>
      </c>
      <c r="F69" s="18">
        <v>1</v>
      </c>
      <c r="G69" s="18">
        <v>0</v>
      </c>
      <c r="H69" s="18">
        <v>0</v>
      </c>
      <c r="I69" s="18">
        <f t="shared" si="29"/>
        <v>0</v>
      </c>
      <c r="J69" s="1">
        <v>1</v>
      </c>
      <c r="K69" s="1">
        <f t="shared" si="23"/>
        <v>1</v>
      </c>
      <c r="L69" s="1" t="str">
        <f t="shared" si="24"/>
        <v/>
      </c>
      <c r="M69" s="1" t="str">
        <f t="shared" si="25"/>
        <v/>
      </c>
      <c r="N69" s="1">
        <f t="shared" si="26"/>
        <v>1.5</v>
      </c>
      <c r="O69" s="1">
        <f t="shared" si="27"/>
        <v>1</v>
      </c>
      <c r="P69" s="1" t="str">
        <f t="shared" si="28"/>
        <v/>
      </c>
      <c r="AA69" s="10">
        <v>1</v>
      </c>
      <c r="AB69" s="1">
        <v>1</v>
      </c>
      <c r="AF69" s="1">
        <v>1</v>
      </c>
      <c r="AJ69" s="10"/>
    </row>
    <row r="70" spans="1:40" x14ac:dyDescent="0.3">
      <c r="A70" s="53">
        <v>42</v>
      </c>
      <c r="B70">
        <v>1995</v>
      </c>
      <c r="C70">
        <v>8</v>
      </c>
      <c r="D70">
        <v>6</v>
      </c>
      <c r="E70" t="s">
        <v>231</v>
      </c>
      <c r="F70" s="18">
        <v>1</v>
      </c>
      <c r="G70" s="18">
        <v>0</v>
      </c>
      <c r="H70" s="18">
        <v>0</v>
      </c>
      <c r="I70" s="18">
        <f t="shared" si="29"/>
        <v>0</v>
      </c>
      <c r="J70" s="1">
        <v>1</v>
      </c>
      <c r="K70" s="1">
        <f t="shared" si="23"/>
        <v>1</v>
      </c>
      <c r="L70" s="1" t="str">
        <f t="shared" si="24"/>
        <v/>
      </c>
      <c r="M70" s="1" t="str">
        <f t="shared" si="25"/>
        <v/>
      </c>
      <c r="N70" s="1">
        <f t="shared" si="26"/>
        <v>2.8</v>
      </c>
      <c r="O70" s="1">
        <f t="shared" si="27"/>
        <v>1</v>
      </c>
      <c r="P70" s="1" t="str">
        <f t="shared" si="28"/>
        <v/>
      </c>
      <c r="AB70" s="1">
        <v>1</v>
      </c>
      <c r="AC70" s="1">
        <v>1</v>
      </c>
      <c r="AD70" s="1">
        <v>0.5</v>
      </c>
      <c r="AF70" s="1">
        <v>1</v>
      </c>
      <c r="AJ70" s="10"/>
    </row>
    <row r="71" spans="1:40" x14ac:dyDescent="0.3">
      <c r="A71" s="183">
        <v>42</v>
      </c>
      <c r="B71">
        <v>1995</v>
      </c>
      <c r="C71" s="184">
        <v>6</v>
      </c>
      <c r="D71" s="184">
        <v>7</v>
      </c>
      <c r="E71" t="s">
        <v>293</v>
      </c>
      <c r="F71" s="18">
        <v>3</v>
      </c>
      <c r="G71" s="18">
        <v>0</v>
      </c>
      <c r="H71" s="18">
        <v>0</v>
      </c>
      <c r="I71" s="18">
        <f t="shared" si="29"/>
        <v>0</v>
      </c>
      <c r="J71" s="1">
        <v>-1</v>
      </c>
      <c r="K71" s="1">
        <f t="shared" si="23"/>
        <v>-1</v>
      </c>
      <c r="L71" s="1" t="str">
        <f t="shared" si="24"/>
        <v/>
      </c>
      <c r="M71" s="1" t="str">
        <f t="shared" si="25"/>
        <v/>
      </c>
      <c r="N71" s="1">
        <f t="shared" si="26"/>
        <v>4.666666666666667</v>
      </c>
      <c r="O71" s="1">
        <f t="shared" si="27"/>
        <v>2</v>
      </c>
      <c r="P71" s="1">
        <f t="shared" si="28"/>
        <v>4</v>
      </c>
      <c r="AD71" s="1">
        <v>0.5</v>
      </c>
      <c r="AE71" s="9">
        <v>1</v>
      </c>
      <c r="AG71" s="1">
        <v>1</v>
      </c>
      <c r="AJ71" s="10"/>
      <c r="AM71" s="9">
        <v>1</v>
      </c>
      <c r="AN71" s="19" t="s">
        <v>45</v>
      </c>
    </row>
    <row r="72" spans="1:40" x14ac:dyDescent="0.3">
      <c r="A72" s="183">
        <v>42</v>
      </c>
      <c r="B72">
        <v>1995</v>
      </c>
      <c r="C72" s="184">
        <v>6</v>
      </c>
      <c r="D72" s="184">
        <v>7</v>
      </c>
      <c r="E72" t="s">
        <v>270</v>
      </c>
      <c r="F72" s="18">
        <v>1</v>
      </c>
      <c r="G72" s="1">
        <v>0</v>
      </c>
      <c r="H72" s="1">
        <v>0</v>
      </c>
      <c r="I72" s="18">
        <f t="shared" si="29"/>
        <v>0</v>
      </c>
      <c r="J72" s="1">
        <v>-1</v>
      </c>
      <c r="K72" s="1">
        <f t="shared" si="23"/>
        <v>1</v>
      </c>
      <c r="L72" s="1">
        <f t="shared" si="24"/>
        <v>1.5</v>
      </c>
      <c r="M72" s="1" t="str">
        <f t="shared" si="25"/>
        <v/>
      </c>
      <c r="N72" s="1">
        <f t="shared" si="26"/>
        <v>3.8</v>
      </c>
      <c r="O72" s="1">
        <f t="shared" si="27"/>
        <v>4</v>
      </c>
      <c r="P72" s="1">
        <f t="shared" si="28"/>
        <v>4</v>
      </c>
      <c r="Q72" s="10">
        <v>1</v>
      </c>
      <c r="R72" s="1">
        <v>1</v>
      </c>
      <c r="AC72" s="1">
        <v>1</v>
      </c>
      <c r="AD72" s="1">
        <v>1</v>
      </c>
      <c r="AE72" s="9">
        <v>0.5</v>
      </c>
      <c r="AI72" s="1">
        <v>1</v>
      </c>
      <c r="AJ72" s="10"/>
      <c r="AM72" s="9">
        <v>1</v>
      </c>
      <c r="AN72" s="19" t="s">
        <v>45</v>
      </c>
    </row>
    <row r="73" spans="1:40" x14ac:dyDescent="0.3">
      <c r="A73" s="53">
        <v>42</v>
      </c>
      <c r="B73">
        <v>1995</v>
      </c>
      <c r="C73">
        <v>6</v>
      </c>
      <c r="D73">
        <v>7</v>
      </c>
      <c r="E73" t="s">
        <v>227</v>
      </c>
      <c r="F73" s="18">
        <v>2</v>
      </c>
      <c r="G73" s="18">
        <v>0</v>
      </c>
      <c r="H73" s="18">
        <v>1</v>
      </c>
      <c r="I73" s="18">
        <f t="shared" si="29"/>
        <v>1</v>
      </c>
      <c r="J73" s="1">
        <v>-1</v>
      </c>
      <c r="K73" s="1">
        <f t="shared" si="23"/>
        <v>-1</v>
      </c>
      <c r="L73" s="1" t="str">
        <f t="shared" si="24"/>
        <v/>
      </c>
      <c r="M73" s="1">
        <f t="shared" si="25"/>
        <v>5</v>
      </c>
      <c r="N73" s="1">
        <f t="shared" si="26"/>
        <v>5</v>
      </c>
      <c r="O73" s="1">
        <f t="shared" si="27"/>
        <v>1</v>
      </c>
      <c r="P73" s="1" t="str">
        <f t="shared" si="28"/>
        <v/>
      </c>
      <c r="Z73" s="1">
        <v>2</v>
      </c>
      <c r="AE73" s="9">
        <v>2</v>
      </c>
      <c r="AF73" s="1">
        <v>1</v>
      </c>
      <c r="AJ73" s="10"/>
    </row>
    <row r="74" spans="1:40" x14ac:dyDescent="0.3">
      <c r="A74" s="53">
        <v>42</v>
      </c>
      <c r="B74">
        <v>1995</v>
      </c>
      <c r="C74">
        <v>7</v>
      </c>
      <c r="D74">
        <v>7</v>
      </c>
      <c r="E74" t="s">
        <v>230</v>
      </c>
      <c r="F74" s="18">
        <v>1</v>
      </c>
      <c r="G74" s="18">
        <v>0</v>
      </c>
      <c r="H74" s="18">
        <v>0</v>
      </c>
      <c r="I74" s="18">
        <f t="shared" si="29"/>
        <v>0</v>
      </c>
      <c r="J74" s="1">
        <v>1</v>
      </c>
      <c r="K74" s="1">
        <f t="shared" si="23"/>
        <v>1</v>
      </c>
      <c r="L74" s="1" t="str">
        <f t="shared" si="24"/>
        <v/>
      </c>
      <c r="M74" s="1" t="str">
        <f t="shared" si="25"/>
        <v/>
      </c>
      <c r="N74" s="1">
        <f t="shared" si="26"/>
        <v>1.5</v>
      </c>
      <c r="O74" s="1">
        <f t="shared" si="27"/>
        <v>2</v>
      </c>
      <c r="P74" s="1" t="str">
        <f t="shared" si="28"/>
        <v/>
      </c>
      <c r="AA74" s="10">
        <v>1</v>
      </c>
      <c r="AB74" s="1">
        <v>1</v>
      </c>
      <c r="AG74" s="1">
        <v>1</v>
      </c>
      <c r="AJ74" s="10"/>
    </row>
    <row r="75" spans="1:40" x14ac:dyDescent="0.3">
      <c r="A75" s="53">
        <v>42</v>
      </c>
      <c r="B75">
        <v>1995</v>
      </c>
      <c r="C75">
        <v>6</v>
      </c>
      <c r="D75">
        <v>10</v>
      </c>
      <c r="E75" t="s">
        <v>228</v>
      </c>
      <c r="F75" s="18">
        <v>1</v>
      </c>
      <c r="G75" s="18">
        <v>0</v>
      </c>
      <c r="H75" s="18">
        <v>0</v>
      </c>
      <c r="I75" s="18">
        <f t="shared" si="29"/>
        <v>0</v>
      </c>
      <c r="J75" s="1">
        <v>-1</v>
      </c>
      <c r="K75" s="1">
        <f t="shared" si="23"/>
        <v>1</v>
      </c>
      <c r="L75" s="1" t="str">
        <f t="shared" si="24"/>
        <v/>
      </c>
      <c r="M75" s="1" t="str">
        <f t="shared" si="25"/>
        <v/>
      </c>
      <c r="N75" s="1">
        <f t="shared" si="26"/>
        <v>1.5</v>
      </c>
      <c r="O75" s="1">
        <f t="shared" si="27"/>
        <v>4</v>
      </c>
      <c r="P75" s="1" t="str">
        <f t="shared" si="28"/>
        <v/>
      </c>
      <c r="AA75" s="10">
        <v>1</v>
      </c>
      <c r="AB75" s="1">
        <v>1</v>
      </c>
      <c r="AI75" s="1">
        <v>1</v>
      </c>
      <c r="AJ75" s="10"/>
    </row>
    <row r="76" spans="1:40" x14ac:dyDescent="0.3">
      <c r="A76" s="53">
        <v>42</v>
      </c>
      <c r="B76">
        <v>1995</v>
      </c>
      <c r="C76">
        <v>18</v>
      </c>
      <c r="D76">
        <v>10</v>
      </c>
      <c r="E76" t="s">
        <v>234</v>
      </c>
      <c r="F76" s="18">
        <v>1</v>
      </c>
      <c r="G76" s="18">
        <v>0</v>
      </c>
      <c r="H76" s="18">
        <v>0</v>
      </c>
      <c r="I76" s="18">
        <f t="shared" si="29"/>
        <v>0</v>
      </c>
      <c r="J76" s="1">
        <v>-1</v>
      </c>
      <c r="K76" s="1">
        <f t="shared" si="23"/>
        <v>1</v>
      </c>
      <c r="L76" s="1">
        <f t="shared" si="24"/>
        <v>1.5</v>
      </c>
      <c r="M76" s="1" t="str">
        <f t="shared" si="25"/>
        <v/>
      </c>
      <c r="N76" s="1">
        <f t="shared" si="26"/>
        <v>4.2</v>
      </c>
      <c r="O76" s="1">
        <f t="shared" si="27"/>
        <v>1</v>
      </c>
      <c r="P76" s="1">
        <f t="shared" si="28"/>
        <v>3</v>
      </c>
      <c r="Q76" s="10">
        <v>1</v>
      </c>
      <c r="R76" s="1">
        <v>1</v>
      </c>
      <c r="AC76" s="1">
        <v>0.5</v>
      </c>
      <c r="AD76" s="1">
        <v>1</v>
      </c>
      <c r="AE76" s="9">
        <v>1</v>
      </c>
      <c r="AF76" s="1">
        <v>1</v>
      </c>
      <c r="AJ76" s="10"/>
      <c r="AL76" s="1">
        <v>1</v>
      </c>
      <c r="AN76" s="58" t="s">
        <v>44</v>
      </c>
    </row>
    <row r="77" spans="1:40" x14ac:dyDescent="0.3">
      <c r="A77" s="53">
        <v>42</v>
      </c>
      <c r="B77">
        <v>1995</v>
      </c>
      <c r="C77">
        <v>3</v>
      </c>
      <c r="D77">
        <v>11</v>
      </c>
      <c r="E77" t="s">
        <v>225</v>
      </c>
      <c r="F77" s="18">
        <v>2</v>
      </c>
      <c r="G77" s="18">
        <v>0</v>
      </c>
      <c r="H77" s="18">
        <v>1</v>
      </c>
      <c r="I77" s="18">
        <f t="shared" si="29"/>
        <v>1</v>
      </c>
      <c r="J77" s="1">
        <v>-1</v>
      </c>
      <c r="K77" s="1">
        <f t="shared" si="23"/>
        <v>-1</v>
      </c>
      <c r="L77" s="1" t="str">
        <f t="shared" si="24"/>
        <v/>
      </c>
      <c r="M77" s="1" t="str">
        <f t="shared" si="25"/>
        <v/>
      </c>
      <c r="N77" s="1">
        <f t="shared" si="26"/>
        <v>1</v>
      </c>
      <c r="O77" s="1">
        <f t="shared" si="27"/>
        <v>1</v>
      </c>
      <c r="P77" s="1" t="str">
        <f t="shared" si="28"/>
        <v/>
      </c>
      <c r="AA77" s="10">
        <v>2</v>
      </c>
      <c r="AF77" s="1">
        <v>1</v>
      </c>
      <c r="AJ77" s="10"/>
    </row>
    <row r="78" spans="1:40" x14ac:dyDescent="0.3">
      <c r="A78" s="53">
        <v>42</v>
      </c>
      <c r="B78">
        <v>1995</v>
      </c>
      <c r="C78">
        <v>9</v>
      </c>
      <c r="D78">
        <v>11</v>
      </c>
      <c r="E78" t="s">
        <v>221</v>
      </c>
      <c r="F78" s="18">
        <v>2</v>
      </c>
      <c r="G78" s="18">
        <v>0</v>
      </c>
      <c r="H78" s="18">
        <v>0</v>
      </c>
      <c r="I78" s="18">
        <f t="shared" si="29"/>
        <v>0</v>
      </c>
      <c r="J78" s="1">
        <v>-1</v>
      </c>
      <c r="K78" s="1">
        <f t="shared" si="23"/>
        <v>-1</v>
      </c>
      <c r="L78" s="1" t="str">
        <f t="shared" si="24"/>
        <v/>
      </c>
      <c r="M78" s="1" t="str">
        <f t="shared" si="25"/>
        <v/>
      </c>
      <c r="N78" s="1">
        <f t="shared" si="26"/>
        <v>4.666666666666667</v>
      </c>
      <c r="O78" s="1" t="str">
        <f t="shared" si="27"/>
        <v/>
      </c>
      <c r="P78" s="1" t="str">
        <f t="shared" si="28"/>
        <v/>
      </c>
      <c r="AD78" s="1">
        <v>0.5</v>
      </c>
      <c r="AE78" s="9">
        <v>1</v>
      </c>
      <c r="AJ78" s="10"/>
    </row>
    <row r="79" spans="1:40" x14ac:dyDescent="0.3">
      <c r="A79" s="53">
        <v>42</v>
      </c>
      <c r="B79">
        <v>1995</v>
      </c>
      <c r="C79">
        <v>20</v>
      </c>
      <c r="D79">
        <v>11</v>
      </c>
      <c r="E79" t="s">
        <v>224</v>
      </c>
      <c r="F79" s="18">
        <v>1</v>
      </c>
      <c r="G79" s="18">
        <v>1</v>
      </c>
      <c r="H79" s="18">
        <v>0</v>
      </c>
      <c r="I79" s="18">
        <f t="shared" si="29"/>
        <v>1</v>
      </c>
      <c r="J79" s="1">
        <v>-1</v>
      </c>
      <c r="K79" s="1">
        <f t="shared" si="23"/>
        <v>-1</v>
      </c>
      <c r="L79" s="1" t="str">
        <f t="shared" si="24"/>
        <v/>
      </c>
      <c r="M79" s="1">
        <f t="shared" si="25"/>
        <v>3</v>
      </c>
      <c r="N79" s="1">
        <f t="shared" si="26"/>
        <v>4</v>
      </c>
      <c r="O79" s="1">
        <f t="shared" si="27"/>
        <v>1</v>
      </c>
      <c r="P79" s="1">
        <f t="shared" si="28"/>
        <v>4</v>
      </c>
      <c r="X79" s="1">
        <v>2</v>
      </c>
      <c r="AD79" s="1">
        <v>2</v>
      </c>
      <c r="AF79" s="1">
        <v>1</v>
      </c>
      <c r="AJ79" s="10"/>
      <c r="AM79" s="9">
        <v>1</v>
      </c>
      <c r="AN79" s="19" t="s">
        <v>45</v>
      </c>
    </row>
    <row r="80" spans="1:40" x14ac:dyDescent="0.3">
      <c r="A80" s="53">
        <v>42</v>
      </c>
      <c r="B80">
        <v>1996</v>
      </c>
      <c r="C80">
        <v>25</v>
      </c>
      <c r="D80">
        <v>1</v>
      </c>
      <c r="E80" t="s">
        <v>244</v>
      </c>
      <c r="F80" s="18">
        <v>3</v>
      </c>
      <c r="G80" s="18">
        <v>0</v>
      </c>
      <c r="H80" s="18">
        <v>0</v>
      </c>
      <c r="I80" s="18">
        <f t="shared" si="29"/>
        <v>0</v>
      </c>
      <c r="J80" s="1">
        <v>-1</v>
      </c>
      <c r="K80" s="1">
        <f t="shared" si="23"/>
        <v>-1</v>
      </c>
      <c r="L80" s="1" t="str">
        <f t="shared" si="24"/>
        <v/>
      </c>
      <c r="M80" s="1" t="str">
        <f t="shared" si="25"/>
        <v/>
      </c>
      <c r="N80" s="1">
        <f t="shared" si="26"/>
        <v>2</v>
      </c>
      <c r="O80" s="1" t="str">
        <f t="shared" si="27"/>
        <v/>
      </c>
      <c r="P80" s="1">
        <f t="shared" si="28"/>
        <v>1</v>
      </c>
      <c r="AA80" s="10">
        <v>0.5</v>
      </c>
      <c r="AB80" s="1">
        <v>1</v>
      </c>
      <c r="AC80" s="1">
        <v>0.5</v>
      </c>
      <c r="AJ80" s="10">
        <v>1</v>
      </c>
      <c r="AN80" s="19" t="s">
        <v>45</v>
      </c>
    </row>
    <row r="81" spans="1:40" x14ac:dyDescent="0.3">
      <c r="A81" s="53">
        <v>42</v>
      </c>
      <c r="B81">
        <v>1996</v>
      </c>
      <c r="C81" s="184">
        <v>14</v>
      </c>
      <c r="D81" s="184">
        <v>3</v>
      </c>
      <c r="E81" t="s">
        <v>251</v>
      </c>
      <c r="F81" s="18">
        <v>1</v>
      </c>
      <c r="G81" s="18">
        <v>0</v>
      </c>
      <c r="H81" s="18">
        <v>0</v>
      </c>
      <c r="I81" s="18">
        <f t="shared" si="29"/>
        <v>0</v>
      </c>
      <c r="J81" s="1">
        <v>-1</v>
      </c>
      <c r="K81" s="1">
        <f t="shared" si="23"/>
        <v>1</v>
      </c>
      <c r="L81" s="1" t="str">
        <f t="shared" si="24"/>
        <v/>
      </c>
      <c r="M81" s="1" t="str">
        <f t="shared" si="25"/>
        <v/>
      </c>
      <c r="N81" s="1">
        <f t="shared" si="26"/>
        <v>1.3333333333333333</v>
      </c>
      <c r="O81" s="1">
        <f t="shared" si="27"/>
        <v>1</v>
      </c>
      <c r="P81" s="1" t="str">
        <f t="shared" si="28"/>
        <v/>
      </c>
      <c r="AA81" s="10">
        <v>1</v>
      </c>
      <c r="AB81" s="1">
        <v>0.5</v>
      </c>
      <c r="AF81" s="1">
        <v>1</v>
      </c>
      <c r="AJ81" s="10"/>
    </row>
    <row r="82" spans="1:40" x14ac:dyDescent="0.3">
      <c r="A82" s="53">
        <v>42</v>
      </c>
      <c r="B82">
        <v>1996</v>
      </c>
      <c r="C82">
        <v>21</v>
      </c>
      <c r="D82">
        <v>3</v>
      </c>
      <c r="E82" t="s">
        <v>239</v>
      </c>
      <c r="F82" s="18">
        <v>3</v>
      </c>
      <c r="G82" s="18">
        <v>0</v>
      </c>
      <c r="H82" s="18">
        <v>1</v>
      </c>
      <c r="I82" s="18">
        <f t="shared" si="29"/>
        <v>1</v>
      </c>
      <c r="J82" s="1">
        <v>-1</v>
      </c>
      <c r="K82" s="1">
        <f t="shared" ref="K82:K119" si="30">IF(F82=2,-1,IF(F82=3,-1,IF((F82+G82)=2,-1,IF((F82+H82)=2,-1,1))))</f>
        <v>-1</v>
      </c>
      <c r="L82" s="1">
        <f t="shared" ref="L82:L119" si="31">IF(SUM(Q82:U82)=0,"",(Q82*1+R82*2+S82*3+T82*4+U82*5)/SUM(Q82:U82))</f>
        <v>1.3333333333333333</v>
      </c>
      <c r="M82" s="1">
        <f t="shared" ref="M82:M119" si="32">IF(SUM(V82:Z82)=0,"",(V82*1+W82*2+X82*3+Y82*4+Z82*5)/SUM(V82:Z82))</f>
        <v>4.666666666666667</v>
      </c>
      <c r="N82" s="1">
        <f t="shared" ref="N82:N119" si="33">IF(SUM(AA82:AE82)=0,"",(AA82*1+AB82*2+AC82*3+AD82*4+AE82*5)/SUM(AA82:AE82))</f>
        <v>1</v>
      </c>
      <c r="O82" s="1">
        <f t="shared" ref="O82:O119" si="34">IF(AF82=1,1,(IF(AG82=1,2,(IF(AH82=1,3,(IF(AI82=1,4,"")))))))</f>
        <v>1</v>
      </c>
      <c r="P82" s="1">
        <f t="shared" ref="P82:P119" si="35">IF(AJ82=1,1,(IF(AK82=1,2,(IF(AL82=1,3,(IF(AM82=1,4,"")))))))</f>
        <v>1</v>
      </c>
      <c r="Q82" s="10">
        <v>1</v>
      </c>
      <c r="R82" s="1">
        <v>0.5</v>
      </c>
      <c r="Y82" s="1">
        <v>0.5</v>
      </c>
      <c r="Z82" s="1">
        <v>1</v>
      </c>
      <c r="AA82" s="10">
        <v>2</v>
      </c>
      <c r="AF82" s="1">
        <v>1</v>
      </c>
      <c r="AJ82" s="10">
        <v>1</v>
      </c>
    </row>
    <row r="83" spans="1:40" ht="14.4" customHeight="1" x14ac:dyDescent="0.3">
      <c r="A83" s="53">
        <v>42</v>
      </c>
      <c r="B83">
        <v>1996</v>
      </c>
      <c r="C83">
        <v>21</v>
      </c>
      <c r="D83">
        <v>3</v>
      </c>
      <c r="E83" t="s">
        <v>236</v>
      </c>
      <c r="F83" s="18">
        <v>1</v>
      </c>
      <c r="G83" s="18">
        <v>1</v>
      </c>
      <c r="H83" s="18">
        <v>0</v>
      </c>
      <c r="I83" s="18">
        <f t="shared" ref="I83:I119" si="36">IF(G83=1,1,IF(H83=1,1,0))</f>
        <v>1</v>
      </c>
      <c r="J83" s="1">
        <v>-1</v>
      </c>
      <c r="K83" s="1">
        <f t="shared" si="30"/>
        <v>-1</v>
      </c>
      <c r="L83" s="1" t="str">
        <f t="shared" si="31"/>
        <v/>
      </c>
      <c r="M83" s="1" t="str">
        <f t="shared" si="32"/>
        <v/>
      </c>
      <c r="N83" s="1">
        <f t="shared" si="33"/>
        <v>1</v>
      </c>
      <c r="O83" s="1">
        <f t="shared" si="34"/>
        <v>1</v>
      </c>
      <c r="P83" s="1" t="str">
        <f t="shared" si="35"/>
        <v/>
      </c>
      <c r="AA83" s="10">
        <v>2</v>
      </c>
      <c r="AF83" s="1">
        <v>1</v>
      </c>
      <c r="AJ83" s="10"/>
    </row>
    <row r="84" spans="1:40" x14ac:dyDescent="0.3">
      <c r="A84" s="53">
        <v>42</v>
      </c>
      <c r="B84">
        <v>1996</v>
      </c>
      <c r="C84">
        <v>11</v>
      </c>
      <c r="D84">
        <v>4</v>
      </c>
      <c r="E84" t="s">
        <v>241</v>
      </c>
      <c r="F84" s="18">
        <v>1</v>
      </c>
      <c r="G84" s="18">
        <v>0</v>
      </c>
      <c r="H84" s="18">
        <v>0</v>
      </c>
      <c r="I84" s="18">
        <f t="shared" si="36"/>
        <v>0</v>
      </c>
      <c r="J84" s="1">
        <v>-1</v>
      </c>
      <c r="K84" s="1">
        <f t="shared" si="30"/>
        <v>1</v>
      </c>
      <c r="L84" s="1" t="str">
        <f t="shared" si="31"/>
        <v/>
      </c>
      <c r="M84" s="1" t="str">
        <f t="shared" si="32"/>
        <v/>
      </c>
      <c r="N84" s="1">
        <f t="shared" si="33"/>
        <v>1.3333333333333333</v>
      </c>
      <c r="O84" s="1">
        <f t="shared" si="34"/>
        <v>2</v>
      </c>
      <c r="P84" s="1">
        <f t="shared" si="35"/>
        <v>1</v>
      </c>
      <c r="AA84" s="10">
        <v>1</v>
      </c>
      <c r="AB84" s="1">
        <v>0.5</v>
      </c>
      <c r="AG84" s="1">
        <v>1</v>
      </c>
      <c r="AJ84" s="10">
        <v>1</v>
      </c>
      <c r="AN84" s="19" t="s">
        <v>45</v>
      </c>
    </row>
    <row r="85" spans="1:40" x14ac:dyDescent="0.3">
      <c r="A85" s="53">
        <v>42</v>
      </c>
      <c r="B85">
        <v>1996</v>
      </c>
      <c r="C85" s="184">
        <v>11</v>
      </c>
      <c r="D85" s="184">
        <v>4</v>
      </c>
      <c r="E85" t="s">
        <v>252</v>
      </c>
      <c r="F85" s="18">
        <v>2</v>
      </c>
      <c r="G85" s="18">
        <v>0</v>
      </c>
      <c r="H85" s="18">
        <v>1</v>
      </c>
      <c r="I85" s="18">
        <f t="shared" si="36"/>
        <v>1</v>
      </c>
      <c r="J85" s="1">
        <v>-1</v>
      </c>
      <c r="K85" s="1">
        <f t="shared" si="30"/>
        <v>-1</v>
      </c>
      <c r="L85" s="1" t="str">
        <f t="shared" si="31"/>
        <v/>
      </c>
      <c r="M85" s="1" t="str">
        <f t="shared" si="32"/>
        <v/>
      </c>
      <c r="N85" s="1">
        <f t="shared" si="33"/>
        <v>1</v>
      </c>
      <c r="O85" s="1">
        <f t="shared" si="34"/>
        <v>1</v>
      </c>
      <c r="P85" s="1">
        <f t="shared" si="35"/>
        <v>1</v>
      </c>
      <c r="AA85" s="10">
        <v>2</v>
      </c>
      <c r="AF85" s="1">
        <v>1</v>
      </c>
      <c r="AJ85" s="10">
        <v>1</v>
      </c>
      <c r="AN85" s="19" t="s">
        <v>45</v>
      </c>
    </row>
    <row r="86" spans="1:40" x14ac:dyDescent="0.3">
      <c r="A86" s="53">
        <v>42</v>
      </c>
      <c r="B86">
        <v>1996</v>
      </c>
      <c r="C86">
        <v>15</v>
      </c>
      <c r="D86">
        <v>5</v>
      </c>
      <c r="E86" t="s">
        <v>240</v>
      </c>
      <c r="F86" s="18">
        <v>2</v>
      </c>
      <c r="G86" s="18">
        <v>0</v>
      </c>
      <c r="H86" s="18">
        <v>1</v>
      </c>
      <c r="I86" s="18">
        <f t="shared" si="36"/>
        <v>1</v>
      </c>
      <c r="J86" s="1">
        <v>-1</v>
      </c>
      <c r="K86" s="1">
        <f t="shared" si="30"/>
        <v>-1</v>
      </c>
      <c r="L86" s="1" t="str">
        <f t="shared" si="31"/>
        <v/>
      </c>
      <c r="M86" s="1">
        <f t="shared" si="32"/>
        <v>3</v>
      </c>
      <c r="N86" s="1">
        <f t="shared" si="33"/>
        <v>2</v>
      </c>
      <c r="O86" s="1">
        <f t="shared" si="34"/>
        <v>1</v>
      </c>
      <c r="P86" s="1">
        <f t="shared" si="35"/>
        <v>1</v>
      </c>
      <c r="X86" s="1">
        <v>2</v>
      </c>
      <c r="AB86" s="1">
        <v>2</v>
      </c>
      <c r="AF86" s="1">
        <v>1</v>
      </c>
      <c r="AJ86" s="10">
        <v>1</v>
      </c>
      <c r="AN86" s="19" t="s">
        <v>44</v>
      </c>
    </row>
    <row r="87" spans="1:40" x14ac:dyDescent="0.3">
      <c r="A87" s="53">
        <v>42</v>
      </c>
      <c r="B87">
        <v>1996</v>
      </c>
      <c r="C87">
        <v>14</v>
      </c>
      <c r="D87">
        <v>6</v>
      </c>
      <c r="E87" t="s">
        <v>238</v>
      </c>
      <c r="F87" s="18">
        <v>1</v>
      </c>
      <c r="G87" s="18">
        <v>1</v>
      </c>
      <c r="H87" s="18">
        <v>0</v>
      </c>
      <c r="I87" s="18">
        <f t="shared" si="36"/>
        <v>1</v>
      </c>
      <c r="J87" s="1">
        <v>-1</v>
      </c>
      <c r="K87" s="1">
        <f t="shared" si="30"/>
        <v>-1</v>
      </c>
      <c r="L87" s="1" t="str">
        <f t="shared" si="31"/>
        <v/>
      </c>
      <c r="M87" s="1">
        <f t="shared" si="32"/>
        <v>4</v>
      </c>
      <c r="N87" s="1">
        <f t="shared" si="33"/>
        <v>5</v>
      </c>
      <c r="O87" s="1">
        <f t="shared" si="34"/>
        <v>4</v>
      </c>
      <c r="P87" s="1">
        <f t="shared" si="35"/>
        <v>3</v>
      </c>
      <c r="Y87" s="1">
        <v>2</v>
      </c>
      <c r="AE87" s="9">
        <v>2</v>
      </c>
      <c r="AI87" s="1">
        <v>1</v>
      </c>
      <c r="AJ87" s="10"/>
      <c r="AL87" s="1">
        <v>1</v>
      </c>
      <c r="AN87" s="19" t="s">
        <v>45</v>
      </c>
    </row>
    <row r="88" spans="1:40" x14ac:dyDescent="0.3">
      <c r="A88" s="53">
        <v>42</v>
      </c>
      <c r="B88">
        <v>1996</v>
      </c>
      <c r="C88" s="184">
        <v>11</v>
      </c>
      <c r="D88" s="184">
        <v>7</v>
      </c>
      <c r="E88" t="s">
        <v>253</v>
      </c>
      <c r="F88" s="18">
        <v>1</v>
      </c>
      <c r="G88" s="18">
        <v>0</v>
      </c>
      <c r="H88" s="18">
        <v>0</v>
      </c>
      <c r="I88" s="18">
        <f t="shared" si="36"/>
        <v>0</v>
      </c>
      <c r="J88" s="1">
        <v>1</v>
      </c>
      <c r="K88" s="1">
        <f t="shared" si="30"/>
        <v>1</v>
      </c>
      <c r="L88" s="1" t="str">
        <f t="shared" si="31"/>
        <v/>
      </c>
      <c r="M88" s="1" t="str">
        <f t="shared" si="32"/>
        <v/>
      </c>
      <c r="N88" s="1">
        <f t="shared" si="33"/>
        <v>1.5</v>
      </c>
      <c r="O88" s="1">
        <f t="shared" si="34"/>
        <v>1</v>
      </c>
      <c r="P88" s="1" t="str">
        <f t="shared" si="35"/>
        <v/>
      </c>
      <c r="AA88" s="10">
        <v>1</v>
      </c>
      <c r="AB88" s="1">
        <v>1</v>
      </c>
      <c r="AF88" s="1">
        <v>1</v>
      </c>
      <c r="AJ88" s="10"/>
    </row>
    <row r="89" spans="1:40" x14ac:dyDescent="0.3">
      <c r="A89" s="183">
        <v>42</v>
      </c>
      <c r="B89">
        <v>1996</v>
      </c>
      <c r="C89" s="184">
        <v>11</v>
      </c>
      <c r="D89" s="184">
        <v>7</v>
      </c>
      <c r="E89" t="s">
        <v>272</v>
      </c>
      <c r="F89" s="18">
        <v>3</v>
      </c>
      <c r="G89" s="18">
        <v>1</v>
      </c>
      <c r="H89" s="18">
        <v>0</v>
      </c>
      <c r="I89" s="18">
        <f t="shared" si="36"/>
        <v>1</v>
      </c>
      <c r="J89" s="1">
        <v>-1</v>
      </c>
      <c r="K89" s="1">
        <f t="shared" si="30"/>
        <v>-1</v>
      </c>
      <c r="L89" s="1" t="str">
        <f t="shared" si="31"/>
        <v/>
      </c>
      <c r="M89" s="1" t="str">
        <f t="shared" si="32"/>
        <v/>
      </c>
      <c r="N89" s="1">
        <f t="shared" si="33"/>
        <v>2</v>
      </c>
      <c r="O89" s="1">
        <f t="shared" si="34"/>
        <v>1</v>
      </c>
      <c r="P89" s="1" t="str">
        <f t="shared" si="35"/>
        <v/>
      </c>
      <c r="AB89" s="1">
        <v>2</v>
      </c>
      <c r="AF89" s="1">
        <v>1</v>
      </c>
      <c r="AJ89" s="10"/>
    </row>
    <row r="90" spans="1:40" x14ac:dyDescent="0.3">
      <c r="A90" s="53">
        <v>42</v>
      </c>
      <c r="B90">
        <v>1996</v>
      </c>
      <c r="C90">
        <v>11</v>
      </c>
      <c r="D90">
        <v>7</v>
      </c>
      <c r="E90" t="s">
        <v>237</v>
      </c>
      <c r="F90" s="18">
        <v>1</v>
      </c>
      <c r="G90" s="18">
        <v>0</v>
      </c>
      <c r="H90" s="18">
        <v>0</v>
      </c>
      <c r="I90" s="18">
        <f t="shared" si="36"/>
        <v>0</v>
      </c>
      <c r="J90" s="1">
        <v>-1</v>
      </c>
      <c r="K90" s="1">
        <f t="shared" si="30"/>
        <v>1</v>
      </c>
      <c r="L90" s="1" t="str">
        <f t="shared" si="31"/>
        <v/>
      </c>
      <c r="M90" s="1" t="str">
        <f t="shared" si="32"/>
        <v/>
      </c>
      <c r="N90" s="1">
        <f t="shared" si="33"/>
        <v>2.2000000000000002</v>
      </c>
      <c r="O90" s="1">
        <f t="shared" si="34"/>
        <v>1</v>
      </c>
      <c r="P90" s="1" t="str">
        <f t="shared" si="35"/>
        <v/>
      </c>
      <c r="AA90" s="10">
        <v>0.5</v>
      </c>
      <c r="AB90" s="1">
        <v>1</v>
      </c>
      <c r="AC90" s="1">
        <v>1</v>
      </c>
      <c r="AF90" s="1">
        <v>1</v>
      </c>
      <c r="AJ90" s="10"/>
    </row>
    <row r="91" spans="1:40" x14ac:dyDescent="0.3">
      <c r="A91" s="53">
        <v>42</v>
      </c>
      <c r="B91">
        <v>1996</v>
      </c>
      <c r="C91">
        <v>31</v>
      </c>
      <c r="D91">
        <v>7</v>
      </c>
      <c r="E91" t="s">
        <v>249</v>
      </c>
      <c r="F91" s="18">
        <v>3</v>
      </c>
      <c r="G91" s="18">
        <v>0</v>
      </c>
      <c r="H91" s="18">
        <v>1</v>
      </c>
      <c r="I91" s="18">
        <f t="shared" si="36"/>
        <v>1</v>
      </c>
      <c r="J91" s="1">
        <v>-1</v>
      </c>
      <c r="K91" s="1">
        <f t="shared" si="30"/>
        <v>-1</v>
      </c>
      <c r="L91" s="1" t="str">
        <f t="shared" si="31"/>
        <v/>
      </c>
      <c r="M91" s="1">
        <f t="shared" si="32"/>
        <v>1.5</v>
      </c>
      <c r="N91" s="1">
        <f t="shared" si="33"/>
        <v>5</v>
      </c>
      <c r="O91" s="1">
        <f t="shared" si="34"/>
        <v>1</v>
      </c>
      <c r="P91" s="1" t="str">
        <f t="shared" si="35"/>
        <v/>
      </c>
      <c r="V91" s="1">
        <v>1</v>
      </c>
      <c r="W91" s="1">
        <v>1</v>
      </c>
      <c r="AE91" s="9">
        <v>2</v>
      </c>
      <c r="AF91" s="1">
        <v>1</v>
      </c>
      <c r="AJ91" s="10"/>
    </row>
    <row r="92" spans="1:40" x14ac:dyDescent="0.3">
      <c r="A92" s="53">
        <v>42</v>
      </c>
      <c r="B92">
        <v>1996</v>
      </c>
      <c r="C92">
        <v>31</v>
      </c>
      <c r="D92">
        <v>7</v>
      </c>
      <c r="E92" t="s">
        <v>247</v>
      </c>
      <c r="F92" s="18">
        <v>1</v>
      </c>
      <c r="G92" s="18">
        <v>0</v>
      </c>
      <c r="H92" s="18">
        <v>0</v>
      </c>
      <c r="I92" s="18">
        <f t="shared" si="36"/>
        <v>0</v>
      </c>
      <c r="J92" s="1">
        <v>-1</v>
      </c>
      <c r="K92" s="1">
        <f t="shared" si="30"/>
        <v>1</v>
      </c>
      <c r="L92" s="1" t="str">
        <f t="shared" si="31"/>
        <v/>
      </c>
      <c r="M92" s="1" t="str">
        <f t="shared" si="32"/>
        <v/>
      </c>
      <c r="N92" s="1">
        <f t="shared" si="33"/>
        <v>1.8</v>
      </c>
      <c r="O92" s="1">
        <f t="shared" si="34"/>
        <v>3</v>
      </c>
      <c r="P92" s="1">
        <f t="shared" si="35"/>
        <v>1</v>
      </c>
      <c r="AA92" s="10">
        <v>1</v>
      </c>
      <c r="AB92" s="1">
        <v>1</v>
      </c>
      <c r="AC92" s="1">
        <v>0.5</v>
      </c>
      <c r="AH92" s="1">
        <v>1</v>
      </c>
      <c r="AJ92" s="10">
        <v>1</v>
      </c>
      <c r="AN92" s="19" t="s">
        <v>45</v>
      </c>
    </row>
    <row r="93" spans="1:40" x14ac:dyDescent="0.3">
      <c r="A93" s="53">
        <v>42</v>
      </c>
      <c r="B93">
        <v>1996</v>
      </c>
      <c r="C93">
        <v>10</v>
      </c>
      <c r="D93">
        <v>9</v>
      </c>
      <c r="E93" t="s">
        <v>246</v>
      </c>
      <c r="F93" s="18">
        <v>1</v>
      </c>
      <c r="G93" s="18">
        <v>0</v>
      </c>
      <c r="H93" s="18">
        <v>0</v>
      </c>
      <c r="I93" s="18">
        <f t="shared" si="36"/>
        <v>0</v>
      </c>
      <c r="J93" s="1">
        <v>-1</v>
      </c>
      <c r="K93" s="1">
        <f t="shared" si="30"/>
        <v>1</v>
      </c>
      <c r="L93" s="1" t="str">
        <f t="shared" si="31"/>
        <v/>
      </c>
      <c r="M93" s="1" t="str">
        <f t="shared" si="32"/>
        <v/>
      </c>
      <c r="N93" s="1">
        <f t="shared" si="33"/>
        <v>2</v>
      </c>
      <c r="O93" s="1">
        <f t="shared" si="34"/>
        <v>1</v>
      </c>
      <c r="P93" s="1">
        <f t="shared" si="35"/>
        <v>1</v>
      </c>
      <c r="AA93" s="10">
        <v>0.5</v>
      </c>
      <c r="AB93" s="1">
        <v>1</v>
      </c>
      <c r="AC93" s="1">
        <v>0.5</v>
      </c>
      <c r="AF93" s="1">
        <v>1</v>
      </c>
      <c r="AJ93" s="10">
        <v>1</v>
      </c>
      <c r="AN93" s="19" t="s">
        <v>45</v>
      </c>
    </row>
    <row r="94" spans="1:40" x14ac:dyDescent="0.3">
      <c r="A94" s="53">
        <v>42</v>
      </c>
      <c r="B94">
        <v>1996</v>
      </c>
      <c r="C94">
        <v>24</v>
      </c>
      <c r="D94">
        <v>10</v>
      </c>
      <c r="E94" t="s">
        <v>242</v>
      </c>
      <c r="F94" s="18">
        <v>1</v>
      </c>
      <c r="G94" s="18">
        <v>0</v>
      </c>
      <c r="H94" s="18">
        <v>0</v>
      </c>
      <c r="I94" s="18">
        <f t="shared" si="36"/>
        <v>0</v>
      </c>
      <c r="J94" s="1">
        <v>1</v>
      </c>
      <c r="K94" s="1">
        <f t="shared" si="30"/>
        <v>1</v>
      </c>
      <c r="L94" s="1" t="str">
        <f t="shared" si="31"/>
        <v/>
      </c>
      <c r="M94" s="1" t="str">
        <f t="shared" si="32"/>
        <v/>
      </c>
      <c r="N94" s="1">
        <f t="shared" si="33"/>
        <v>4.5</v>
      </c>
      <c r="O94" s="1">
        <f t="shared" si="34"/>
        <v>4</v>
      </c>
      <c r="P94" s="1" t="str">
        <f t="shared" si="35"/>
        <v/>
      </c>
      <c r="AD94" s="1">
        <v>1</v>
      </c>
      <c r="AE94" s="9">
        <v>1</v>
      </c>
      <c r="AI94" s="1">
        <v>1</v>
      </c>
      <c r="AJ94" s="10"/>
    </row>
    <row r="95" spans="1:40" x14ac:dyDescent="0.3">
      <c r="A95" s="53">
        <v>42</v>
      </c>
      <c r="B95">
        <v>1996</v>
      </c>
      <c r="C95" s="184">
        <v>7</v>
      </c>
      <c r="D95" s="184">
        <v>11</v>
      </c>
      <c r="E95" t="s">
        <v>250</v>
      </c>
      <c r="F95" s="18">
        <v>1</v>
      </c>
      <c r="G95" s="18">
        <v>0</v>
      </c>
      <c r="H95" s="18">
        <v>0</v>
      </c>
      <c r="I95" s="18">
        <f t="shared" si="36"/>
        <v>0</v>
      </c>
      <c r="J95" s="1">
        <v>-1</v>
      </c>
      <c r="K95" s="1">
        <f t="shared" si="30"/>
        <v>1</v>
      </c>
      <c r="L95" s="1" t="str">
        <f t="shared" si="31"/>
        <v/>
      </c>
      <c r="M95" s="1" t="str">
        <f t="shared" si="32"/>
        <v/>
      </c>
      <c r="N95" s="1">
        <f t="shared" si="33"/>
        <v>2.2000000000000002</v>
      </c>
      <c r="O95" s="1">
        <f t="shared" si="34"/>
        <v>1</v>
      </c>
      <c r="P95" s="1">
        <f t="shared" si="35"/>
        <v>1</v>
      </c>
      <c r="AA95" s="10">
        <v>0.5</v>
      </c>
      <c r="AB95" s="1">
        <v>1</v>
      </c>
      <c r="AC95" s="1">
        <v>1</v>
      </c>
      <c r="AF95" s="1">
        <v>1</v>
      </c>
      <c r="AJ95" s="10">
        <v>1</v>
      </c>
      <c r="AN95" s="19" t="s">
        <v>45</v>
      </c>
    </row>
    <row r="96" spans="1:40" x14ac:dyDescent="0.3">
      <c r="A96" s="53">
        <v>42</v>
      </c>
      <c r="B96">
        <v>1996</v>
      </c>
      <c r="C96">
        <v>14</v>
      </c>
      <c r="D96">
        <v>11</v>
      </c>
      <c r="E96" t="s">
        <v>245</v>
      </c>
      <c r="F96" s="18">
        <v>1</v>
      </c>
      <c r="G96" s="18">
        <v>0</v>
      </c>
      <c r="H96" s="18">
        <v>0</v>
      </c>
      <c r="I96" s="18">
        <f t="shared" si="36"/>
        <v>0</v>
      </c>
      <c r="J96" s="1">
        <v>-1</v>
      </c>
      <c r="K96" s="1">
        <f t="shared" si="30"/>
        <v>1</v>
      </c>
      <c r="L96" s="1">
        <f t="shared" si="31"/>
        <v>4</v>
      </c>
      <c r="M96" s="1">
        <f t="shared" si="32"/>
        <v>2</v>
      </c>
      <c r="N96" s="1">
        <f t="shared" si="33"/>
        <v>2</v>
      </c>
      <c r="O96" s="1">
        <f t="shared" si="34"/>
        <v>3</v>
      </c>
      <c r="P96" s="1">
        <f t="shared" si="35"/>
        <v>1</v>
      </c>
      <c r="S96" s="1">
        <v>1</v>
      </c>
      <c r="T96" s="1">
        <v>1</v>
      </c>
      <c r="U96" s="9">
        <v>1</v>
      </c>
      <c r="V96" s="1">
        <v>1</v>
      </c>
      <c r="W96" s="1">
        <v>1</v>
      </c>
      <c r="X96" s="1">
        <v>1</v>
      </c>
      <c r="AA96" s="10">
        <v>1</v>
      </c>
      <c r="AB96" s="1">
        <v>1</v>
      </c>
      <c r="AC96" s="1">
        <v>1</v>
      </c>
      <c r="AH96" s="1">
        <v>1</v>
      </c>
      <c r="AJ96" s="10">
        <v>1</v>
      </c>
      <c r="AN96" s="19" t="s">
        <v>44</v>
      </c>
    </row>
    <row r="97" spans="1:40" x14ac:dyDescent="0.3">
      <c r="A97" s="53">
        <v>42</v>
      </c>
      <c r="B97">
        <v>1996</v>
      </c>
      <c r="C97" s="184">
        <v>5</v>
      </c>
      <c r="D97" s="184">
        <v>12</v>
      </c>
      <c r="E97" t="s">
        <v>254</v>
      </c>
      <c r="F97" s="18">
        <v>1</v>
      </c>
      <c r="G97" s="18">
        <v>0</v>
      </c>
      <c r="H97" s="18">
        <v>0</v>
      </c>
      <c r="I97" s="18">
        <f t="shared" si="36"/>
        <v>0</v>
      </c>
      <c r="J97" s="1">
        <v>-1</v>
      </c>
      <c r="K97" s="1">
        <f t="shared" si="30"/>
        <v>1</v>
      </c>
      <c r="L97" s="1">
        <f t="shared" si="31"/>
        <v>3.2</v>
      </c>
      <c r="M97" s="1">
        <f t="shared" si="32"/>
        <v>3.6666666666666665</v>
      </c>
      <c r="N97" s="1">
        <f t="shared" si="33"/>
        <v>2</v>
      </c>
      <c r="O97" s="1">
        <f t="shared" si="34"/>
        <v>1</v>
      </c>
      <c r="P97" s="1">
        <f t="shared" si="35"/>
        <v>2</v>
      </c>
      <c r="R97" s="1">
        <v>0.5</v>
      </c>
      <c r="S97" s="1">
        <v>1</v>
      </c>
      <c r="T97" s="1">
        <v>1</v>
      </c>
      <c r="X97" s="1">
        <v>0.5</v>
      </c>
      <c r="Y97" s="1">
        <v>1</v>
      </c>
      <c r="AA97" s="10">
        <v>1</v>
      </c>
      <c r="AB97" s="1">
        <v>1</v>
      </c>
      <c r="AC97" s="1">
        <v>1</v>
      </c>
      <c r="AF97" s="1">
        <v>1</v>
      </c>
      <c r="AJ97" s="10"/>
      <c r="AK97" s="1">
        <v>1</v>
      </c>
      <c r="AN97" s="19" t="s">
        <v>45</v>
      </c>
    </row>
    <row r="98" spans="1:40" x14ac:dyDescent="0.3">
      <c r="A98" s="53">
        <v>42</v>
      </c>
      <c r="B98">
        <v>1996</v>
      </c>
      <c r="C98">
        <v>12</v>
      </c>
      <c r="D98">
        <v>12</v>
      </c>
      <c r="E98" t="s">
        <v>243</v>
      </c>
      <c r="F98" s="18">
        <v>1</v>
      </c>
      <c r="G98" s="18">
        <v>0</v>
      </c>
      <c r="H98" s="18">
        <v>0</v>
      </c>
      <c r="I98" s="18">
        <f t="shared" si="36"/>
        <v>0</v>
      </c>
      <c r="J98" s="1">
        <v>-1</v>
      </c>
      <c r="K98" s="1">
        <f t="shared" si="30"/>
        <v>1</v>
      </c>
      <c r="L98" s="1" t="str">
        <f t="shared" si="31"/>
        <v/>
      </c>
      <c r="M98" s="1">
        <f t="shared" si="32"/>
        <v>4.2</v>
      </c>
      <c r="N98" s="1">
        <f t="shared" si="33"/>
        <v>4.2</v>
      </c>
      <c r="O98" s="1">
        <f t="shared" si="34"/>
        <v>1</v>
      </c>
      <c r="P98" s="1">
        <f t="shared" si="35"/>
        <v>2</v>
      </c>
      <c r="X98" s="1">
        <v>0.5</v>
      </c>
      <c r="Y98" s="1">
        <v>1</v>
      </c>
      <c r="Z98" s="1">
        <v>1</v>
      </c>
      <c r="AC98" s="1">
        <v>0.5</v>
      </c>
      <c r="AD98" s="1">
        <v>1</v>
      </c>
      <c r="AE98" s="9">
        <v>1</v>
      </c>
      <c r="AF98" s="1">
        <v>1</v>
      </c>
      <c r="AJ98" s="10"/>
      <c r="AK98" s="1">
        <v>1</v>
      </c>
      <c r="AN98" s="19" t="s">
        <v>45</v>
      </c>
    </row>
    <row r="99" spans="1:40" x14ac:dyDescent="0.3">
      <c r="A99" s="183">
        <v>42</v>
      </c>
      <c r="B99">
        <v>1997</v>
      </c>
      <c r="C99" s="184">
        <v>27</v>
      </c>
      <c r="D99" s="184">
        <v>2</v>
      </c>
      <c r="E99" t="s">
        <v>278</v>
      </c>
      <c r="F99" s="18">
        <v>1</v>
      </c>
      <c r="G99" s="18">
        <v>0</v>
      </c>
      <c r="H99" s="18">
        <v>0</v>
      </c>
      <c r="I99" s="18">
        <f t="shared" si="36"/>
        <v>0</v>
      </c>
      <c r="J99" s="1">
        <v>1</v>
      </c>
      <c r="K99" s="1">
        <f t="shared" si="30"/>
        <v>1</v>
      </c>
      <c r="L99" s="1">
        <f t="shared" si="31"/>
        <v>1.8</v>
      </c>
      <c r="M99" s="1">
        <f t="shared" si="32"/>
        <v>4</v>
      </c>
      <c r="N99" s="1">
        <f t="shared" si="33"/>
        <v>4.5</v>
      </c>
      <c r="O99" s="1">
        <f t="shared" si="34"/>
        <v>3</v>
      </c>
      <c r="P99" s="1" t="str">
        <f t="shared" si="35"/>
        <v/>
      </c>
      <c r="Q99" s="10">
        <v>1</v>
      </c>
      <c r="R99" s="1">
        <v>1</v>
      </c>
      <c r="S99" s="1">
        <v>0.5</v>
      </c>
      <c r="X99" s="1">
        <v>1</v>
      </c>
      <c r="Y99" s="1">
        <v>1</v>
      </c>
      <c r="Z99" s="1">
        <v>1</v>
      </c>
      <c r="AD99" s="1">
        <v>1</v>
      </c>
      <c r="AE99" s="9">
        <v>1</v>
      </c>
      <c r="AH99" s="1">
        <v>1</v>
      </c>
      <c r="AJ99" s="10"/>
    </row>
    <row r="100" spans="1:40" ht="15.75" customHeight="1" x14ac:dyDescent="0.3">
      <c r="A100" s="183">
        <v>42</v>
      </c>
      <c r="B100">
        <v>1997</v>
      </c>
      <c r="C100" s="184">
        <v>20</v>
      </c>
      <c r="D100" s="184">
        <v>3</v>
      </c>
      <c r="E100" t="s">
        <v>274</v>
      </c>
      <c r="F100" s="18">
        <v>1</v>
      </c>
      <c r="G100" s="18">
        <v>0</v>
      </c>
      <c r="H100" s="18">
        <v>0</v>
      </c>
      <c r="I100" s="18">
        <f t="shared" si="36"/>
        <v>0</v>
      </c>
      <c r="J100" s="1">
        <v>1</v>
      </c>
      <c r="K100" s="1">
        <f t="shared" si="30"/>
        <v>1</v>
      </c>
      <c r="L100" s="1">
        <f t="shared" si="31"/>
        <v>1.8</v>
      </c>
      <c r="M100" s="1">
        <f t="shared" si="32"/>
        <v>4</v>
      </c>
      <c r="N100" s="1">
        <f t="shared" si="33"/>
        <v>4</v>
      </c>
      <c r="O100" s="1">
        <f t="shared" si="34"/>
        <v>3</v>
      </c>
      <c r="P100" s="1">
        <f t="shared" si="35"/>
        <v>2</v>
      </c>
      <c r="Q100" s="10">
        <v>1</v>
      </c>
      <c r="R100" s="1">
        <v>1</v>
      </c>
      <c r="S100" s="1">
        <v>0.5</v>
      </c>
      <c r="X100" s="1">
        <v>1</v>
      </c>
      <c r="Y100" s="1">
        <v>1</v>
      </c>
      <c r="Z100" s="1">
        <v>1</v>
      </c>
      <c r="AC100" s="1">
        <v>1</v>
      </c>
      <c r="AD100" s="1">
        <v>1</v>
      </c>
      <c r="AE100" s="9">
        <v>1</v>
      </c>
      <c r="AH100" s="1">
        <v>1</v>
      </c>
      <c r="AJ100" s="10"/>
      <c r="AK100" s="1">
        <v>1</v>
      </c>
      <c r="AN100" s="19" t="s">
        <v>296</v>
      </c>
    </row>
    <row r="101" spans="1:40" x14ac:dyDescent="0.3">
      <c r="A101" s="183">
        <v>42</v>
      </c>
      <c r="B101">
        <v>1997</v>
      </c>
      <c r="C101" s="184">
        <v>20</v>
      </c>
      <c r="D101" s="184">
        <v>3</v>
      </c>
      <c r="E101" t="s">
        <v>273</v>
      </c>
      <c r="F101" s="18">
        <v>1</v>
      </c>
      <c r="G101" s="18">
        <v>0</v>
      </c>
      <c r="H101" s="18">
        <v>0</v>
      </c>
      <c r="I101" s="18">
        <f t="shared" si="36"/>
        <v>0</v>
      </c>
      <c r="J101" s="1">
        <v>1</v>
      </c>
      <c r="K101" s="1">
        <f t="shared" si="30"/>
        <v>1</v>
      </c>
      <c r="L101" s="1">
        <f t="shared" si="31"/>
        <v>4.5</v>
      </c>
      <c r="M101" s="1">
        <f t="shared" si="32"/>
        <v>1.5</v>
      </c>
      <c r="N101" s="1">
        <f t="shared" si="33"/>
        <v>1.5</v>
      </c>
      <c r="O101" s="1">
        <f t="shared" si="34"/>
        <v>1</v>
      </c>
      <c r="P101" s="1">
        <f t="shared" si="35"/>
        <v>1</v>
      </c>
      <c r="T101" s="1">
        <v>1</v>
      </c>
      <c r="U101" s="9">
        <v>1</v>
      </c>
      <c r="V101" s="1">
        <v>1</v>
      </c>
      <c r="W101" s="1">
        <v>1</v>
      </c>
      <c r="AA101" s="10">
        <v>1</v>
      </c>
      <c r="AB101" s="1">
        <v>1</v>
      </c>
      <c r="AF101" s="1">
        <v>1</v>
      </c>
      <c r="AJ101" s="10">
        <v>1</v>
      </c>
      <c r="AN101" s="19" t="s">
        <v>45</v>
      </c>
    </row>
    <row r="102" spans="1:40" x14ac:dyDescent="0.3">
      <c r="A102" s="183">
        <v>42</v>
      </c>
      <c r="B102">
        <v>1997</v>
      </c>
      <c r="C102" s="184">
        <v>3</v>
      </c>
      <c r="D102" s="184">
        <v>4</v>
      </c>
      <c r="E102" t="s">
        <v>275</v>
      </c>
      <c r="F102" s="18">
        <v>1</v>
      </c>
      <c r="G102" s="18">
        <v>0</v>
      </c>
      <c r="H102" s="18">
        <v>0</v>
      </c>
      <c r="I102" s="18">
        <f t="shared" si="36"/>
        <v>0</v>
      </c>
      <c r="J102" s="1">
        <v>1</v>
      </c>
      <c r="K102" s="1">
        <f t="shared" si="30"/>
        <v>1</v>
      </c>
      <c r="L102" s="1" t="str">
        <f t="shared" si="31"/>
        <v/>
      </c>
      <c r="M102" s="1" t="str">
        <f t="shared" si="32"/>
        <v/>
      </c>
      <c r="N102" s="1">
        <f t="shared" si="33"/>
        <v>2.8</v>
      </c>
      <c r="O102" s="1">
        <f t="shared" si="34"/>
        <v>1</v>
      </c>
      <c r="P102" s="1">
        <f t="shared" si="35"/>
        <v>1</v>
      </c>
      <c r="AB102" s="1">
        <v>1</v>
      </c>
      <c r="AC102" s="1">
        <v>1</v>
      </c>
      <c r="AD102" s="1">
        <v>0.5</v>
      </c>
      <c r="AF102" s="1">
        <v>1</v>
      </c>
      <c r="AJ102" s="10">
        <v>1</v>
      </c>
      <c r="AN102" s="19" t="s">
        <v>47</v>
      </c>
    </row>
    <row r="103" spans="1:40" x14ac:dyDescent="0.3">
      <c r="A103" s="183">
        <v>42</v>
      </c>
      <c r="B103">
        <v>1997</v>
      </c>
      <c r="C103" s="184">
        <v>3</v>
      </c>
      <c r="D103" s="184">
        <v>4</v>
      </c>
      <c r="E103" t="s">
        <v>279</v>
      </c>
      <c r="F103" s="18">
        <v>1</v>
      </c>
      <c r="G103" s="18">
        <v>0</v>
      </c>
      <c r="H103" s="18">
        <v>0</v>
      </c>
      <c r="I103" s="18">
        <f t="shared" si="36"/>
        <v>0</v>
      </c>
      <c r="J103" s="1">
        <v>-1</v>
      </c>
      <c r="K103" s="1">
        <f t="shared" si="30"/>
        <v>1</v>
      </c>
      <c r="L103" s="1" t="str">
        <f t="shared" si="31"/>
        <v/>
      </c>
      <c r="M103" s="1" t="str">
        <f t="shared" si="32"/>
        <v/>
      </c>
      <c r="N103" s="1">
        <f t="shared" si="33"/>
        <v>4.5</v>
      </c>
      <c r="O103" s="1">
        <f t="shared" si="34"/>
        <v>3</v>
      </c>
      <c r="P103" s="1">
        <f t="shared" si="35"/>
        <v>4</v>
      </c>
      <c r="AD103" s="1">
        <v>1</v>
      </c>
      <c r="AE103" s="9">
        <v>1</v>
      </c>
      <c r="AH103" s="1">
        <v>1</v>
      </c>
      <c r="AJ103" s="10"/>
      <c r="AM103" s="9">
        <v>1</v>
      </c>
      <c r="AN103" s="19" t="s">
        <v>45</v>
      </c>
    </row>
    <row r="104" spans="1:40" x14ac:dyDescent="0.3">
      <c r="A104" s="183">
        <v>42</v>
      </c>
      <c r="B104">
        <v>1997</v>
      </c>
      <c r="C104" s="184">
        <v>17</v>
      </c>
      <c r="D104" s="184">
        <v>4</v>
      </c>
      <c r="E104" t="s">
        <v>280</v>
      </c>
      <c r="F104" s="18">
        <v>1</v>
      </c>
      <c r="G104" s="18">
        <v>0</v>
      </c>
      <c r="H104" s="18">
        <v>0</v>
      </c>
      <c r="I104" s="18">
        <f t="shared" si="36"/>
        <v>0</v>
      </c>
      <c r="J104" s="1">
        <v>1</v>
      </c>
      <c r="K104" s="1">
        <f t="shared" si="30"/>
        <v>1</v>
      </c>
      <c r="L104" s="1" t="str">
        <f t="shared" si="31"/>
        <v/>
      </c>
      <c r="M104" s="1" t="str">
        <f t="shared" si="32"/>
        <v/>
      </c>
      <c r="N104" s="1">
        <f t="shared" si="33"/>
        <v>2</v>
      </c>
      <c r="O104" s="1">
        <f t="shared" si="34"/>
        <v>4</v>
      </c>
      <c r="P104" s="1" t="str">
        <f t="shared" si="35"/>
        <v/>
      </c>
      <c r="AA104" s="10">
        <v>1</v>
      </c>
      <c r="AB104" s="1">
        <v>1</v>
      </c>
      <c r="AC104" s="1">
        <v>1</v>
      </c>
      <c r="AI104" s="1">
        <v>1</v>
      </c>
      <c r="AJ104" s="10"/>
    </row>
    <row r="105" spans="1:40" x14ac:dyDescent="0.3">
      <c r="A105" s="183">
        <v>42</v>
      </c>
      <c r="B105">
        <v>1997</v>
      </c>
      <c r="C105" s="184">
        <v>17</v>
      </c>
      <c r="D105" s="184">
        <v>4</v>
      </c>
      <c r="E105" t="s">
        <v>281</v>
      </c>
      <c r="F105" s="18">
        <v>1</v>
      </c>
      <c r="G105" s="18">
        <v>0</v>
      </c>
      <c r="H105" s="18">
        <v>0</v>
      </c>
      <c r="I105" s="18">
        <f t="shared" si="36"/>
        <v>0</v>
      </c>
      <c r="J105" s="1">
        <v>-1</v>
      </c>
      <c r="K105" s="1">
        <f t="shared" si="30"/>
        <v>1</v>
      </c>
      <c r="L105" s="1">
        <f t="shared" si="31"/>
        <v>1.8</v>
      </c>
      <c r="M105" s="1" t="str">
        <f t="shared" si="32"/>
        <v/>
      </c>
      <c r="N105" s="1">
        <f t="shared" si="33"/>
        <v>4.2</v>
      </c>
      <c r="O105" s="1">
        <f t="shared" si="34"/>
        <v>1</v>
      </c>
      <c r="P105" s="1">
        <f t="shared" si="35"/>
        <v>4</v>
      </c>
      <c r="Q105" s="10">
        <v>1</v>
      </c>
      <c r="R105" s="1">
        <v>1</v>
      </c>
      <c r="S105" s="1">
        <v>0.5</v>
      </c>
      <c r="AC105" s="1">
        <v>0.5</v>
      </c>
      <c r="AD105" s="1">
        <v>1</v>
      </c>
      <c r="AE105" s="9">
        <v>1</v>
      </c>
      <c r="AF105" s="1">
        <v>1</v>
      </c>
      <c r="AJ105" s="10"/>
      <c r="AM105" s="9">
        <v>1</v>
      </c>
      <c r="AN105" s="19" t="s">
        <v>45</v>
      </c>
    </row>
    <row r="106" spans="1:40" x14ac:dyDescent="0.3">
      <c r="A106" s="183">
        <v>43</v>
      </c>
      <c r="B106">
        <v>1997</v>
      </c>
      <c r="C106" s="184">
        <v>8</v>
      </c>
      <c r="D106" s="184">
        <v>5</v>
      </c>
      <c r="E106" t="s">
        <v>282</v>
      </c>
      <c r="F106" s="18">
        <v>2</v>
      </c>
      <c r="G106" s="18">
        <v>0</v>
      </c>
      <c r="H106" s="18">
        <v>0</v>
      </c>
      <c r="I106" s="18">
        <f t="shared" si="36"/>
        <v>0</v>
      </c>
      <c r="J106" s="1">
        <v>-1</v>
      </c>
      <c r="K106" s="1">
        <f t="shared" si="30"/>
        <v>-1</v>
      </c>
      <c r="L106" s="1" t="str">
        <f t="shared" si="31"/>
        <v/>
      </c>
      <c r="M106" s="1" t="str">
        <f t="shared" si="32"/>
        <v/>
      </c>
      <c r="N106" s="1">
        <f t="shared" si="33"/>
        <v>1.5</v>
      </c>
      <c r="O106" s="1" t="str">
        <f t="shared" si="34"/>
        <v/>
      </c>
      <c r="P106" s="1">
        <f t="shared" si="35"/>
        <v>1</v>
      </c>
      <c r="AA106" s="10">
        <v>1</v>
      </c>
      <c r="AB106" s="1">
        <v>1</v>
      </c>
      <c r="AJ106" s="10">
        <v>1</v>
      </c>
      <c r="AN106" s="19" t="s">
        <v>45</v>
      </c>
    </row>
    <row r="107" spans="1:40" ht="15.75" customHeight="1" x14ac:dyDescent="0.3">
      <c r="A107" s="183">
        <v>43</v>
      </c>
      <c r="B107">
        <v>1997</v>
      </c>
      <c r="C107" s="184">
        <v>8</v>
      </c>
      <c r="D107" s="184">
        <v>5</v>
      </c>
      <c r="E107" t="s">
        <v>276</v>
      </c>
      <c r="F107" s="1">
        <v>1</v>
      </c>
      <c r="G107" s="18">
        <v>0</v>
      </c>
      <c r="H107" s="18">
        <v>0</v>
      </c>
      <c r="I107" s="18">
        <f t="shared" si="36"/>
        <v>0</v>
      </c>
      <c r="J107" s="1">
        <v>-1</v>
      </c>
      <c r="K107" s="1">
        <f t="shared" si="30"/>
        <v>1</v>
      </c>
      <c r="L107" s="1" t="str">
        <f t="shared" si="31"/>
        <v/>
      </c>
      <c r="M107" s="1">
        <f t="shared" si="32"/>
        <v>1.5</v>
      </c>
      <c r="N107" s="1">
        <f t="shared" si="33"/>
        <v>1.5</v>
      </c>
      <c r="O107" s="1">
        <f t="shared" si="34"/>
        <v>1</v>
      </c>
      <c r="P107" s="1">
        <f t="shared" si="35"/>
        <v>1</v>
      </c>
      <c r="V107" s="1">
        <v>1</v>
      </c>
      <c r="W107" s="1">
        <v>1</v>
      </c>
      <c r="AA107" s="10">
        <v>1</v>
      </c>
      <c r="AB107" s="1">
        <v>1</v>
      </c>
      <c r="AF107" s="1">
        <v>1</v>
      </c>
      <c r="AJ107" s="10">
        <v>1</v>
      </c>
      <c r="AN107" s="19" t="s">
        <v>44</v>
      </c>
    </row>
    <row r="108" spans="1:40" x14ac:dyDescent="0.3">
      <c r="A108" s="183">
        <v>43</v>
      </c>
      <c r="B108">
        <v>1997</v>
      </c>
      <c r="C108" s="184">
        <v>22</v>
      </c>
      <c r="D108" s="184">
        <v>5</v>
      </c>
      <c r="E108" t="s">
        <v>277</v>
      </c>
      <c r="F108" s="1">
        <v>2</v>
      </c>
      <c r="G108" s="1">
        <v>0</v>
      </c>
      <c r="H108" s="1">
        <v>0</v>
      </c>
      <c r="I108" s="18">
        <f t="shared" si="36"/>
        <v>0</v>
      </c>
      <c r="J108" s="1">
        <v>-1</v>
      </c>
      <c r="K108" s="1">
        <f t="shared" si="30"/>
        <v>-1</v>
      </c>
      <c r="L108" s="1" t="str">
        <f t="shared" si="31"/>
        <v/>
      </c>
      <c r="M108" s="1" t="str">
        <f t="shared" si="32"/>
        <v/>
      </c>
      <c r="N108" s="1">
        <f t="shared" si="33"/>
        <v>4.666666666666667</v>
      </c>
      <c r="O108" s="1" t="str">
        <f t="shared" si="34"/>
        <v/>
      </c>
      <c r="P108" s="1" t="str">
        <f t="shared" si="35"/>
        <v/>
      </c>
      <c r="AD108" s="1">
        <v>0.5</v>
      </c>
      <c r="AE108" s="9">
        <v>1</v>
      </c>
      <c r="AJ108" s="10"/>
    </row>
    <row r="109" spans="1:40" x14ac:dyDescent="0.3">
      <c r="A109" s="183">
        <v>43</v>
      </c>
      <c r="B109">
        <v>1997</v>
      </c>
      <c r="C109" s="184">
        <v>23</v>
      </c>
      <c r="D109" s="184">
        <v>5</v>
      </c>
      <c r="E109" t="s">
        <v>292</v>
      </c>
      <c r="F109" s="18">
        <v>1</v>
      </c>
      <c r="G109" s="18">
        <v>1</v>
      </c>
      <c r="H109" s="18">
        <v>0</v>
      </c>
      <c r="I109" s="18">
        <f t="shared" si="36"/>
        <v>1</v>
      </c>
      <c r="J109" s="1">
        <v>-1</v>
      </c>
      <c r="K109" s="1">
        <f t="shared" si="30"/>
        <v>-1</v>
      </c>
      <c r="L109" s="1">
        <f t="shared" si="31"/>
        <v>5</v>
      </c>
      <c r="M109" s="1">
        <f t="shared" si="32"/>
        <v>2</v>
      </c>
      <c r="N109" s="1">
        <f t="shared" si="33"/>
        <v>2</v>
      </c>
      <c r="O109" s="1">
        <f t="shared" si="34"/>
        <v>1</v>
      </c>
      <c r="P109" s="1" t="str">
        <f t="shared" si="35"/>
        <v/>
      </c>
      <c r="U109" s="9">
        <v>2</v>
      </c>
      <c r="W109" s="1">
        <v>2</v>
      </c>
      <c r="AB109" s="1">
        <v>2</v>
      </c>
      <c r="AF109" s="1">
        <v>1</v>
      </c>
      <c r="AJ109" s="10"/>
    </row>
    <row r="110" spans="1:40" x14ac:dyDescent="0.3">
      <c r="A110" s="183">
        <v>43</v>
      </c>
      <c r="B110">
        <v>1997</v>
      </c>
      <c r="C110" s="184">
        <v>11</v>
      </c>
      <c r="D110" s="184">
        <v>6</v>
      </c>
      <c r="E110" t="s">
        <v>283</v>
      </c>
      <c r="F110" s="18">
        <v>1</v>
      </c>
      <c r="G110" s="18">
        <v>0</v>
      </c>
      <c r="H110" s="18">
        <v>0</v>
      </c>
      <c r="I110" s="18">
        <f t="shared" si="36"/>
        <v>0</v>
      </c>
      <c r="J110" s="1">
        <v>-1</v>
      </c>
      <c r="K110" s="1">
        <f t="shared" si="30"/>
        <v>1</v>
      </c>
      <c r="L110" s="1">
        <f t="shared" si="31"/>
        <v>2</v>
      </c>
      <c r="M110" s="1" t="str">
        <f t="shared" si="32"/>
        <v/>
      </c>
      <c r="N110" s="1">
        <f t="shared" si="33"/>
        <v>4.5</v>
      </c>
      <c r="O110" s="1">
        <f t="shared" si="34"/>
        <v>1</v>
      </c>
      <c r="P110" s="1">
        <f t="shared" si="35"/>
        <v>4</v>
      </c>
      <c r="Q110" s="10">
        <v>1</v>
      </c>
      <c r="R110" s="1">
        <v>1</v>
      </c>
      <c r="S110" s="1">
        <v>1</v>
      </c>
      <c r="AD110" s="1">
        <v>1</v>
      </c>
      <c r="AE110" s="9">
        <v>1</v>
      </c>
      <c r="AF110" s="1">
        <v>1</v>
      </c>
      <c r="AJ110" s="10"/>
      <c r="AM110" s="9">
        <v>1</v>
      </c>
      <c r="AN110" s="19" t="s">
        <v>45</v>
      </c>
    </row>
    <row r="111" spans="1:40" x14ac:dyDescent="0.3">
      <c r="A111" s="183">
        <v>43</v>
      </c>
      <c r="B111">
        <v>1997</v>
      </c>
      <c r="C111" s="184">
        <v>19</v>
      </c>
      <c r="D111" s="184">
        <v>6</v>
      </c>
      <c r="E111" t="s">
        <v>290</v>
      </c>
      <c r="F111" s="18">
        <v>1</v>
      </c>
      <c r="G111" s="18">
        <v>0</v>
      </c>
      <c r="H111" s="18">
        <v>0</v>
      </c>
      <c r="I111" s="18">
        <f t="shared" si="36"/>
        <v>0</v>
      </c>
      <c r="J111" s="1">
        <v>1</v>
      </c>
      <c r="K111" s="1">
        <f t="shared" si="30"/>
        <v>1</v>
      </c>
      <c r="L111" s="1" t="str">
        <f t="shared" si="31"/>
        <v/>
      </c>
      <c r="M111" s="1">
        <f t="shared" si="32"/>
        <v>3.2</v>
      </c>
      <c r="N111" s="1">
        <f t="shared" si="33"/>
        <v>4.5</v>
      </c>
      <c r="O111" s="1">
        <f t="shared" si="34"/>
        <v>1</v>
      </c>
      <c r="P111" s="1">
        <f t="shared" si="35"/>
        <v>4</v>
      </c>
      <c r="W111" s="1">
        <v>0.5</v>
      </c>
      <c r="X111" s="1">
        <v>1</v>
      </c>
      <c r="Y111" s="1">
        <v>1</v>
      </c>
      <c r="AD111" s="1">
        <v>1</v>
      </c>
      <c r="AE111" s="9">
        <v>1</v>
      </c>
      <c r="AF111" s="1">
        <v>1</v>
      </c>
      <c r="AJ111" s="10"/>
      <c r="AM111" s="9">
        <v>1</v>
      </c>
      <c r="AN111" s="19" t="s">
        <v>44</v>
      </c>
    </row>
    <row r="112" spans="1:40" x14ac:dyDescent="0.3">
      <c r="A112" s="183">
        <v>43</v>
      </c>
      <c r="B112">
        <v>1997</v>
      </c>
      <c r="C112" s="184">
        <v>19</v>
      </c>
      <c r="D112" s="184">
        <v>6</v>
      </c>
      <c r="E112" t="s">
        <v>291</v>
      </c>
      <c r="F112" s="18">
        <v>2</v>
      </c>
      <c r="G112" s="18">
        <v>0</v>
      </c>
      <c r="H112" s="18">
        <v>0</v>
      </c>
      <c r="I112" s="18">
        <f t="shared" si="36"/>
        <v>0</v>
      </c>
      <c r="J112" s="1">
        <v>-1</v>
      </c>
      <c r="K112" s="1">
        <f t="shared" si="30"/>
        <v>-1</v>
      </c>
      <c r="L112" s="1" t="str">
        <f t="shared" si="31"/>
        <v/>
      </c>
      <c r="M112" s="1">
        <f t="shared" si="32"/>
        <v>1.5</v>
      </c>
      <c r="N112" s="1">
        <f t="shared" si="33"/>
        <v>1.5</v>
      </c>
      <c r="O112" s="1" t="str">
        <f t="shared" si="34"/>
        <v/>
      </c>
      <c r="P112" s="1" t="str">
        <f t="shared" si="35"/>
        <v/>
      </c>
      <c r="V112" s="1">
        <v>1</v>
      </c>
      <c r="W112" s="1">
        <v>1</v>
      </c>
      <c r="AA112" s="10">
        <v>1</v>
      </c>
      <c r="AB112" s="1">
        <v>1</v>
      </c>
      <c r="AJ112" s="10"/>
    </row>
    <row r="113" spans="1:40" x14ac:dyDescent="0.3">
      <c r="A113" s="53">
        <v>43</v>
      </c>
      <c r="B113">
        <v>1997</v>
      </c>
      <c r="C113">
        <v>10</v>
      </c>
      <c r="D113">
        <v>7</v>
      </c>
      <c r="E113" t="s">
        <v>248</v>
      </c>
      <c r="F113" s="18">
        <v>1</v>
      </c>
      <c r="G113" s="18">
        <v>0</v>
      </c>
      <c r="H113" s="18">
        <v>0</v>
      </c>
      <c r="I113" s="18">
        <f t="shared" si="36"/>
        <v>0</v>
      </c>
      <c r="J113" s="1">
        <v>-1</v>
      </c>
      <c r="K113" s="1">
        <f t="shared" si="30"/>
        <v>1</v>
      </c>
      <c r="L113" s="1" t="str">
        <f t="shared" si="31"/>
        <v/>
      </c>
      <c r="M113" s="1" t="str">
        <f t="shared" si="32"/>
        <v/>
      </c>
      <c r="N113" s="1">
        <f t="shared" si="33"/>
        <v>1.5</v>
      </c>
      <c r="O113" s="1">
        <f t="shared" si="34"/>
        <v>1</v>
      </c>
      <c r="P113" s="1" t="str">
        <f t="shared" si="35"/>
        <v/>
      </c>
      <c r="AA113" s="10">
        <v>1</v>
      </c>
      <c r="AB113" s="1">
        <v>1</v>
      </c>
      <c r="AF113" s="1">
        <v>1</v>
      </c>
      <c r="AJ113" s="10"/>
    </row>
    <row r="114" spans="1:40" x14ac:dyDescent="0.3">
      <c r="A114" s="183">
        <v>43</v>
      </c>
      <c r="B114">
        <v>1997</v>
      </c>
      <c r="C114" s="184">
        <v>9</v>
      </c>
      <c r="D114" s="184">
        <v>10</v>
      </c>
      <c r="E114" t="s">
        <v>284</v>
      </c>
      <c r="F114" s="18">
        <v>3</v>
      </c>
      <c r="G114" s="18">
        <v>0</v>
      </c>
      <c r="H114" s="18">
        <v>1</v>
      </c>
      <c r="I114" s="18">
        <f t="shared" si="36"/>
        <v>1</v>
      </c>
      <c r="J114" s="1">
        <v>-1</v>
      </c>
      <c r="K114" s="1">
        <f t="shared" si="30"/>
        <v>-1</v>
      </c>
      <c r="L114" s="1" t="str">
        <f t="shared" si="31"/>
        <v/>
      </c>
      <c r="M114" s="1">
        <f t="shared" si="32"/>
        <v>2</v>
      </c>
      <c r="N114" s="1">
        <f t="shared" si="33"/>
        <v>1</v>
      </c>
      <c r="O114" s="1">
        <f t="shared" si="34"/>
        <v>1</v>
      </c>
      <c r="P114" s="1">
        <f t="shared" si="35"/>
        <v>3</v>
      </c>
      <c r="W114" s="1">
        <v>2</v>
      </c>
      <c r="AA114" s="10">
        <v>2</v>
      </c>
      <c r="AF114" s="1">
        <v>1</v>
      </c>
      <c r="AJ114" s="10"/>
      <c r="AL114" s="1">
        <v>1</v>
      </c>
      <c r="AN114" s="19" t="s">
        <v>45</v>
      </c>
    </row>
    <row r="115" spans="1:40" x14ac:dyDescent="0.3">
      <c r="A115" s="183">
        <v>43</v>
      </c>
      <c r="B115">
        <v>1997</v>
      </c>
      <c r="C115" s="184">
        <v>13</v>
      </c>
      <c r="D115" s="184">
        <v>11</v>
      </c>
      <c r="E115" t="s">
        <v>285</v>
      </c>
      <c r="F115" s="18">
        <v>1</v>
      </c>
      <c r="G115" s="18">
        <v>0</v>
      </c>
      <c r="H115" s="18">
        <v>0</v>
      </c>
      <c r="I115" s="18">
        <f t="shared" si="36"/>
        <v>0</v>
      </c>
      <c r="J115" s="1">
        <v>1</v>
      </c>
      <c r="K115" s="1">
        <f t="shared" si="30"/>
        <v>1</v>
      </c>
      <c r="L115" s="1" t="str">
        <f t="shared" si="31"/>
        <v/>
      </c>
      <c r="M115" s="1">
        <f t="shared" si="32"/>
        <v>1.5</v>
      </c>
      <c r="N115" s="1">
        <f t="shared" si="33"/>
        <v>1.5</v>
      </c>
      <c r="O115" s="1">
        <f t="shared" si="34"/>
        <v>1</v>
      </c>
      <c r="P115" s="1" t="str">
        <f t="shared" si="35"/>
        <v/>
      </c>
      <c r="V115" s="1">
        <v>1</v>
      </c>
      <c r="W115" s="1">
        <v>1</v>
      </c>
      <c r="AA115" s="10">
        <v>1</v>
      </c>
      <c r="AB115" s="1">
        <v>1</v>
      </c>
      <c r="AF115" s="1">
        <v>1</v>
      </c>
      <c r="AJ115" s="10"/>
    </row>
    <row r="116" spans="1:40" x14ac:dyDescent="0.3">
      <c r="A116" s="183">
        <v>43</v>
      </c>
      <c r="B116">
        <v>1997</v>
      </c>
      <c r="C116" s="184">
        <v>27</v>
      </c>
      <c r="D116" s="184">
        <v>11</v>
      </c>
      <c r="E116" t="s">
        <v>287</v>
      </c>
      <c r="F116" s="18">
        <v>1</v>
      </c>
      <c r="G116" s="18">
        <v>1</v>
      </c>
      <c r="H116" s="18">
        <v>0</v>
      </c>
      <c r="I116" s="18">
        <f t="shared" si="36"/>
        <v>1</v>
      </c>
      <c r="J116" s="1">
        <v>-1</v>
      </c>
      <c r="K116" s="1">
        <f t="shared" si="30"/>
        <v>-1</v>
      </c>
      <c r="L116" s="1" t="str">
        <f t="shared" si="31"/>
        <v/>
      </c>
      <c r="M116" s="1">
        <f t="shared" si="32"/>
        <v>3</v>
      </c>
      <c r="N116" s="1">
        <f t="shared" si="33"/>
        <v>1</v>
      </c>
      <c r="O116" s="1">
        <f t="shared" si="34"/>
        <v>1</v>
      </c>
      <c r="P116" s="1">
        <f t="shared" si="35"/>
        <v>1</v>
      </c>
      <c r="X116" s="1">
        <v>2</v>
      </c>
      <c r="AA116" s="10">
        <v>2</v>
      </c>
      <c r="AF116" s="1">
        <v>1</v>
      </c>
      <c r="AJ116" s="10">
        <v>1</v>
      </c>
      <c r="AN116" s="19" t="s">
        <v>44</v>
      </c>
    </row>
    <row r="117" spans="1:40" x14ac:dyDescent="0.3">
      <c r="A117" s="183">
        <v>43</v>
      </c>
      <c r="B117">
        <v>1997</v>
      </c>
      <c r="C117" s="184">
        <v>27</v>
      </c>
      <c r="D117" s="184">
        <v>11</v>
      </c>
      <c r="E117" t="s">
        <v>286</v>
      </c>
      <c r="F117" s="18">
        <v>1</v>
      </c>
      <c r="G117" s="18">
        <v>0</v>
      </c>
      <c r="H117" s="18">
        <v>0</v>
      </c>
      <c r="I117" s="18">
        <f t="shared" si="36"/>
        <v>0</v>
      </c>
      <c r="J117" s="1">
        <v>1</v>
      </c>
      <c r="K117" s="1">
        <f t="shared" si="30"/>
        <v>1</v>
      </c>
      <c r="L117" s="1">
        <f t="shared" si="31"/>
        <v>3.2</v>
      </c>
      <c r="M117" s="1">
        <f t="shared" si="32"/>
        <v>1.5</v>
      </c>
      <c r="N117" s="1">
        <f t="shared" si="33"/>
        <v>1.5</v>
      </c>
      <c r="O117" s="1">
        <f t="shared" si="34"/>
        <v>1</v>
      </c>
      <c r="P117" s="1">
        <f t="shared" si="35"/>
        <v>2</v>
      </c>
      <c r="R117" s="1">
        <v>0.5</v>
      </c>
      <c r="S117" s="1">
        <v>1</v>
      </c>
      <c r="T117" s="1">
        <v>1</v>
      </c>
      <c r="V117" s="1">
        <v>1</v>
      </c>
      <c r="W117" s="1">
        <v>1</v>
      </c>
      <c r="AA117" s="10">
        <v>1</v>
      </c>
      <c r="AB117" s="1">
        <v>1</v>
      </c>
      <c r="AF117" s="1">
        <v>1</v>
      </c>
      <c r="AJ117" s="10"/>
      <c r="AK117" s="1">
        <v>1</v>
      </c>
    </row>
    <row r="118" spans="1:40" x14ac:dyDescent="0.3">
      <c r="A118" s="183">
        <v>43</v>
      </c>
      <c r="B118">
        <v>1997</v>
      </c>
      <c r="C118" s="184">
        <v>4</v>
      </c>
      <c r="D118" s="184">
        <v>12</v>
      </c>
      <c r="E118" t="s">
        <v>289</v>
      </c>
      <c r="F118" s="18">
        <v>1</v>
      </c>
      <c r="G118" s="18">
        <v>0</v>
      </c>
      <c r="H118" s="18">
        <v>0</v>
      </c>
      <c r="I118" s="18">
        <f t="shared" si="36"/>
        <v>0</v>
      </c>
      <c r="J118" s="1">
        <v>-1</v>
      </c>
      <c r="K118" s="1">
        <f t="shared" si="30"/>
        <v>1</v>
      </c>
      <c r="L118" s="1" t="str">
        <f t="shared" si="31"/>
        <v/>
      </c>
      <c r="M118" s="1" t="str">
        <f t="shared" si="32"/>
        <v/>
      </c>
      <c r="N118" s="1">
        <f t="shared" si="33"/>
        <v>4</v>
      </c>
      <c r="O118" s="1">
        <f t="shared" si="34"/>
        <v>2</v>
      </c>
      <c r="P118" s="1">
        <f t="shared" si="35"/>
        <v>4</v>
      </c>
      <c r="AC118" s="1">
        <v>1</v>
      </c>
      <c r="AD118" s="1">
        <v>1</v>
      </c>
      <c r="AE118" s="9">
        <v>1</v>
      </c>
      <c r="AG118" s="1">
        <v>1</v>
      </c>
      <c r="AJ118" s="10"/>
      <c r="AM118" s="9">
        <v>1</v>
      </c>
      <c r="AN118" s="19" t="s">
        <v>45</v>
      </c>
    </row>
    <row r="119" spans="1:40" x14ac:dyDescent="0.3">
      <c r="A119" s="183">
        <v>43</v>
      </c>
      <c r="B119">
        <v>1997</v>
      </c>
      <c r="C119" s="184">
        <v>4</v>
      </c>
      <c r="D119" s="184">
        <v>12</v>
      </c>
      <c r="E119" t="s">
        <v>288</v>
      </c>
      <c r="F119" s="18">
        <v>2</v>
      </c>
      <c r="G119" s="18">
        <v>0</v>
      </c>
      <c r="H119" s="18">
        <v>0</v>
      </c>
      <c r="I119" s="18">
        <f t="shared" si="36"/>
        <v>0</v>
      </c>
      <c r="J119" s="1">
        <v>-1</v>
      </c>
      <c r="K119" s="1">
        <f t="shared" si="30"/>
        <v>-1</v>
      </c>
      <c r="L119" s="1">
        <f t="shared" si="31"/>
        <v>4.5</v>
      </c>
      <c r="M119" s="1" t="str">
        <f t="shared" si="32"/>
        <v/>
      </c>
      <c r="N119" s="1">
        <f t="shared" si="33"/>
        <v>1.5</v>
      </c>
      <c r="O119" s="1" t="str">
        <f t="shared" si="34"/>
        <v/>
      </c>
      <c r="P119" s="1" t="str">
        <f t="shared" si="35"/>
        <v/>
      </c>
      <c r="T119" s="1">
        <v>1</v>
      </c>
      <c r="U119" s="9">
        <v>1</v>
      </c>
      <c r="AA119" s="10">
        <v>1</v>
      </c>
      <c r="AB119" s="1">
        <v>1</v>
      </c>
      <c r="AJ119" s="10"/>
    </row>
    <row r="120" spans="1:40" x14ac:dyDescent="0.3">
      <c r="L120" s="1"/>
      <c r="M120" s="1"/>
      <c r="N120" s="1"/>
      <c r="O120" s="1"/>
      <c r="P120" s="1"/>
      <c r="AJ120" s="10"/>
    </row>
    <row r="121" spans="1:40" x14ac:dyDescent="0.3">
      <c r="L121" s="1"/>
      <c r="M121" s="1"/>
      <c r="N121" s="1"/>
      <c r="O121" s="1"/>
      <c r="P121" s="1"/>
      <c r="AJ121" s="10"/>
    </row>
    <row r="122" spans="1:40" x14ac:dyDescent="0.3">
      <c r="L122" s="1"/>
      <c r="M122" s="1"/>
      <c r="N122" s="1"/>
      <c r="O122" s="1"/>
      <c r="P122" s="1"/>
      <c r="AJ122" s="10"/>
    </row>
    <row r="123" spans="1:40" x14ac:dyDescent="0.3">
      <c r="L123" s="1"/>
      <c r="M123" s="1"/>
      <c r="N123" s="1"/>
      <c r="O123" s="1"/>
      <c r="P123" s="1"/>
      <c r="AJ123" s="10"/>
    </row>
    <row r="124" spans="1:40" x14ac:dyDescent="0.3">
      <c r="L124" s="1"/>
      <c r="M124" s="1"/>
      <c r="N124" s="1"/>
      <c r="O124" s="1"/>
      <c r="P124" s="1"/>
      <c r="AJ124" s="10"/>
    </row>
    <row r="125" spans="1:40" x14ac:dyDescent="0.3">
      <c r="L125" s="1"/>
      <c r="M125" s="1"/>
      <c r="N125" s="1"/>
      <c r="O125" s="1"/>
      <c r="P125" s="1"/>
      <c r="AJ125" s="10"/>
    </row>
    <row r="126" spans="1:40" x14ac:dyDescent="0.3">
      <c r="L126" s="1"/>
      <c r="M126" s="1"/>
      <c r="N126" s="1"/>
      <c r="O126" s="1"/>
      <c r="P126" s="1"/>
      <c r="AJ126" s="10"/>
    </row>
    <row r="127" spans="1:40" x14ac:dyDescent="0.3">
      <c r="L127" s="1"/>
      <c r="M127" s="1"/>
      <c r="N127" s="1"/>
      <c r="O127" s="1"/>
      <c r="P127" s="1"/>
      <c r="AJ127" s="10"/>
    </row>
    <row r="128" spans="1:40" x14ac:dyDescent="0.3">
      <c r="AJ128" s="10"/>
    </row>
    <row r="129" spans="1:40" x14ac:dyDescent="0.3">
      <c r="AJ129" s="10"/>
    </row>
    <row r="130" spans="1:40" ht="15" thickBot="1" x14ac:dyDescent="0.35">
      <c r="A130" s="25"/>
      <c r="B130" s="25"/>
      <c r="C130" s="25"/>
      <c r="D130" s="25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9"/>
      <c r="Q130" s="26"/>
      <c r="R130" s="26"/>
      <c r="S130" s="26"/>
      <c r="T130" s="26"/>
      <c r="U130" s="39"/>
      <c r="V130" s="26"/>
      <c r="W130" s="26"/>
      <c r="X130" s="26"/>
      <c r="Y130" s="26"/>
      <c r="Z130" s="39"/>
      <c r="AA130" s="26"/>
      <c r="AB130" s="26"/>
      <c r="AC130" s="26"/>
      <c r="AD130" s="26"/>
      <c r="AE130" s="39"/>
      <c r="AF130" s="26"/>
      <c r="AG130" s="26"/>
      <c r="AH130" s="26"/>
      <c r="AI130" s="39"/>
      <c r="AJ130" s="40"/>
      <c r="AK130" s="26"/>
      <c r="AL130" s="26"/>
      <c r="AM130" s="39"/>
      <c r="AN130" s="26"/>
    </row>
    <row r="131" spans="1:40" x14ac:dyDescent="0.3">
      <c r="B131" t="s">
        <v>60</v>
      </c>
      <c r="D131" s="85">
        <f>COUNT($F$18:$F$130)</f>
        <v>102</v>
      </c>
      <c r="E131" s="27" t="s">
        <v>117</v>
      </c>
      <c r="F131" s="85">
        <f>COUNTIF(F$18:F$130,1)+COUNTIF(F$18:F$130,2)+COUNTIF(F$18:F$130,3)</f>
        <v>94</v>
      </c>
      <c r="G131" s="1">
        <f>COUNTIF(G$18:G$130,1)</f>
        <v>9</v>
      </c>
      <c r="H131" s="1">
        <f>COUNTIF(H$18:H$130,1)</f>
        <v>8</v>
      </c>
      <c r="I131" s="1"/>
      <c r="J131" s="1"/>
      <c r="K131" s="85">
        <f>COUNTIF(K$18:K$130,-1)</f>
        <v>28</v>
      </c>
      <c r="L131" s="1">
        <f>COUNTIF(L$18:L$130,"&gt;0")</f>
        <v>26</v>
      </c>
      <c r="M131" s="1">
        <f>COUNTIF(M$18:M$130,"&gt;0")</f>
        <v>42</v>
      </c>
      <c r="N131" s="1">
        <f>COUNTIF(N$18:N$130,"&gt;0")</f>
        <v>94</v>
      </c>
      <c r="O131" s="1">
        <f>COUNTIF(O$18:O$130,"&gt;0")</f>
        <v>84</v>
      </c>
      <c r="P131" s="1">
        <f>COUNTIF(P$18:P$130,"&gt;0")</f>
        <v>63</v>
      </c>
      <c r="Q131" s="29">
        <f t="shared" ref="Q131:AM131" si="37">SUM(Q$18:Q$130)</f>
        <v>12</v>
      </c>
      <c r="R131" s="30">
        <f t="shared" si="37"/>
        <v>12</v>
      </c>
      <c r="S131" s="30">
        <f t="shared" si="37"/>
        <v>10.5</v>
      </c>
      <c r="T131" s="30">
        <f t="shared" si="37"/>
        <v>13</v>
      </c>
      <c r="U131" s="31">
        <f t="shared" si="37"/>
        <v>12</v>
      </c>
      <c r="V131" s="29">
        <f t="shared" si="37"/>
        <v>20</v>
      </c>
      <c r="W131" s="30">
        <f t="shared" si="37"/>
        <v>25.5</v>
      </c>
      <c r="X131" s="30">
        <f t="shared" si="37"/>
        <v>22.5</v>
      </c>
      <c r="Y131" s="30">
        <f t="shared" si="37"/>
        <v>15.5</v>
      </c>
      <c r="Z131" s="31">
        <f t="shared" si="37"/>
        <v>11</v>
      </c>
      <c r="AA131" s="29">
        <f t="shared" si="37"/>
        <v>59.5</v>
      </c>
      <c r="AB131" s="30">
        <f t="shared" si="37"/>
        <v>56</v>
      </c>
      <c r="AC131" s="30">
        <f t="shared" si="37"/>
        <v>31</v>
      </c>
      <c r="AD131" s="30">
        <f t="shared" si="37"/>
        <v>28</v>
      </c>
      <c r="AE131" s="31">
        <f t="shared" si="37"/>
        <v>31.5</v>
      </c>
      <c r="AF131" s="29">
        <f t="shared" si="37"/>
        <v>64</v>
      </c>
      <c r="AG131" s="30">
        <f t="shared" si="37"/>
        <v>8</v>
      </c>
      <c r="AH131" s="30">
        <f t="shared" si="37"/>
        <v>5</v>
      </c>
      <c r="AI131" s="30">
        <f t="shared" si="37"/>
        <v>7</v>
      </c>
      <c r="AJ131" s="29">
        <f t="shared" si="37"/>
        <v>31</v>
      </c>
      <c r="AK131" s="30">
        <f t="shared" si="37"/>
        <v>7</v>
      </c>
      <c r="AL131" s="30">
        <f t="shared" si="37"/>
        <v>6</v>
      </c>
      <c r="AM131" s="31">
        <f t="shared" si="37"/>
        <v>19</v>
      </c>
      <c r="AN131" s="19" t="s">
        <v>33</v>
      </c>
    </row>
    <row r="132" spans="1:40" x14ac:dyDescent="0.3">
      <c r="E132" s="27" t="s">
        <v>118</v>
      </c>
      <c r="F132" s="28"/>
      <c r="G132" s="28">
        <f>G131/$F$131*100</f>
        <v>9.5744680851063837</v>
      </c>
      <c r="H132" s="28">
        <f>H131/$F$131*100</f>
        <v>8.5106382978723403</v>
      </c>
      <c r="I132" s="28"/>
      <c r="J132" s="28"/>
      <c r="K132" s="61">
        <f>K131/$F$131*100</f>
        <v>29.787234042553191</v>
      </c>
      <c r="L132" s="28">
        <f>+L131/$F131*100</f>
        <v>27.659574468085108</v>
      </c>
      <c r="M132" s="28">
        <f>+M131/$F131*100</f>
        <v>44.680851063829785</v>
      </c>
      <c r="N132" s="28">
        <f>+N131/$F131*100</f>
        <v>100</v>
      </c>
      <c r="O132" s="28">
        <f>+O131/$F131*100</f>
        <v>89.361702127659569</v>
      </c>
      <c r="P132" s="28">
        <f>+P131/$F131*100</f>
        <v>67.021276595744681</v>
      </c>
      <c r="Q132" s="11">
        <f>+Q131/SUM($Q131:$U131)*100</f>
        <v>20.168067226890756</v>
      </c>
      <c r="R132" s="12">
        <f t="shared" ref="R132:U132" si="38">+R131/SUM($Q131:$U131)*100</f>
        <v>20.168067226890756</v>
      </c>
      <c r="S132" s="12">
        <f t="shared" si="38"/>
        <v>17.647058823529413</v>
      </c>
      <c r="T132" s="12">
        <f t="shared" si="38"/>
        <v>21.84873949579832</v>
      </c>
      <c r="U132" s="13">
        <f t="shared" si="38"/>
        <v>20.168067226890756</v>
      </c>
      <c r="V132" s="11">
        <f>+V131/SUM($V131:$Z131)*100</f>
        <v>21.164021164021165</v>
      </c>
      <c r="W132" s="12">
        <f t="shared" ref="W132:Z132" si="39">+W131/SUM($V131:$Z131)*100</f>
        <v>26.984126984126984</v>
      </c>
      <c r="X132" s="12">
        <f t="shared" si="39"/>
        <v>23.809523809523807</v>
      </c>
      <c r="Y132" s="12">
        <f t="shared" si="39"/>
        <v>16.402116402116402</v>
      </c>
      <c r="Z132" s="13">
        <f t="shared" si="39"/>
        <v>11.640211640211639</v>
      </c>
      <c r="AA132" s="11">
        <f>+AA131/SUM($AA131:$AE131)*100</f>
        <v>28.883495145631066</v>
      </c>
      <c r="AB132" s="12">
        <f t="shared" ref="AB132:AE132" si="40">+AB131/SUM($AA131:$AE131)*100</f>
        <v>27.184466019417474</v>
      </c>
      <c r="AC132" s="12">
        <f t="shared" si="40"/>
        <v>15.048543689320388</v>
      </c>
      <c r="AD132" s="12">
        <f t="shared" si="40"/>
        <v>13.592233009708737</v>
      </c>
      <c r="AE132" s="13">
        <f t="shared" si="40"/>
        <v>15.291262135922329</v>
      </c>
      <c r="AF132" s="12">
        <f>+AF131/SUM($AF131:$AI131)*100</f>
        <v>76.19047619047619</v>
      </c>
      <c r="AG132" s="12">
        <f t="shared" ref="AG132:AI132" si="41">+AG131/SUM($AF131:$AI131)*100</f>
        <v>9.5238095238095237</v>
      </c>
      <c r="AH132" s="12">
        <f t="shared" si="41"/>
        <v>5.9523809523809517</v>
      </c>
      <c r="AI132" s="13">
        <f t="shared" si="41"/>
        <v>8.3333333333333321</v>
      </c>
      <c r="AJ132" s="11">
        <f>+AJ131/SUM($AJ131:$AM131)*100</f>
        <v>49.206349206349202</v>
      </c>
      <c r="AK132" s="12">
        <f t="shared" ref="AK132:AM132" si="42">+AK131/SUM($AJ131:$AM131)*100</f>
        <v>11.111111111111111</v>
      </c>
      <c r="AL132" s="12">
        <f t="shared" si="42"/>
        <v>9.5238095238095237</v>
      </c>
      <c r="AM132" s="13">
        <f t="shared" si="42"/>
        <v>30.158730158730158</v>
      </c>
      <c r="AN132" s="19" t="s">
        <v>34</v>
      </c>
    </row>
    <row r="133" spans="1:40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1"/>
      <c r="L133" s="28"/>
      <c r="M133" s="28"/>
      <c r="N133" s="28"/>
      <c r="O133" s="28"/>
      <c r="P133" s="34"/>
      <c r="Q133" s="41"/>
      <c r="R133" s="28"/>
      <c r="S133" s="50">
        <f>(Q131*1+R131*2+S131*3+T131*4+U131*5)/(SUM(Q131:U131))</f>
        <v>3.0168067226890756</v>
      </c>
      <c r="T133" s="50"/>
      <c r="U133" s="51"/>
      <c r="V133" s="50"/>
      <c r="W133" s="50"/>
      <c r="X133" s="50">
        <f>(V131*1+W131*2+X131*3+Y131*4+Z131*5)/(SUM(V131:Z131))</f>
        <v>2.7037037037037037</v>
      </c>
      <c r="Y133" s="50"/>
      <c r="Z133" s="51"/>
      <c r="AA133" s="52"/>
      <c r="AB133" s="50"/>
      <c r="AC133" s="50">
        <f>(AA131*1+AB131*2+AC131*3+AD131*4+AE131*5)/(SUM(AA131:AE131))</f>
        <v>2.592233009708738</v>
      </c>
      <c r="AE133" s="13"/>
      <c r="AI133" s="12"/>
      <c r="AJ133" s="10"/>
      <c r="AM133" s="13"/>
      <c r="AN133" s="19" t="s">
        <v>25</v>
      </c>
    </row>
    <row r="134" spans="1:40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1"/>
      <c r="L134" s="28"/>
      <c r="M134" s="28"/>
      <c r="N134" s="28"/>
      <c r="O134" s="28"/>
      <c r="S134" s="1">
        <v>5</v>
      </c>
      <c r="X134" s="1">
        <v>5</v>
      </c>
      <c r="AC134" s="1">
        <v>5</v>
      </c>
      <c r="AJ134" s="10"/>
      <c r="AN134" s="19" t="s">
        <v>35</v>
      </c>
    </row>
    <row r="135" spans="1:40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1"/>
      <c r="L135" s="28"/>
      <c r="M135" s="28"/>
      <c r="N135" s="28"/>
      <c r="O135" s="28"/>
      <c r="AJ135" s="10"/>
    </row>
    <row r="136" spans="1:40" x14ac:dyDescent="0.3"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104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7"/>
      <c r="F143" s="1"/>
      <c r="AJ143" s="10"/>
    </row>
    <row r="144" spans="1:40" x14ac:dyDescent="0.3">
      <c r="E144" s="27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9" t="s">
        <v>108</v>
      </c>
      <c r="J147" s="18">
        <f>COUNTIFS($J$18:$J$130,1,$F$18:$F$130,1)+COUNTIFS($J$18:$J$130,1,$F$18:$F$130,2)+COUNTIFS($J$18:$J$130,1,$F$18:$F$130,3)</f>
        <v>29</v>
      </c>
      <c r="L147" s="18">
        <f>COUNTIFS($J$18:$J$130,1,L18:L130,"&gt;0")</f>
        <v>9</v>
      </c>
      <c r="M147" s="18">
        <f>COUNTIFS($J$18:$J$130,1,M18:M130,"&gt;0")</f>
        <v>14</v>
      </c>
      <c r="N147" s="18">
        <f>COUNTIFS($J$18:$J$130,1,N18:N130,"&gt;0")</f>
        <v>29</v>
      </c>
      <c r="O147" s="18">
        <f>COUNTIFS($J$18:$J$130,1,O18:O130,"&gt;0")</f>
        <v>29</v>
      </c>
      <c r="P147" s="18">
        <f>COUNTIFS($J$18:$J$130,1,P18:P130,"&gt;0")</f>
        <v>19</v>
      </c>
      <c r="Q147" s="10">
        <f t="shared" ref="Q147:AM147" si="43">SUMIF($J$18:$J$130,1,Q18:Q130)</f>
        <v>2</v>
      </c>
      <c r="R147" s="1">
        <f t="shared" si="43"/>
        <v>4</v>
      </c>
      <c r="S147" s="1">
        <f t="shared" si="43"/>
        <v>5</v>
      </c>
      <c r="T147" s="1">
        <f t="shared" si="43"/>
        <v>6</v>
      </c>
      <c r="U147" s="9">
        <f t="shared" si="43"/>
        <v>4</v>
      </c>
      <c r="V147" s="10">
        <f t="shared" si="43"/>
        <v>10</v>
      </c>
      <c r="W147" s="1">
        <f t="shared" si="43"/>
        <v>10.5</v>
      </c>
      <c r="X147" s="1">
        <f t="shared" si="43"/>
        <v>5.5</v>
      </c>
      <c r="Y147" s="1">
        <f t="shared" si="43"/>
        <v>4</v>
      </c>
      <c r="Z147" s="9">
        <f t="shared" si="43"/>
        <v>3</v>
      </c>
      <c r="AA147" s="10">
        <f t="shared" si="43"/>
        <v>16</v>
      </c>
      <c r="AB147" s="1">
        <f t="shared" si="43"/>
        <v>21.5</v>
      </c>
      <c r="AC147" s="1">
        <f t="shared" si="43"/>
        <v>13</v>
      </c>
      <c r="AD147" s="1">
        <f t="shared" si="43"/>
        <v>10</v>
      </c>
      <c r="AE147" s="9">
        <f t="shared" si="43"/>
        <v>7</v>
      </c>
      <c r="AF147" s="10">
        <f t="shared" si="43"/>
        <v>23</v>
      </c>
      <c r="AG147" s="1">
        <f t="shared" si="43"/>
        <v>1</v>
      </c>
      <c r="AH147" s="1">
        <f t="shared" si="43"/>
        <v>2</v>
      </c>
      <c r="AI147" s="1">
        <f t="shared" si="43"/>
        <v>3</v>
      </c>
      <c r="AJ147" s="10">
        <f t="shared" si="43"/>
        <v>11</v>
      </c>
      <c r="AK147" s="1">
        <f t="shared" si="43"/>
        <v>2</v>
      </c>
      <c r="AL147" s="1">
        <f t="shared" si="43"/>
        <v>2</v>
      </c>
      <c r="AM147" s="9">
        <f t="shared" si="43"/>
        <v>4</v>
      </c>
    </row>
    <row r="148" spans="5:39" x14ac:dyDescent="0.3">
      <c r="L148" s="28"/>
      <c r="M148" s="28"/>
      <c r="N148" s="28"/>
      <c r="O148" s="28"/>
      <c r="P148" s="28"/>
      <c r="Q148" s="11">
        <f>+Q147/SUM($Q147:$U147)*100</f>
        <v>9.5238095238095237</v>
      </c>
      <c r="R148" s="12">
        <f t="shared" ref="R148:U148" si="44">+R147/SUM($Q147:$U147)*100</f>
        <v>19.047619047619047</v>
      </c>
      <c r="S148" s="12">
        <f t="shared" si="44"/>
        <v>23.809523809523807</v>
      </c>
      <c r="T148" s="12">
        <f t="shared" si="44"/>
        <v>28.571428571428569</v>
      </c>
      <c r="U148" s="13">
        <f t="shared" si="44"/>
        <v>19.047619047619047</v>
      </c>
      <c r="V148" s="11">
        <f>+V147/SUM($V147:$Z147)*100</f>
        <v>30.303030303030305</v>
      </c>
      <c r="W148" s="12">
        <f t="shared" ref="W148:Z148" si="45">+W147/SUM($V147:$Z147)*100</f>
        <v>31.818181818181817</v>
      </c>
      <c r="X148" s="12">
        <f t="shared" si="45"/>
        <v>16.666666666666664</v>
      </c>
      <c r="Y148" s="12">
        <f t="shared" si="45"/>
        <v>12.121212121212121</v>
      </c>
      <c r="Z148" s="13">
        <f t="shared" si="45"/>
        <v>9.0909090909090917</v>
      </c>
      <c r="AA148" s="11">
        <f>+AA147/SUM($AA147:$AE147)*100</f>
        <v>23.703703703703706</v>
      </c>
      <c r="AB148" s="12">
        <f t="shared" ref="AB148:AE148" si="46">+AB147/SUM($AA147:$AE147)*100</f>
        <v>31.851851851851855</v>
      </c>
      <c r="AC148" s="12">
        <f t="shared" si="46"/>
        <v>19.25925925925926</v>
      </c>
      <c r="AD148" s="12">
        <f t="shared" si="46"/>
        <v>14.814814814814813</v>
      </c>
      <c r="AE148" s="13">
        <f t="shared" si="46"/>
        <v>10.37037037037037</v>
      </c>
      <c r="AF148" s="12">
        <f>+AF147/SUM($AF147:$AI147)*100</f>
        <v>79.310344827586206</v>
      </c>
      <c r="AG148" s="12">
        <f t="shared" ref="AG148:AI148" si="47">+AG147/SUM($AF147:$AI147)*100</f>
        <v>3.4482758620689653</v>
      </c>
      <c r="AH148" s="12">
        <f t="shared" si="47"/>
        <v>6.8965517241379306</v>
      </c>
      <c r="AI148" s="13">
        <f t="shared" si="47"/>
        <v>10.344827586206897</v>
      </c>
      <c r="AJ148" s="11">
        <f>+AJ147/SUM($AJ147:$AM147)*100</f>
        <v>57.894736842105267</v>
      </c>
      <c r="AK148" s="12">
        <f t="shared" ref="AK148:AM148" si="48">+AK147/SUM($AJ147:$AM147)*100</f>
        <v>10.526315789473683</v>
      </c>
      <c r="AL148" s="12">
        <f t="shared" si="48"/>
        <v>10.526315789473683</v>
      </c>
      <c r="AM148" s="13">
        <f t="shared" si="48"/>
        <v>21.052631578947366</v>
      </c>
    </row>
    <row r="149" spans="5:39" x14ac:dyDescent="0.3">
      <c r="L149" s="28"/>
      <c r="M149" s="28"/>
      <c r="N149" s="28"/>
      <c r="Q149" s="41"/>
      <c r="R149" s="28"/>
      <c r="S149" s="50">
        <f>(Q147*1+R147*2+S147*3+T147*4+U147*5)/(SUM(Q147:U147))</f>
        <v>3.2857142857142856</v>
      </c>
      <c r="T149" s="50"/>
      <c r="U149" s="51"/>
      <c r="V149" s="50"/>
      <c r="W149" s="50"/>
      <c r="X149" s="50">
        <f>(V147*1+W147*2+X147*3+Y147*4+Z147*5)/(SUM(V147:Z147))</f>
        <v>2.3787878787878789</v>
      </c>
      <c r="Y149" s="50"/>
      <c r="Z149" s="51"/>
      <c r="AA149" s="52"/>
      <c r="AB149" s="50"/>
      <c r="AC149" s="50">
        <f>(AA147*1+AB147*2+AC147*3+AD147*4+AE147*5)/(SUM(AA147:AE147))</f>
        <v>2.5629629629629629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9" t="s">
        <v>105</v>
      </c>
      <c r="J151" s="18">
        <f>COUNTIFS($J$17:$J$129,-1,$F$17:$F$129,1)+COUNTIFS($J$17:$J$129,-1,$F$17:$F$129,2)+COUNTIFS($J$17:$J$129,-1,$F$17:$F$129,3)</f>
        <v>65</v>
      </c>
      <c r="L151" s="18">
        <f>COUNTIFS($J$17:$J$129,-1,L$17:L$129,"&gt;0")</f>
        <v>17</v>
      </c>
      <c r="M151" s="18">
        <f>COUNTIFS($J$17:$J$129,-1,M$17:M$129,"&gt;0")</f>
        <v>28</v>
      </c>
      <c r="N151" s="18">
        <f>COUNTIFS($J$17:$J$129,-1,N$17:N$129,"&gt;0")</f>
        <v>65</v>
      </c>
      <c r="O151" s="18">
        <f>COUNTIFS($J$17:$J$129,-1,O$17:O$129,"&gt;0")</f>
        <v>55</v>
      </c>
      <c r="P151" s="18">
        <f>COUNTIFS($J$17:$J$129,-1,P$17:P$129,"&gt;0")</f>
        <v>44</v>
      </c>
      <c r="Q151" s="10">
        <f t="shared" ref="Q151:AM151" si="49">SUMIF($J$18:$J$130,-1,Q18:Q130)</f>
        <v>10</v>
      </c>
      <c r="R151" s="1">
        <f t="shared" si="49"/>
        <v>8</v>
      </c>
      <c r="S151" s="1">
        <f t="shared" si="49"/>
        <v>5.5</v>
      </c>
      <c r="T151" s="1">
        <f t="shared" si="49"/>
        <v>7</v>
      </c>
      <c r="U151" s="9">
        <f t="shared" si="49"/>
        <v>8</v>
      </c>
      <c r="V151" s="10">
        <f t="shared" si="49"/>
        <v>10</v>
      </c>
      <c r="W151" s="1">
        <f t="shared" si="49"/>
        <v>15</v>
      </c>
      <c r="X151" s="1">
        <f t="shared" si="49"/>
        <v>17</v>
      </c>
      <c r="Y151" s="1">
        <f t="shared" si="49"/>
        <v>11.5</v>
      </c>
      <c r="Z151" s="9">
        <f t="shared" si="49"/>
        <v>8</v>
      </c>
      <c r="AA151" s="10">
        <f t="shared" si="49"/>
        <v>43.5</v>
      </c>
      <c r="AB151" s="1">
        <f t="shared" si="49"/>
        <v>34.5</v>
      </c>
      <c r="AC151" s="1">
        <f t="shared" si="49"/>
        <v>18</v>
      </c>
      <c r="AD151" s="1">
        <f t="shared" si="49"/>
        <v>18</v>
      </c>
      <c r="AE151" s="9">
        <f t="shared" si="49"/>
        <v>24.5</v>
      </c>
      <c r="AF151" s="10">
        <f t="shared" si="49"/>
        <v>41</v>
      </c>
      <c r="AG151" s="1">
        <f t="shared" si="49"/>
        <v>7</v>
      </c>
      <c r="AH151" s="1">
        <f t="shared" si="49"/>
        <v>3</v>
      </c>
      <c r="AI151" s="1">
        <f t="shared" si="49"/>
        <v>4</v>
      </c>
      <c r="AJ151" s="10">
        <f t="shared" si="49"/>
        <v>20</v>
      </c>
      <c r="AK151" s="1">
        <f t="shared" si="49"/>
        <v>5</v>
      </c>
      <c r="AL151" s="1">
        <f t="shared" si="49"/>
        <v>4</v>
      </c>
      <c r="AM151" s="9">
        <f t="shared" si="49"/>
        <v>15</v>
      </c>
    </row>
    <row r="152" spans="5:39" x14ac:dyDescent="0.3">
      <c r="E152" s="19" t="s">
        <v>106</v>
      </c>
      <c r="L152" s="12"/>
      <c r="M152" s="12"/>
      <c r="N152" s="12"/>
      <c r="O152" s="12"/>
      <c r="P152" s="12">
        <f t="shared" ref="P152" si="50">P131-P147-P151</f>
        <v>0</v>
      </c>
      <c r="Q152" s="11">
        <f>+Q151/SUM($Q151:$U151)*100</f>
        <v>25.97402597402597</v>
      </c>
      <c r="R152" s="12">
        <f t="shared" ref="R152:U152" si="51">+R151/SUM($Q151:$U151)*100</f>
        <v>20.779220779220779</v>
      </c>
      <c r="S152" s="12">
        <f t="shared" si="51"/>
        <v>14.285714285714285</v>
      </c>
      <c r="T152" s="12">
        <f t="shared" si="51"/>
        <v>18.181818181818183</v>
      </c>
      <c r="U152" s="13">
        <f t="shared" si="51"/>
        <v>20.779220779220779</v>
      </c>
      <c r="V152" s="11">
        <f>+V151/SUM($V151:$Z151)*100</f>
        <v>16.260162601626014</v>
      </c>
      <c r="W152" s="12">
        <f t="shared" ref="W152:Z152" si="52">+W151/SUM($V151:$Z151)*100</f>
        <v>24.390243902439025</v>
      </c>
      <c r="X152" s="12">
        <f t="shared" si="52"/>
        <v>27.64227642276423</v>
      </c>
      <c r="Y152" s="12">
        <f t="shared" si="52"/>
        <v>18.699186991869919</v>
      </c>
      <c r="Z152" s="13">
        <f t="shared" si="52"/>
        <v>13.008130081300814</v>
      </c>
      <c r="AA152" s="11">
        <f>+AA151/SUM($AA151:$AE151)*100</f>
        <v>31.40794223826715</v>
      </c>
      <c r="AB152" s="12">
        <f t="shared" ref="AB152:AE152" si="53">+AB151/SUM($AA151:$AE151)*100</f>
        <v>24.909747292418771</v>
      </c>
      <c r="AC152" s="12">
        <f t="shared" si="53"/>
        <v>12.996389891696749</v>
      </c>
      <c r="AD152" s="12">
        <f t="shared" si="53"/>
        <v>12.996389891696749</v>
      </c>
      <c r="AE152" s="13">
        <f t="shared" si="53"/>
        <v>17.689530685920577</v>
      </c>
      <c r="AF152" s="12">
        <f>+AF151/SUM($AF151:$AI151)*100</f>
        <v>74.545454545454547</v>
      </c>
      <c r="AG152" s="12">
        <f t="shared" ref="AG152:AI152" si="54">+AG151/SUM($AF151:$AI151)*100</f>
        <v>12.727272727272727</v>
      </c>
      <c r="AH152" s="12">
        <f t="shared" si="54"/>
        <v>5.4545454545454541</v>
      </c>
      <c r="AI152" s="13">
        <f t="shared" si="54"/>
        <v>7.2727272727272725</v>
      </c>
      <c r="AJ152" s="11">
        <f>+AJ151/SUM($AJ151:$AM151)*100</f>
        <v>45.454545454545453</v>
      </c>
      <c r="AK152" s="12">
        <f t="shared" ref="AK152:AM152" si="55">+AK151/SUM($AJ151:$AM151)*100</f>
        <v>11.363636363636363</v>
      </c>
      <c r="AL152" s="12">
        <f t="shared" si="55"/>
        <v>9.0909090909090917</v>
      </c>
      <c r="AM152" s="13">
        <f t="shared" si="55"/>
        <v>34.090909090909086</v>
      </c>
    </row>
    <row r="153" spans="5:39" x14ac:dyDescent="0.3">
      <c r="E153" s="19" t="s">
        <v>107</v>
      </c>
      <c r="L153" s="28"/>
      <c r="M153" s="28"/>
      <c r="N153" s="28"/>
      <c r="Q153" s="41"/>
      <c r="R153" s="28"/>
      <c r="S153" s="50">
        <f>(Q151*1+R151*2+S151*3+T151*4+U151*5)/(SUM(Q151:U151))</f>
        <v>2.8701298701298703</v>
      </c>
      <c r="T153" s="50"/>
      <c r="U153" s="51"/>
      <c r="V153" s="50"/>
      <c r="W153" s="50"/>
      <c r="X153" s="50">
        <f>(V151*1+W151*2+X151*3+Y151*4+Z151*5)/(SUM(V151:Z151))</f>
        <v>2.8780487804878048</v>
      </c>
      <c r="Y153" s="50"/>
      <c r="Z153" s="51"/>
      <c r="AA153" s="52"/>
      <c r="AB153" s="50"/>
      <c r="AC153" s="50">
        <f>(AA151*1+AB151*2+AC151*3+AD151*4+AE151*5)/(SUM(AA151:AE151))</f>
        <v>2.6064981949458486</v>
      </c>
      <c r="AE153" s="13"/>
      <c r="AJ153" s="10"/>
    </row>
    <row r="154" spans="5:39" x14ac:dyDescent="0.3">
      <c r="L154" s="28"/>
      <c r="M154" s="28"/>
      <c r="N154" s="28"/>
      <c r="Q154" s="41"/>
      <c r="R154" s="28"/>
      <c r="S154" s="50"/>
      <c r="T154" s="50"/>
      <c r="U154" s="51"/>
      <c r="V154" s="50"/>
      <c r="W154" s="50"/>
      <c r="X154" s="50"/>
      <c r="Y154" s="50"/>
      <c r="Z154" s="50"/>
      <c r="AA154" s="52"/>
      <c r="AB154" s="50"/>
      <c r="AC154" s="50"/>
      <c r="AE154" s="13"/>
      <c r="AJ154" s="10"/>
    </row>
    <row r="155" spans="5:39" x14ac:dyDescent="0.3">
      <c r="E155" s="19" t="s">
        <v>119</v>
      </c>
      <c r="K155" s="18">
        <f>K131</f>
        <v>28</v>
      </c>
      <c r="L155" s="18">
        <f>COUNTIFS($K$18:$K$130,-1,L$18:L$130,"&gt;0")</f>
        <v>5</v>
      </c>
      <c r="M155" s="18">
        <f>COUNTIFS($K$18:$K$130,-1,M$18:M$130,"&gt;0")</f>
        <v>13</v>
      </c>
      <c r="N155" s="18">
        <f>COUNTIFS($K$18:$K$130,-1,N$18:N$130,"&gt;0")</f>
        <v>28</v>
      </c>
      <c r="O155" s="18">
        <f>COUNTIFS($K$18:$K$130,-1,O$18:O$130,"&gt;0")</f>
        <v>18</v>
      </c>
      <c r="P155" s="18">
        <f>COUNTIFS($K$18:$K$130,-1,P$18:P$130,"&gt;0")</f>
        <v>15</v>
      </c>
      <c r="Q155" s="10">
        <f t="shared" ref="Q155:AM155" si="56">SUMIF($K$18:$K$130,-1,Q18:Q130)</f>
        <v>3</v>
      </c>
      <c r="R155" s="1">
        <f t="shared" si="56"/>
        <v>0.5</v>
      </c>
      <c r="S155" s="1">
        <f t="shared" si="56"/>
        <v>0.5</v>
      </c>
      <c r="T155" s="1">
        <f t="shared" si="56"/>
        <v>2</v>
      </c>
      <c r="U155" s="9">
        <f t="shared" si="56"/>
        <v>4</v>
      </c>
      <c r="V155" s="1">
        <f t="shared" si="56"/>
        <v>4</v>
      </c>
      <c r="W155" s="1">
        <f t="shared" si="56"/>
        <v>6</v>
      </c>
      <c r="X155" s="1">
        <f t="shared" si="56"/>
        <v>6.5</v>
      </c>
      <c r="Y155" s="1">
        <f t="shared" si="56"/>
        <v>4.5</v>
      </c>
      <c r="Z155" s="1">
        <f t="shared" si="56"/>
        <v>5</v>
      </c>
      <c r="AA155" s="10">
        <f t="shared" si="56"/>
        <v>23.5</v>
      </c>
      <c r="AB155" s="1">
        <f t="shared" si="56"/>
        <v>12.5</v>
      </c>
      <c r="AC155" s="1">
        <f t="shared" si="56"/>
        <v>1</v>
      </c>
      <c r="AD155" s="1">
        <f t="shared" si="56"/>
        <v>4.5</v>
      </c>
      <c r="AE155" s="9">
        <f t="shared" si="56"/>
        <v>12</v>
      </c>
      <c r="AF155" s="1">
        <f t="shared" si="56"/>
        <v>15</v>
      </c>
      <c r="AG155" s="1">
        <f t="shared" si="56"/>
        <v>2</v>
      </c>
      <c r="AH155" s="1">
        <f t="shared" si="56"/>
        <v>0</v>
      </c>
      <c r="AI155" s="1">
        <f t="shared" si="56"/>
        <v>1</v>
      </c>
      <c r="AJ155" s="10">
        <f t="shared" si="56"/>
        <v>8</v>
      </c>
      <c r="AK155" s="1">
        <f t="shared" si="56"/>
        <v>1</v>
      </c>
      <c r="AL155" s="1">
        <f t="shared" si="56"/>
        <v>3</v>
      </c>
      <c r="AM155" s="9">
        <f t="shared" si="56"/>
        <v>3</v>
      </c>
    </row>
    <row r="156" spans="5:39" x14ac:dyDescent="0.3">
      <c r="E156" s="19" t="s">
        <v>120</v>
      </c>
      <c r="Q156" s="11">
        <f>+Q155/SUM($Q155:$U155)*100</f>
        <v>30</v>
      </c>
      <c r="R156" s="12">
        <f t="shared" ref="R156:U156" si="57">+R155/SUM($Q155:$U155)*100</f>
        <v>5</v>
      </c>
      <c r="S156" s="12">
        <f t="shared" si="57"/>
        <v>5</v>
      </c>
      <c r="T156" s="12">
        <f t="shared" si="57"/>
        <v>20</v>
      </c>
      <c r="U156" s="13">
        <f t="shared" si="57"/>
        <v>40</v>
      </c>
      <c r="V156" s="11">
        <f>+V155/SUM($V155:$Z155)*100</f>
        <v>15.384615384615385</v>
      </c>
      <c r="W156" s="12">
        <f t="shared" ref="W156:Z156" si="58">+W155/SUM($V155:$Z155)*100</f>
        <v>23.076923076923077</v>
      </c>
      <c r="X156" s="12">
        <f t="shared" si="58"/>
        <v>25</v>
      </c>
      <c r="Y156" s="12">
        <f t="shared" si="58"/>
        <v>17.307692307692307</v>
      </c>
      <c r="Z156" s="13">
        <f t="shared" si="58"/>
        <v>19.230769230769234</v>
      </c>
      <c r="AA156" s="11">
        <f>+AA155/SUM($AA155:$AE155)*100</f>
        <v>43.925233644859816</v>
      </c>
      <c r="AB156" s="12">
        <f t="shared" ref="AB156:AE156" si="59">+AB155/SUM($AA155:$AE155)*100</f>
        <v>23.364485981308412</v>
      </c>
      <c r="AC156" s="12">
        <f t="shared" si="59"/>
        <v>1.8691588785046727</v>
      </c>
      <c r="AD156" s="12">
        <f t="shared" si="59"/>
        <v>8.4112149532710276</v>
      </c>
      <c r="AE156" s="13">
        <f t="shared" si="59"/>
        <v>22.429906542056074</v>
      </c>
      <c r="AF156" s="12">
        <f>+AF155/SUM($AF155:$AI155)*100</f>
        <v>83.333333333333343</v>
      </c>
      <c r="AG156" s="12">
        <f t="shared" ref="AG156:AI156" si="60">+AG155/SUM($AF155:$AI155)*100</f>
        <v>11.111111111111111</v>
      </c>
      <c r="AH156" s="12">
        <f t="shared" si="60"/>
        <v>0</v>
      </c>
      <c r="AI156" s="13">
        <f t="shared" si="60"/>
        <v>5.5555555555555554</v>
      </c>
      <c r="AJ156" s="11">
        <f>+AJ155/SUM($AJ155:$AM155)*100</f>
        <v>53.333333333333336</v>
      </c>
      <c r="AK156" s="12">
        <f t="shared" ref="AK156:AM156" si="61">+AK155/SUM($AJ155:$AM155)*100</f>
        <v>6.666666666666667</v>
      </c>
      <c r="AL156" s="12">
        <f t="shared" si="61"/>
        <v>20</v>
      </c>
      <c r="AM156" s="13">
        <f t="shared" si="61"/>
        <v>20</v>
      </c>
    </row>
    <row r="157" spans="5:39" x14ac:dyDescent="0.3">
      <c r="L157" s="28"/>
      <c r="M157" s="28"/>
      <c r="N157" s="28"/>
      <c r="Q157" s="41"/>
      <c r="R157" s="28"/>
      <c r="S157" s="50">
        <f>(Q155*1+R155*2+S155*3+T155*4+U155*5)/(SUM(Q155:U155))</f>
        <v>3.35</v>
      </c>
      <c r="T157" s="50"/>
      <c r="U157" s="51"/>
      <c r="V157" s="50"/>
      <c r="W157" s="50"/>
      <c r="X157" s="50">
        <f>(V155*1+W155*2+X155*3+Y155*4+Z155*5)/(SUM(V155:Z155))</f>
        <v>3.0192307692307692</v>
      </c>
      <c r="Y157" s="50"/>
      <c r="Z157" s="51"/>
      <c r="AA157" s="52"/>
      <c r="AB157" s="50"/>
      <c r="AC157" s="50">
        <f>(AA155*1+AB155*2+AC155*3+AD155*4+AE155*5)/(SUM(AA155:AE155))</f>
        <v>2.4205607476635516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2"/>
      <c r="N160" s="32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9" t="s">
        <v>121</v>
      </c>
      <c r="H170" s="18">
        <f>COUNTIF(H18:H130,1)</f>
        <v>8</v>
      </c>
      <c r="L170" s="18">
        <f>COUNTIFS($H$18:$H$130,1,L18:L130,"&gt;0")</f>
        <v>2</v>
      </c>
      <c r="M170" s="18">
        <f>COUNTIFS($H$18:$H$130,1,M18:M130,"&gt;0")</f>
        <v>6</v>
      </c>
      <c r="N170" s="18">
        <f>COUNTIFS($H$18:$H$130,1,N18:N130,"&gt;0")</f>
        <v>8</v>
      </c>
      <c r="O170" s="18">
        <f>COUNTIFS($H$18:$H$130,1,O18:O130,"&gt;0")</f>
        <v>8</v>
      </c>
      <c r="P170" s="18">
        <f>COUNTIFS($I$18:$I$130,1,P18:P130,"&gt;0")</f>
        <v>10</v>
      </c>
      <c r="Q170" s="10">
        <f t="shared" ref="Q170:AM170" si="62">SUMIF($H$18:$H$130,1,Q18:Q130)</f>
        <v>3</v>
      </c>
      <c r="R170" s="1">
        <f t="shared" si="62"/>
        <v>0.5</v>
      </c>
      <c r="S170" s="1">
        <f t="shared" si="62"/>
        <v>0</v>
      </c>
      <c r="T170" s="1">
        <f t="shared" si="62"/>
        <v>0</v>
      </c>
      <c r="U170" s="9">
        <f t="shared" si="62"/>
        <v>0</v>
      </c>
      <c r="V170" s="1">
        <f t="shared" si="62"/>
        <v>3</v>
      </c>
      <c r="W170" s="1">
        <f t="shared" si="62"/>
        <v>3</v>
      </c>
      <c r="X170" s="1">
        <f t="shared" si="62"/>
        <v>2</v>
      </c>
      <c r="Y170" s="1">
        <f t="shared" si="62"/>
        <v>0.5</v>
      </c>
      <c r="Z170" s="1">
        <f t="shared" si="62"/>
        <v>3</v>
      </c>
      <c r="AA170" s="10">
        <f t="shared" si="62"/>
        <v>10</v>
      </c>
      <c r="AB170" s="1">
        <f t="shared" si="62"/>
        <v>2</v>
      </c>
      <c r="AC170" s="1">
        <f t="shared" si="62"/>
        <v>0</v>
      </c>
      <c r="AD170" s="1">
        <f t="shared" si="62"/>
        <v>0</v>
      </c>
      <c r="AE170" s="9">
        <f t="shared" si="62"/>
        <v>4</v>
      </c>
      <c r="AF170" s="1">
        <f t="shared" si="62"/>
        <v>8</v>
      </c>
      <c r="AG170" s="1">
        <f t="shared" si="62"/>
        <v>0</v>
      </c>
      <c r="AH170" s="1">
        <f t="shared" si="62"/>
        <v>0</v>
      </c>
      <c r="AI170" s="1">
        <f t="shared" si="62"/>
        <v>0</v>
      </c>
      <c r="AJ170" s="10">
        <f t="shared" si="62"/>
        <v>3</v>
      </c>
      <c r="AK170" s="1">
        <f t="shared" si="62"/>
        <v>0</v>
      </c>
      <c r="AL170" s="1">
        <f t="shared" si="62"/>
        <v>2</v>
      </c>
      <c r="AM170" s="9">
        <f t="shared" si="62"/>
        <v>0</v>
      </c>
    </row>
    <row r="171" spans="5:39" x14ac:dyDescent="0.3">
      <c r="Q171" s="11"/>
      <c r="R171" s="12"/>
      <c r="S171" s="12"/>
      <c r="T171" s="12"/>
      <c r="U171" s="13"/>
      <c r="V171" s="11">
        <f>+V170/SUM($AA170:$AE170)*100</f>
        <v>18.75</v>
      </c>
      <c r="W171" s="12">
        <f t="shared" ref="W171:Z171" si="63">+W170/SUM($AA170:$AE170)*100</f>
        <v>18.75</v>
      </c>
      <c r="X171" s="12">
        <f t="shared" si="63"/>
        <v>12.5</v>
      </c>
      <c r="Y171" s="12">
        <f t="shared" si="63"/>
        <v>3.125</v>
      </c>
      <c r="Z171" s="13">
        <f t="shared" si="63"/>
        <v>18.75</v>
      </c>
      <c r="AA171" s="11">
        <f>+AA170/SUM($AA170:$AE170)*100</f>
        <v>62.5</v>
      </c>
      <c r="AB171" s="12">
        <f t="shared" ref="AB171:AE171" si="64">+AB170/SUM($AA170:$AE170)*100</f>
        <v>12.5</v>
      </c>
      <c r="AC171" s="12">
        <f t="shared" si="64"/>
        <v>0</v>
      </c>
      <c r="AD171" s="12">
        <f t="shared" si="64"/>
        <v>0</v>
      </c>
      <c r="AE171" s="13">
        <f t="shared" si="64"/>
        <v>25</v>
      </c>
      <c r="AF171" s="12">
        <f>+AF170/SUM($AF170:$AI170)*100</f>
        <v>100</v>
      </c>
      <c r="AG171" s="12">
        <f t="shared" ref="AG171:AI171" si="65">+AG170/SUM($AF170:$AI170)*100</f>
        <v>0</v>
      </c>
      <c r="AH171" s="12">
        <f t="shared" si="65"/>
        <v>0</v>
      </c>
      <c r="AI171" s="13">
        <f t="shared" si="65"/>
        <v>0</v>
      </c>
      <c r="AJ171" s="11">
        <f>+AJ170/SUM($AJ170:$AM170)*100</f>
        <v>60</v>
      </c>
      <c r="AK171" s="12">
        <f t="shared" ref="AK171:AM171" si="66">+AK170/SUM($AJ170:$AM170)*100</f>
        <v>0</v>
      </c>
      <c r="AL171" s="12">
        <f t="shared" si="66"/>
        <v>40</v>
      </c>
      <c r="AM171" s="13">
        <f t="shared" si="66"/>
        <v>0</v>
      </c>
    </row>
    <row r="172" spans="5:39" x14ac:dyDescent="0.3">
      <c r="L172" s="28"/>
      <c r="M172" s="28"/>
      <c r="N172" s="28"/>
      <c r="U172" s="13"/>
      <c r="V172" s="10"/>
      <c r="X172" s="1">
        <f>(V170*1+W170*2+X170*3+Y170*4+Z170*5)/SUM(V170:Z170)</f>
        <v>2.7826086956521738</v>
      </c>
      <c r="Z172" s="13"/>
      <c r="AC172" s="1">
        <f>(AA170*1+AB170*2+AC170*3+AD170*4+AE170*5)/SUM(AA170:AE170)</f>
        <v>2.125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2"/>
      <c r="N175" s="32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F184"/>
      <c r="G184"/>
      <c r="H184"/>
      <c r="I184"/>
      <c r="J184"/>
      <c r="K184"/>
      <c r="L184"/>
      <c r="M184"/>
      <c r="N184"/>
      <c r="O184"/>
      <c r="AJ184" s="10"/>
    </row>
    <row r="185" spans="5:36" x14ac:dyDescent="0.3">
      <c r="E185" s="71" t="s">
        <v>166</v>
      </c>
      <c r="F185" s="170"/>
      <c r="G185" s="170"/>
      <c r="H185" s="171"/>
      <c r="I185" s="170"/>
      <c r="J185" s="170"/>
      <c r="K185" s="170"/>
      <c r="L185" s="171"/>
      <c r="M185" s="170"/>
      <c r="N185" s="170"/>
      <c r="O185" s="170"/>
      <c r="AJ185" s="10"/>
    </row>
    <row r="186" spans="5:36" x14ac:dyDescent="0.3">
      <c r="E186" s="71"/>
      <c r="F186" s="171" t="s">
        <v>167</v>
      </c>
      <c r="G186" s="170"/>
      <c r="H186" s="171"/>
      <c r="I186" s="170"/>
      <c r="J186" s="170"/>
      <c r="K186" s="170"/>
      <c r="L186" s="171"/>
      <c r="M186" s="170"/>
      <c r="N186" s="170"/>
      <c r="O186" s="170"/>
      <c r="Q186" s="10">
        <f t="shared" ref="Q186:AE186" si="67">SUMIFS(Q$18:Q$130,$O$18:$O$130,"&gt;2",$K$18:$K$130,1)</f>
        <v>3</v>
      </c>
      <c r="R186" s="1">
        <f t="shared" si="67"/>
        <v>3</v>
      </c>
      <c r="S186" s="1">
        <f t="shared" si="67"/>
        <v>2</v>
      </c>
      <c r="T186" s="1">
        <f t="shared" si="67"/>
        <v>1</v>
      </c>
      <c r="U186" s="9">
        <f t="shared" si="67"/>
        <v>1</v>
      </c>
      <c r="V186" s="1">
        <f t="shared" si="67"/>
        <v>1</v>
      </c>
      <c r="W186" s="1">
        <f t="shared" si="67"/>
        <v>1</v>
      </c>
      <c r="X186" s="1">
        <f t="shared" si="67"/>
        <v>4</v>
      </c>
      <c r="Y186" s="1">
        <f t="shared" si="67"/>
        <v>3</v>
      </c>
      <c r="Z186" s="1">
        <f t="shared" si="67"/>
        <v>2</v>
      </c>
      <c r="AA186" s="10">
        <f t="shared" si="67"/>
        <v>4</v>
      </c>
      <c r="AB186" s="1">
        <f t="shared" si="67"/>
        <v>4</v>
      </c>
      <c r="AC186" s="1">
        <f t="shared" si="67"/>
        <v>6</v>
      </c>
      <c r="AD186" s="1">
        <f t="shared" si="67"/>
        <v>7</v>
      </c>
      <c r="AE186" s="9">
        <f t="shared" si="67"/>
        <v>6.5</v>
      </c>
      <c r="AJ186" s="10"/>
    </row>
    <row r="187" spans="5:36" x14ac:dyDescent="0.3">
      <c r="E187" s="71"/>
      <c r="F187" s="171" t="s">
        <v>25</v>
      </c>
      <c r="G187" s="170"/>
      <c r="H187" s="171" t="s">
        <v>168</v>
      </c>
      <c r="I187" s="170"/>
      <c r="J187" s="170"/>
      <c r="K187" s="170"/>
      <c r="L187" s="171"/>
      <c r="M187" s="170"/>
      <c r="N187" s="170"/>
      <c r="O187" s="170"/>
      <c r="Q187" s="153"/>
      <c r="R187" s="33"/>
      <c r="S187" s="33">
        <f>(Q186*1+R186*2+S186*3+T186*4+U186*5)/SUM(Q186:U186)</f>
        <v>2.4</v>
      </c>
      <c r="T187" s="33"/>
      <c r="U187" s="155">
        <f>(U186*1.5+T186-R186-Q186*1.5)/SUM(Q186:U186)</f>
        <v>-0.5</v>
      </c>
      <c r="V187" s="33"/>
      <c r="W187" s="33"/>
      <c r="X187" s="33">
        <f>(V186*1+W186*2+X186*3+Y186*4+Z186*5)/SUM(V186:Z186)</f>
        <v>3.3636363636363638</v>
      </c>
      <c r="Y187" s="33"/>
      <c r="Z187" s="155">
        <f>(Z186*1.5+Y186-W186-V186*1.5)/SUM(V186:Z186)</f>
        <v>0.31818181818181818</v>
      </c>
      <c r="AA187" s="153"/>
      <c r="AB187" s="33"/>
      <c r="AC187" s="33">
        <f>(AA186*1+AB186*2+AC186*3+AD186*4+AE186*5)/SUM(AA186:AE186)</f>
        <v>3.290909090909091</v>
      </c>
      <c r="AD187" s="33"/>
      <c r="AE187" s="155">
        <f>(AE186*1.5+AD186-AB186-AA186*1.5)/SUM(AA186:AE186)</f>
        <v>0.24545454545454545</v>
      </c>
      <c r="AJ187" s="10"/>
    </row>
    <row r="188" spans="5:36" x14ac:dyDescent="0.3">
      <c r="E188" s="71"/>
      <c r="F188" s="171" t="s">
        <v>170</v>
      </c>
      <c r="G188" s="170"/>
      <c r="H188" s="171"/>
      <c r="I188" s="170"/>
      <c r="J188" s="170"/>
      <c r="K188" s="170"/>
      <c r="L188" s="171"/>
      <c r="M188" s="170"/>
      <c r="N188" s="170"/>
      <c r="O188" s="170"/>
      <c r="Q188" s="10">
        <f t="shared" ref="Q188:AE188" si="68">SUMIFS(Q$18:Q$130,$O$18:$O$130,1,$K$18:$K$130,1)</f>
        <v>6</v>
      </c>
      <c r="R188" s="1">
        <f t="shared" si="68"/>
        <v>8.5</v>
      </c>
      <c r="S188" s="1">
        <f t="shared" si="68"/>
        <v>8</v>
      </c>
      <c r="T188" s="1">
        <f t="shared" si="68"/>
        <v>9</v>
      </c>
      <c r="U188" s="9">
        <f t="shared" si="68"/>
        <v>6</v>
      </c>
      <c r="V188" s="1">
        <f t="shared" si="68"/>
        <v>14</v>
      </c>
      <c r="W188" s="1">
        <f t="shared" si="68"/>
        <v>17.5</v>
      </c>
      <c r="X188" s="1">
        <f t="shared" si="68"/>
        <v>12</v>
      </c>
      <c r="Y188" s="1">
        <f t="shared" si="68"/>
        <v>8</v>
      </c>
      <c r="Z188" s="1">
        <f t="shared" si="68"/>
        <v>4</v>
      </c>
      <c r="AA188" s="10">
        <f t="shared" si="68"/>
        <v>27.5</v>
      </c>
      <c r="AB188" s="1">
        <f t="shared" si="68"/>
        <v>35.5</v>
      </c>
      <c r="AC188" s="1">
        <f t="shared" si="68"/>
        <v>21</v>
      </c>
      <c r="AD188" s="1">
        <f t="shared" si="68"/>
        <v>15.5</v>
      </c>
      <c r="AE188" s="9">
        <f t="shared" si="68"/>
        <v>12</v>
      </c>
      <c r="AJ188" s="10"/>
    </row>
    <row r="189" spans="5:36" x14ac:dyDescent="0.3">
      <c r="E189" s="71"/>
      <c r="F189" s="124" t="s">
        <v>25</v>
      </c>
      <c r="G189" s="125"/>
      <c r="H189" s="124" t="s">
        <v>168</v>
      </c>
      <c r="I189" s="125"/>
      <c r="J189" s="125"/>
      <c r="K189" s="125"/>
      <c r="L189" s="124"/>
      <c r="M189" s="125"/>
      <c r="N189" s="125"/>
      <c r="O189" s="125"/>
      <c r="P189" s="115"/>
      <c r="Q189" s="154"/>
      <c r="R189" s="151"/>
      <c r="S189" s="151">
        <f>(Q188*1+R188*2+S188*3+T188*4+U188*5)/SUM(Q188:U188)</f>
        <v>3.0133333333333332</v>
      </c>
      <c r="T189" s="151"/>
      <c r="U189" s="156">
        <f>(U188*1.5+T188-R188-Q188*1.5)/SUM(Q188:U188)</f>
        <v>1.3333333333333334E-2</v>
      </c>
      <c r="V189" s="151"/>
      <c r="W189" s="151"/>
      <c r="X189" s="151">
        <f>(V188*1+W188*2+X188*3+Y188*4+Z188*5)/SUM(V188:Z188)</f>
        <v>2.4684684684684686</v>
      </c>
      <c r="Y189" s="151"/>
      <c r="Z189" s="156">
        <f>(Z188*1.5+Y188-W188-V188*1.5)/SUM(V188:Z188)</f>
        <v>-0.44144144144144143</v>
      </c>
      <c r="AA189" s="154"/>
      <c r="AB189" s="151"/>
      <c r="AC189" s="151">
        <f>(AA188*1+AB188*2+AC188*3+AD188*4+AE188*5)/SUM(AA188:AE188)</f>
        <v>2.5426008968609866</v>
      </c>
      <c r="AD189" s="151"/>
      <c r="AE189" s="156">
        <f>(AE188*1.5+AD188-AB188-AA188*1.5)/SUM(AA188:AE188)</f>
        <v>-0.38789237668161436</v>
      </c>
      <c r="AJ189" s="10"/>
    </row>
    <row r="190" spans="5:36" x14ac:dyDescent="0.3">
      <c r="E190" s="71"/>
      <c r="F190" s="171" t="s">
        <v>169</v>
      </c>
      <c r="G190" s="170"/>
      <c r="H190" s="171"/>
      <c r="I190" s="170"/>
      <c r="J190" s="170"/>
      <c r="K190" s="170"/>
      <c r="L190" s="171"/>
      <c r="M190" s="170"/>
      <c r="N190" s="170"/>
      <c r="O190" s="170"/>
      <c r="Q190" s="10">
        <f t="shared" ref="Q190:AE190" si="69">SUMIFS(Q$18:Q$130,$O$18:$O$130,"&gt;2",$K$18:$K$130,-1)</f>
        <v>0</v>
      </c>
      <c r="R190" s="1">
        <f t="shared" si="69"/>
        <v>0</v>
      </c>
      <c r="S190" s="1">
        <f t="shared" si="69"/>
        <v>0</v>
      </c>
      <c r="T190" s="1">
        <f t="shared" si="69"/>
        <v>0</v>
      </c>
      <c r="U190" s="9">
        <f t="shared" si="69"/>
        <v>0</v>
      </c>
      <c r="V190" s="1">
        <f t="shared" si="69"/>
        <v>0</v>
      </c>
      <c r="W190" s="1">
        <f t="shared" si="69"/>
        <v>0</v>
      </c>
      <c r="X190" s="1">
        <f t="shared" si="69"/>
        <v>0</v>
      </c>
      <c r="Y190" s="1">
        <f t="shared" si="69"/>
        <v>2</v>
      </c>
      <c r="Z190" s="1">
        <f t="shared" si="69"/>
        <v>0</v>
      </c>
      <c r="AA190" s="10">
        <f t="shared" si="69"/>
        <v>0</v>
      </c>
      <c r="AB190" s="1">
        <f t="shared" si="69"/>
        <v>0</v>
      </c>
      <c r="AC190" s="1">
        <f t="shared" si="69"/>
        <v>0</v>
      </c>
      <c r="AD190" s="1">
        <f t="shared" si="69"/>
        <v>0</v>
      </c>
      <c r="AE190" s="9">
        <f t="shared" si="69"/>
        <v>2</v>
      </c>
      <c r="AJ190" s="10"/>
    </row>
    <row r="191" spans="5:36" x14ac:dyDescent="0.3">
      <c r="E191" s="71"/>
      <c r="F191" s="171" t="s">
        <v>25</v>
      </c>
      <c r="G191" s="170"/>
      <c r="H191" s="171" t="s">
        <v>168</v>
      </c>
      <c r="I191" s="170"/>
      <c r="J191" s="170"/>
      <c r="K191" s="170"/>
      <c r="L191" s="171"/>
      <c r="M191" s="170"/>
      <c r="N191" s="170"/>
      <c r="O191" s="170"/>
      <c r="Q191" s="153"/>
      <c r="R191" s="33"/>
      <c r="S191" s="33" t="e">
        <f>(Q190*1+R190*2+S190*3+T190*4+U190*5)/SUM(Q190:U190)</f>
        <v>#DIV/0!</v>
      </c>
      <c r="T191" s="33"/>
      <c r="U191" s="155" t="e">
        <f>(U190*1.5+T190-R190-Q190*1.5)/SUM(Q190:U190)</f>
        <v>#DIV/0!</v>
      </c>
      <c r="V191" s="33"/>
      <c r="W191" s="33"/>
      <c r="X191" s="33">
        <f>(V190*1+W190*2+X190*3+Y190*4+Z190*5)/SUM(V190:Z190)</f>
        <v>4</v>
      </c>
      <c r="Y191" s="33"/>
      <c r="Z191" s="155">
        <f>(Z190*1.5+Y190-W190-V190*1.5)/SUM(V190:Z190)</f>
        <v>1</v>
      </c>
      <c r="AA191" s="153"/>
      <c r="AB191" s="33"/>
      <c r="AC191" s="33">
        <f>(AA190*1+AB190*2+AC190*3+AD190*4+AE190*5)/SUM(AA190:AE190)</f>
        <v>5</v>
      </c>
      <c r="AD191" s="33"/>
      <c r="AE191" s="155">
        <f>(AE190*1.5+AD190-AB190-AA190*1.5)/SUM(AA190:AE190)</f>
        <v>1.5</v>
      </c>
      <c r="AJ191" s="10"/>
    </row>
    <row r="192" spans="5:36" x14ac:dyDescent="0.3">
      <c r="E192" s="71"/>
      <c r="F192" s="171" t="s">
        <v>170</v>
      </c>
      <c r="G192" s="170"/>
      <c r="H192" s="171"/>
      <c r="I192" s="170"/>
      <c r="J192" s="170"/>
      <c r="K192" s="170"/>
      <c r="L192" s="171"/>
      <c r="M192" s="170"/>
      <c r="N192" s="170"/>
      <c r="O192" s="170"/>
      <c r="Q192" s="10">
        <f t="shared" ref="Q192:AE192" si="70">SUMIFS(Q$18:Q$130,$O$18:$O$130,1,$K$18:$K$130,-1)</f>
        <v>3</v>
      </c>
      <c r="R192" s="1">
        <f t="shared" si="70"/>
        <v>0.5</v>
      </c>
      <c r="S192" s="1">
        <f t="shared" si="70"/>
        <v>0</v>
      </c>
      <c r="T192" s="1">
        <f t="shared" si="70"/>
        <v>0</v>
      </c>
      <c r="U192" s="9">
        <f t="shared" si="70"/>
        <v>2</v>
      </c>
      <c r="V192" s="1">
        <f t="shared" si="70"/>
        <v>3</v>
      </c>
      <c r="W192" s="1">
        <f t="shared" si="70"/>
        <v>5</v>
      </c>
      <c r="X192" s="1">
        <f t="shared" si="70"/>
        <v>6</v>
      </c>
      <c r="Y192" s="1">
        <f t="shared" si="70"/>
        <v>0.5</v>
      </c>
      <c r="Z192" s="1">
        <f t="shared" si="70"/>
        <v>3</v>
      </c>
      <c r="AA192" s="10">
        <f t="shared" si="70"/>
        <v>16</v>
      </c>
      <c r="AB192" s="1">
        <f t="shared" si="70"/>
        <v>6</v>
      </c>
      <c r="AC192" s="1">
        <f t="shared" si="70"/>
        <v>0</v>
      </c>
      <c r="AD192" s="1">
        <f t="shared" si="70"/>
        <v>2</v>
      </c>
      <c r="AE192" s="9">
        <f t="shared" si="70"/>
        <v>6</v>
      </c>
      <c r="AJ192" s="10"/>
    </row>
    <row r="193" spans="5:39" x14ac:dyDescent="0.3">
      <c r="E193" s="71"/>
      <c r="F193" s="124" t="s">
        <v>25</v>
      </c>
      <c r="G193" s="125"/>
      <c r="H193" s="124" t="s">
        <v>168</v>
      </c>
      <c r="I193" s="125"/>
      <c r="J193" s="125"/>
      <c r="K193" s="125"/>
      <c r="L193" s="124"/>
      <c r="M193" s="125"/>
      <c r="N193" s="125"/>
      <c r="O193" s="125"/>
      <c r="P193" s="115"/>
      <c r="Q193" s="154"/>
      <c r="R193" s="151"/>
      <c r="S193" s="151">
        <f>(Q192*1+R192*2+S192*3+T192*4+U192*5)/SUM(Q192:U192)</f>
        <v>2.5454545454545454</v>
      </c>
      <c r="T193" s="151"/>
      <c r="U193" s="156">
        <f>(U192*1.5+T192-R192-Q192*1.5)/SUM(Q192:U192)</f>
        <v>-0.36363636363636365</v>
      </c>
      <c r="V193" s="151"/>
      <c r="W193" s="151"/>
      <c r="X193" s="151">
        <f>(V192*1+W192*2+X192*3+Y192*4+Z192*5)/SUM(V192:Z192)</f>
        <v>2.7428571428571429</v>
      </c>
      <c r="Y193" s="151"/>
      <c r="Z193" s="156">
        <f>(Z192*1.5+Y192-W192-V192*1.5)/SUM(V192:Z192)</f>
        <v>-0.25714285714285712</v>
      </c>
      <c r="AA193" s="154"/>
      <c r="AB193" s="151"/>
      <c r="AC193" s="151">
        <f>(AA192*1+AB192*2+AC192*3+AD192*4+AE192*5)/SUM(AA192:AE192)</f>
        <v>2.2000000000000002</v>
      </c>
      <c r="AD193" s="151"/>
      <c r="AE193" s="156">
        <f>(AE192*1.5+AD192-AB192-AA192*1.5)/SUM(AA192:AE192)</f>
        <v>-0.6333333333333333</v>
      </c>
      <c r="AJ193" s="10"/>
    </row>
    <row r="194" spans="5:39" x14ac:dyDescent="0.3">
      <c r="E194" s="71"/>
      <c r="F194" s="171"/>
      <c r="G194" s="170"/>
      <c r="H194" s="171"/>
      <c r="I194" s="170"/>
      <c r="J194" s="170"/>
      <c r="K194" s="170"/>
      <c r="L194" s="171"/>
      <c r="M194" s="170"/>
      <c r="N194" s="170"/>
      <c r="O194" s="170"/>
      <c r="AJ194" s="10"/>
    </row>
    <row r="195" spans="5:39" x14ac:dyDescent="0.3">
      <c r="E195" s="71" t="s">
        <v>171</v>
      </c>
      <c r="F195" s="169"/>
      <c r="G195" s="170"/>
      <c r="H195" s="172"/>
      <c r="I195" s="172"/>
      <c r="J195" s="172"/>
      <c r="K195" s="170"/>
      <c r="L195" s="172"/>
      <c r="M195" s="172"/>
      <c r="N195" s="172"/>
      <c r="O195" s="170"/>
      <c r="AJ195" s="10"/>
    </row>
    <row r="196" spans="5:39" x14ac:dyDescent="0.3">
      <c r="E196" s="71"/>
      <c r="F196" s="169" t="s">
        <v>172</v>
      </c>
      <c r="G196" s="170"/>
      <c r="H196" s="172"/>
      <c r="I196" s="172"/>
      <c r="J196" s="172"/>
      <c r="K196" s="170"/>
      <c r="L196" s="172"/>
      <c r="M196" s="172"/>
      <c r="N196" s="172"/>
      <c r="O196" s="170"/>
      <c r="Q196" s="10">
        <f t="shared" ref="Q196:AE196" si="71">SUMIFS(Q$18:Q$130,$P$18:$P$130,1,$K$18:$K$130,1)</f>
        <v>0</v>
      </c>
      <c r="R196" s="1">
        <f t="shared" si="71"/>
        <v>0</v>
      </c>
      <c r="S196" s="1">
        <f t="shared" si="71"/>
        <v>3</v>
      </c>
      <c r="T196" s="1">
        <f t="shared" si="71"/>
        <v>7</v>
      </c>
      <c r="U196" s="9">
        <f t="shared" si="71"/>
        <v>7</v>
      </c>
      <c r="V196" s="1">
        <f t="shared" si="71"/>
        <v>9</v>
      </c>
      <c r="W196" s="1">
        <f t="shared" si="71"/>
        <v>10</v>
      </c>
      <c r="X196" s="1">
        <f t="shared" si="71"/>
        <v>5.5</v>
      </c>
      <c r="Y196" s="1">
        <f t="shared" si="71"/>
        <v>1.5</v>
      </c>
      <c r="Z196" s="1">
        <f t="shared" si="71"/>
        <v>1</v>
      </c>
      <c r="AA196" s="10">
        <f t="shared" si="71"/>
        <v>17.5</v>
      </c>
      <c r="AB196" s="1">
        <f t="shared" si="71"/>
        <v>22.5</v>
      </c>
      <c r="AC196" s="1">
        <f t="shared" si="71"/>
        <v>12</v>
      </c>
      <c r="AD196" s="1">
        <f t="shared" si="71"/>
        <v>2</v>
      </c>
      <c r="AE196" s="9">
        <f t="shared" si="71"/>
        <v>0</v>
      </c>
      <c r="AJ196" s="10"/>
    </row>
    <row r="197" spans="5:39" x14ac:dyDescent="0.3">
      <c r="E197" s="71"/>
      <c r="F197" s="171" t="s">
        <v>25</v>
      </c>
      <c r="G197" s="170"/>
      <c r="H197" s="171" t="s">
        <v>168</v>
      </c>
      <c r="I197" s="173"/>
      <c r="J197" s="173"/>
      <c r="K197" s="170"/>
      <c r="L197" s="173"/>
      <c r="M197" s="173"/>
      <c r="N197" s="173"/>
      <c r="O197" s="170"/>
      <c r="Q197" s="153"/>
      <c r="R197" s="33"/>
      <c r="S197" s="33">
        <f>(Q196*1+R196*2+S196*3+T196*4+U196*5)/SUM(Q196:U196)</f>
        <v>4.2352941176470589</v>
      </c>
      <c r="T197" s="33"/>
      <c r="U197" s="155">
        <f>(U196*1.5+T196-R196-Q196*1.5)/SUM(Q196:U196)</f>
        <v>1.0294117647058822</v>
      </c>
      <c r="V197" s="33"/>
      <c r="W197" s="33"/>
      <c r="X197" s="33">
        <f>(V196*1+W196*2+X196*3+Y196*4+Z196*5)/SUM(V196:Z196)</f>
        <v>2.0925925925925926</v>
      </c>
      <c r="Y197" s="33"/>
      <c r="Z197" s="155">
        <f>(Z196*1.5+Y196-W196-V196*1.5)/SUM(V196:Z196)</f>
        <v>-0.7592592592592593</v>
      </c>
      <c r="AA197" s="153"/>
      <c r="AB197" s="33"/>
      <c r="AC197" s="33">
        <f>(AA196*1+AB196*2+AC196*3+AD196*4+AE196*5)/SUM(AA196:AE196)</f>
        <v>1.9722222222222223</v>
      </c>
      <c r="AD197" s="33"/>
      <c r="AE197" s="155">
        <f>(AE196*1.5+AD196-AB196-AA196*1.5)/SUM(AA196:AE196)</f>
        <v>-0.8657407407407407</v>
      </c>
      <c r="AJ197" s="10"/>
    </row>
    <row r="198" spans="5:39" x14ac:dyDescent="0.3">
      <c r="E198" s="71"/>
      <c r="F198" s="169" t="s">
        <v>173</v>
      </c>
      <c r="G198" s="170"/>
      <c r="H198" s="173"/>
      <c r="I198" s="173"/>
      <c r="J198" s="173"/>
      <c r="K198" s="170"/>
      <c r="L198" s="173"/>
      <c r="M198" s="173"/>
      <c r="N198" s="173"/>
      <c r="O198" s="170"/>
      <c r="Q198" s="10">
        <f t="shared" ref="Q198:AE198" si="72">SUMIFS(Q$18:Q$130,$P$18:$P$130,"&gt;2",$K$18:$K$130,1)</f>
        <v>5</v>
      </c>
      <c r="R198" s="1">
        <f t="shared" si="72"/>
        <v>5.5</v>
      </c>
      <c r="S198" s="1">
        <f t="shared" si="72"/>
        <v>3</v>
      </c>
      <c r="T198" s="1">
        <f t="shared" si="72"/>
        <v>1</v>
      </c>
      <c r="U198" s="9">
        <f t="shared" si="72"/>
        <v>0</v>
      </c>
      <c r="V198" s="1">
        <f t="shared" si="72"/>
        <v>3</v>
      </c>
      <c r="W198" s="1">
        <f t="shared" si="72"/>
        <v>4.5</v>
      </c>
      <c r="X198" s="1">
        <f t="shared" si="72"/>
        <v>6</v>
      </c>
      <c r="Y198" s="1">
        <f t="shared" si="72"/>
        <v>4</v>
      </c>
      <c r="Z198" s="1">
        <f t="shared" si="72"/>
        <v>1</v>
      </c>
      <c r="AA198" s="10">
        <f t="shared" si="72"/>
        <v>4.5</v>
      </c>
      <c r="AB198" s="1">
        <f t="shared" si="72"/>
        <v>5.5</v>
      </c>
      <c r="AC198" s="1">
        <f t="shared" si="72"/>
        <v>8.5</v>
      </c>
      <c r="AD198" s="1">
        <f t="shared" si="72"/>
        <v>13.5</v>
      </c>
      <c r="AE198" s="9">
        <f t="shared" si="72"/>
        <v>12.5</v>
      </c>
      <c r="AJ198" s="10"/>
    </row>
    <row r="199" spans="5:39" x14ac:dyDescent="0.3">
      <c r="E199" s="71"/>
      <c r="F199" s="124" t="s">
        <v>25</v>
      </c>
      <c r="G199" s="125"/>
      <c r="H199" s="124" t="s">
        <v>168</v>
      </c>
      <c r="I199" s="175"/>
      <c r="J199" s="175"/>
      <c r="K199" s="175"/>
      <c r="L199" s="125"/>
      <c r="M199" s="125"/>
      <c r="N199" s="125"/>
      <c r="O199" s="125"/>
      <c r="P199" s="115"/>
      <c r="Q199" s="154"/>
      <c r="R199" s="151"/>
      <c r="S199" s="151">
        <f>(Q198*1+R198*2+S198*3+T198*4+U198*5)/SUM(Q198:U198)</f>
        <v>2</v>
      </c>
      <c r="T199" s="151"/>
      <c r="U199" s="156">
        <f>(U198*1.5+T198-R198-Q198*1.5)/SUM(Q198:U198)</f>
        <v>-0.82758620689655171</v>
      </c>
      <c r="V199" s="151"/>
      <c r="W199" s="151"/>
      <c r="X199" s="151">
        <f>(V198*1+W198*2+X198*3+Y198*4+Z198*5)/SUM(V198:Z198)</f>
        <v>2.7567567567567566</v>
      </c>
      <c r="Y199" s="151"/>
      <c r="Z199" s="156">
        <f>(Z198*1.5+Y198-W198-V198*1.5)/SUM(V198:Z198)</f>
        <v>-0.1891891891891892</v>
      </c>
      <c r="AA199" s="154"/>
      <c r="AB199" s="151"/>
      <c r="AC199" s="151">
        <f>(AA198*1+AB198*2+AC198*3+AD198*4+AE198*5)/SUM(AA198:AE198)</f>
        <v>3.5393258426966292</v>
      </c>
      <c r="AD199" s="151"/>
      <c r="AE199" s="156">
        <f>(AE198*1.5+AD198-AB198-AA198*1.5)/SUM(AA198:AE198)</f>
        <v>0.449438202247191</v>
      </c>
      <c r="AJ199" s="10"/>
    </row>
    <row r="200" spans="5:39" x14ac:dyDescent="0.3">
      <c r="E200" s="71"/>
      <c r="F200" s="169" t="s">
        <v>174</v>
      </c>
      <c r="G200" s="60"/>
      <c r="H200" s="171"/>
      <c r="I200" s="170"/>
      <c r="J200" s="170"/>
      <c r="K200" s="170"/>
      <c r="L200" s="171"/>
      <c r="M200" s="170"/>
      <c r="N200" s="170"/>
      <c r="O200" s="170"/>
      <c r="Q200" s="10">
        <f t="shared" ref="Q200:AE200" si="73">SUMIFS(Q$18:Q$130,$P$18:$P$130,1,$K$18:$K$130,-1)</f>
        <v>1</v>
      </c>
      <c r="R200" s="1">
        <f t="shared" si="73"/>
        <v>0.5</v>
      </c>
      <c r="S200" s="1">
        <f t="shared" si="73"/>
        <v>0.5</v>
      </c>
      <c r="T200" s="1">
        <f t="shared" si="73"/>
        <v>1</v>
      </c>
      <c r="U200" s="9">
        <f t="shared" si="73"/>
        <v>1</v>
      </c>
      <c r="V200" s="1">
        <f t="shared" si="73"/>
        <v>0</v>
      </c>
      <c r="W200" s="1">
        <f t="shared" si="73"/>
        <v>0</v>
      </c>
      <c r="X200" s="1">
        <f t="shared" si="73"/>
        <v>4.5</v>
      </c>
      <c r="Y200" s="1">
        <f t="shared" si="73"/>
        <v>1.5</v>
      </c>
      <c r="Z200" s="1">
        <f t="shared" si="73"/>
        <v>2</v>
      </c>
      <c r="AA200" s="10">
        <f t="shared" si="73"/>
        <v>8.5</v>
      </c>
      <c r="AB200" s="1">
        <f t="shared" si="73"/>
        <v>6</v>
      </c>
      <c r="AC200" s="1">
        <f t="shared" si="73"/>
        <v>1</v>
      </c>
      <c r="AD200" s="1">
        <f t="shared" si="73"/>
        <v>0</v>
      </c>
      <c r="AE200" s="9">
        <f t="shared" si="73"/>
        <v>0</v>
      </c>
      <c r="AJ200" s="10"/>
    </row>
    <row r="201" spans="5:39" x14ac:dyDescent="0.3">
      <c r="E201" s="71"/>
      <c r="F201" s="171" t="s">
        <v>25</v>
      </c>
      <c r="G201" s="170"/>
      <c r="H201" s="171" t="s">
        <v>168</v>
      </c>
      <c r="I201" s="172"/>
      <c r="J201" s="172"/>
      <c r="K201" s="172"/>
      <c r="L201" s="172"/>
      <c r="M201" s="172"/>
      <c r="N201" s="172"/>
      <c r="O201" s="170"/>
      <c r="Q201" s="153"/>
      <c r="R201" s="33"/>
      <c r="S201" s="33">
        <f>(Q200*1+R200*2+S200*3+T200*4+U200*5)/SUM(Q200:U200)</f>
        <v>3.125</v>
      </c>
      <c r="T201" s="33"/>
      <c r="U201" s="155">
        <f>(U200*1.5+T200-R200-Q200*1.5)/SUM(Q200:U200)</f>
        <v>0.125</v>
      </c>
      <c r="V201" s="33"/>
      <c r="W201" s="33"/>
      <c r="X201" s="33">
        <f>(V200*1+W200*2+X200*3+Y200*4+Z200*5)/SUM(V200:Z200)</f>
        <v>3.6875</v>
      </c>
      <c r="Y201" s="33"/>
      <c r="Z201" s="155">
        <f>(Z200*1.5+Y200-W200-V200*1.5)/SUM(V200:Z200)</f>
        <v>0.5625</v>
      </c>
      <c r="AA201" s="153"/>
      <c r="AB201" s="33"/>
      <c r="AC201" s="33">
        <f>(AA200*1+AB200*2+AC200*3+AD200*4+AE200*5)/SUM(AA200:AE200)</f>
        <v>1.5161290322580645</v>
      </c>
      <c r="AD201" s="33"/>
      <c r="AE201" s="155">
        <f>(AE200*1.5+AD200-AB200-AA200*1.5)/SUM(AA200:AE200)</f>
        <v>-1.2096774193548387</v>
      </c>
      <c r="AJ201" s="10"/>
    </row>
    <row r="202" spans="5:39" x14ac:dyDescent="0.3">
      <c r="E202" s="71"/>
      <c r="F202" s="169" t="s">
        <v>175</v>
      </c>
      <c r="G202" s="172"/>
      <c r="H202" s="172"/>
      <c r="I202" s="172"/>
      <c r="J202" s="172"/>
      <c r="K202" s="172"/>
      <c r="L202" s="172"/>
      <c r="M202" s="172"/>
      <c r="N202" s="172"/>
      <c r="O202" s="170"/>
      <c r="Q202" s="10">
        <f t="shared" ref="Q202:AE202" si="74">SUMIFS(Q$18:Q$130,$P$18:$P$130,"&gt;2",$K$18:$K$130,-1)</f>
        <v>2</v>
      </c>
      <c r="R202" s="1">
        <f t="shared" si="74"/>
        <v>0</v>
      </c>
      <c r="S202" s="1">
        <f t="shared" si="74"/>
        <v>0</v>
      </c>
      <c r="T202" s="1">
        <f t="shared" si="74"/>
        <v>0</v>
      </c>
      <c r="U202" s="9">
        <f t="shared" si="74"/>
        <v>0</v>
      </c>
      <c r="V202" s="1">
        <f t="shared" si="74"/>
        <v>2</v>
      </c>
      <c r="W202" s="1">
        <f t="shared" si="74"/>
        <v>2</v>
      </c>
      <c r="X202" s="1">
        <f t="shared" si="74"/>
        <v>2</v>
      </c>
      <c r="Y202" s="1">
        <f t="shared" si="74"/>
        <v>2</v>
      </c>
      <c r="Z202" s="1">
        <f t="shared" si="74"/>
        <v>0</v>
      </c>
      <c r="AA202" s="10">
        <f t="shared" si="74"/>
        <v>4</v>
      </c>
      <c r="AB202" s="1">
        <f t="shared" si="74"/>
        <v>0</v>
      </c>
      <c r="AC202" s="1">
        <f t="shared" si="74"/>
        <v>0</v>
      </c>
      <c r="AD202" s="1">
        <f t="shared" si="74"/>
        <v>2.5</v>
      </c>
      <c r="AE202" s="9">
        <f t="shared" si="74"/>
        <v>5</v>
      </c>
      <c r="AJ202" s="10"/>
    </row>
    <row r="203" spans="5:39" x14ac:dyDescent="0.3">
      <c r="E203" s="71"/>
      <c r="F203" s="124" t="s">
        <v>25</v>
      </c>
      <c r="G203" s="125"/>
      <c r="H203" s="124" t="s">
        <v>168</v>
      </c>
      <c r="I203" s="174"/>
      <c r="J203" s="174"/>
      <c r="K203" s="174"/>
      <c r="L203" s="174"/>
      <c r="M203" s="174"/>
      <c r="N203" s="174"/>
      <c r="O203" s="125"/>
      <c r="P203" s="115"/>
      <c r="Q203" s="154"/>
      <c r="R203" s="151"/>
      <c r="S203" s="151">
        <f>(Q202*1+R202*2+S202*3+T202*4+U202*5)/SUM(Q202:U202)</f>
        <v>1</v>
      </c>
      <c r="T203" s="151"/>
      <c r="U203" s="156">
        <f>(U202*1.5+T202-R202-Q202*1.5)/SUM(Q202:U202)</f>
        <v>-1.5</v>
      </c>
      <c r="V203" s="151"/>
      <c r="W203" s="151"/>
      <c r="X203" s="151">
        <f>(V202*1+W202*2+X202*3+Y202*4+Z202*5)/SUM(V202:Z202)</f>
        <v>2.5</v>
      </c>
      <c r="Y203" s="151"/>
      <c r="Z203" s="156">
        <f>(Z202*1.5+Y202-W202-V202*1.5)/SUM(V202:Z202)</f>
        <v>-0.375</v>
      </c>
      <c r="AA203" s="154"/>
      <c r="AB203" s="151"/>
      <c r="AC203" s="151">
        <f>(AA202*1+AB202*2+AC202*3+AD202*4+AE202*5)/SUM(AA202:AE202)</f>
        <v>3.3913043478260869</v>
      </c>
      <c r="AD203" s="151"/>
      <c r="AE203" s="156">
        <f>(AE202*1.5+AD202-AB202-AA202*1.5)/SUM(AA202:AE202)</f>
        <v>0.34782608695652173</v>
      </c>
      <c r="AJ203" s="10"/>
    </row>
    <row r="204" spans="5:39" x14ac:dyDescent="0.3">
      <c r="E204" s="71"/>
      <c r="F204" s="169"/>
      <c r="G204" s="173"/>
      <c r="H204" s="173"/>
      <c r="I204" s="173"/>
      <c r="J204" s="173"/>
      <c r="K204" s="173"/>
      <c r="L204" s="173"/>
      <c r="M204" s="173"/>
      <c r="N204" s="173"/>
      <c r="O204" s="170"/>
      <c r="AJ204" s="10"/>
    </row>
    <row r="205" spans="5:39" x14ac:dyDescent="0.3">
      <c r="F205" s="32"/>
      <c r="AJ205" s="10"/>
    </row>
    <row r="206" spans="5:39" x14ac:dyDescent="0.3">
      <c r="E206" t="s">
        <v>122</v>
      </c>
      <c r="F206" s="58"/>
      <c r="G206" s="49"/>
      <c r="H206" s="169" t="s">
        <v>165</v>
      </c>
      <c r="I206" s="58"/>
      <c r="J206" s="49"/>
      <c r="K206" s="49"/>
      <c r="L206" s="112"/>
      <c r="AF206" s="62">
        <f t="shared" ref="AF206:AM206" si="75">SUMIF($K$18:$K$130,1,AF$18:AF$130)</f>
        <v>49</v>
      </c>
      <c r="AG206" s="62">
        <f t="shared" si="75"/>
        <v>6</v>
      </c>
      <c r="AH206" s="62">
        <f t="shared" si="75"/>
        <v>5</v>
      </c>
      <c r="AI206" s="62">
        <f t="shared" si="75"/>
        <v>6</v>
      </c>
      <c r="AJ206" s="81">
        <f t="shared" si="75"/>
        <v>23</v>
      </c>
      <c r="AK206" s="62">
        <f t="shared" si="75"/>
        <v>6</v>
      </c>
      <c r="AL206" s="62">
        <f t="shared" si="75"/>
        <v>3</v>
      </c>
      <c r="AM206" s="117">
        <f t="shared" si="75"/>
        <v>16</v>
      </c>
    </row>
    <row r="207" spans="5:39" x14ac:dyDescent="0.3">
      <c r="F207" s="58"/>
      <c r="G207" s="49"/>
      <c r="H207" s="169" t="s">
        <v>164</v>
      </c>
      <c r="I207" s="49"/>
      <c r="J207" s="49"/>
      <c r="K207" s="49"/>
      <c r="L207" s="112"/>
      <c r="AF207" s="62">
        <f t="shared" ref="AF207:AM207" si="76">SUMIF($K$18:$K$130,-1,AF$18:AF$130)</f>
        <v>15</v>
      </c>
      <c r="AG207" s="62">
        <f t="shared" si="76"/>
        <v>2</v>
      </c>
      <c r="AH207" s="62">
        <f t="shared" si="76"/>
        <v>0</v>
      </c>
      <c r="AI207" s="62">
        <f t="shared" si="76"/>
        <v>1</v>
      </c>
      <c r="AJ207" s="81">
        <f t="shared" si="76"/>
        <v>8</v>
      </c>
      <c r="AK207" s="62">
        <f t="shared" si="76"/>
        <v>1</v>
      </c>
      <c r="AL207" s="62">
        <f t="shared" si="76"/>
        <v>3</v>
      </c>
      <c r="AM207" s="117">
        <f t="shared" si="76"/>
        <v>3</v>
      </c>
    </row>
    <row r="208" spans="5:39" x14ac:dyDescent="0.3">
      <c r="F208" s="56"/>
      <c r="G208" s="49"/>
      <c r="H208" s="113" t="s">
        <v>123</v>
      </c>
      <c r="I208" s="102"/>
      <c r="J208" s="102"/>
      <c r="K208" s="102"/>
      <c r="L208" s="114"/>
      <c r="M208" s="114"/>
      <c r="N208" s="114"/>
      <c r="O208" s="114"/>
      <c r="P208" s="114"/>
      <c r="Q208" s="103"/>
      <c r="R208" s="102"/>
      <c r="S208" s="102"/>
      <c r="T208" s="102"/>
      <c r="U208" s="104"/>
      <c r="V208" s="102"/>
      <c r="W208" s="102"/>
      <c r="X208" s="102"/>
      <c r="Y208" s="102"/>
      <c r="Z208" s="102"/>
      <c r="AA208" s="103"/>
      <c r="AB208" s="102"/>
      <c r="AC208" s="102"/>
      <c r="AD208" s="102"/>
      <c r="AE208" s="104"/>
      <c r="AF208" s="201">
        <f>AF207/(AF207+AF206)*100</f>
        <v>23.4375</v>
      </c>
      <c r="AG208" s="201">
        <f t="shared" ref="AG208:AM208" si="77">AG207/(AG207+AG206)*100</f>
        <v>25</v>
      </c>
      <c r="AH208" s="127">
        <f t="shared" si="77"/>
        <v>0</v>
      </c>
      <c r="AI208" s="127">
        <f t="shared" si="77"/>
        <v>14.285714285714285</v>
      </c>
      <c r="AJ208" s="128">
        <f t="shared" si="77"/>
        <v>25.806451612903224</v>
      </c>
      <c r="AK208" s="127">
        <f t="shared" si="77"/>
        <v>14.285714285714285</v>
      </c>
      <c r="AL208" s="201">
        <f t="shared" si="77"/>
        <v>50</v>
      </c>
      <c r="AM208" s="129">
        <f t="shared" si="77"/>
        <v>15.789473684210526</v>
      </c>
    </row>
    <row r="209" spans="6:39" x14ac:dyDescent="0.3">
      <c r="F209" s="56"/>
      <c r="G209" s="49"/>
      <c r="H209" s="58" t="s">
        <v>32</v>
      </c>
      <c r="I209" s="49"/>
      <c r="J209" s="49"/>
      <c r="K209" s="49"/>
      <c r="L209" s="112"/>
      <c r="AF209" s="62">
        <f t="shared" ref="AF209:AM209" si="78">AF131-AF206-AF207</f>
        <v>0</v>
      </c>
      <c r="AG209" s="62">
        <f t="shared" si="78"/>
        <v>0</v>
      </c>
      <c r="AH209" s="62">
        <f t="shared" si="78"/>
        <v>0</v>
      </c>
      <c r="AI209" s="62">
        <f t="shared" si="78"/>
        <v>0</v>
      </c>
      <c r="AJ209" s="81">
        <f t="shared" si="78"/>
        <v>0</v>
      </c>
      <c r="AK209" s="62">
        <f t="shared" si="78"/>
        <v>0</v>
      </c>
      <c r="AL209" s="62">
        <f t="shared" si="78"/>
        <v>0</v>
      </c>
      <c r="AM209" s="117">
        <f t="shared" si="78"/>
        <v>0</v>
      </c>
    </row>
    <row r="210" spans="6:39" x14ac:dyDescent="0.3">
      <c r="AF210" s="62"/>
      <c r="AG210" s="62"/>
      <c r="AH210" s="62"/>
      <c r="AI210" s="62"/>
      <c r="AJ210" s="81"/>
      <c r="AK210" s="62"/>
      <c r="AL210" s="62"/>
      <c r="AM210" s="117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3">
    <sortCondition ref="B8:B133"/>
    <sortCondition ref="D8:D133"/>
    <sortCondition ref="C8:C133"/>
    <sortCondition ref="E8:E133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566"/>
  <sheetViews>
    <sheetView zoomScaleNormal="100" workbookViewId="0">
      <pane ySplit="17" topLeftCell="A18" activePane="bottomLeft" state="frozen"/>
      <selection pane="bottomLeft" activeCell="AF29" sqref="AF29"/>
    </sheetView>
  </sheetViews>
  <sheetFormatPr defaultColWidth="4.6640625" defaultRowHeight="14.4" x14ac:dyDescent="0.3"/>
  <cols>
    <col min="2" max="2" width="5" bestFit="1" customWidth="1"/>
    <col min="3" max="3" width="3.6640625" customWidth="1"/>
    <col min="4" max="4" width="4" bestFit="1" customWidth="1"/>
    <col min="5" max="5" width="25.77734375" customWidth="1"/>
    <col min="6" max="13" width="4.33203125" style="18" customWidth="1"/>
    <col min="14" max="14" width="5.21875" style="18" customWidth="1"/>
    <col min="15" max="16" width="4.33203125" style="18" customWidth="1"/>
    <col min="17" max="17" width="4.6640625" style="10" customWidth="1"/>
    <col min="18" max="18" width="4.6640625" style="1"/>
    <col min="19" max="19" width="5.33203125" style="1" customWidth="1"/>
    <col min="20" max="20" width="4.6640625" style="1"/>
    <col min="21" max="21" width="5.77734375" style="9" customWidth="1"/>
    <col min="22" max="23" width="4.6640625" style="1"/>
    <col min="24" max="24" width="5.33203125" style="1" customWidth="1"/>
    <col min="25" max="25" width="4.6640625" style="1"/>
    <col min="26" max="26" width="5.44140625" style="1" customWidth="1"/>
    <col min="27" max="27" width="4.6640625" style="10"/>
    <col min="28" max="28" width="4.6640625" style="1"/>
    <col min="29" max="29" width="5.5546875" style="1" customWidth="1"/>
    <col min="30" max="30" width="4.6640625" style="1"/>
    <col min="31" max="31" width="5.44140625" style="9" customWidth="1"/>
    <col min="32" max="35" width="4.6640625" style="1"/>
    <col min="36" max="36" width="4.6640625" style="16" customWidth="1"/>
    <col min="37" max="37" width="4.6640625" style="1" customWidth="1"/>
    <col min="38" max="38" width="4.6640625" style="1"/>
    <col min="39" max="39" width="4.6640625" style="9"/>
    <col min="40" max="40" width="9.33203125" style="19" customWidth="1"/>
    <col min="41" max="72" width="4.6640625" style="1"/>
  </cols>
  <sheetData>
    <row r="1" spans="1:80" hidden="1" x14ac:dyDescent="0.3">
      <c r="A1" s="53"/>
      <c r="B1" s="53"/>
      <c r="C1" s="53"/>
      <c r="D1" s="53"/>
      <c r="E1" s="133" t="s">
        <v>50</v>
      </c>
      <c r="F1" s="133"/>
      <c r="G1" s="139"/>
      <c r="H1" s="139"/>
      <c r="I1" s="139"/>
      <c r="J1" s="139"/>
      <c r="K1" s="139"/>
      <c r="L1" s="139"/>
      <c r="M1" s="139"/>
      <c r="N1" s="133"/>
      <c r="O1" s="133"/>
      <c r="P1" s="133"/>
      <c r="Q1" s="135">
        <f>Q$131*1.5</f>
        <v>16.5</v>
      </c>
      <c r="R1" s="136">
        <f>R$131</f>
        <v>14</v>
      </c>
      <c r="S1" s="136">
        <f t="shared" ref="S1:T1" si="0">S$131</f>
        <v>10.5</v>
      </c>
      <c r="T1" s="136">
        <f t="shared" si="0"/>
        <v>11.5</v>
      </c>
      <c r="U1" s="137">
        <f>U$131*1.5</f>
        <v>14.25</v>
      </c>
      <c r="V1" s="135">
        <f>V$131*1.5</f>
        <v>31.5</v>
      </c>
      <c r="W1" s="136">
        <f>W$131</f>
        <v>22</v>
      </c>
      <c r="X1" s="136">
        <f t="shared" ref="X1:Y1" si="1">X$131</f>
        <v>19</v>
      </c>
      <c r="Y1" s="136">
        <f t="shared" si="1"/>
        <v>17</v>
      </c>
      <c r="Z1" s="137">
        <f>Z$131*1.5</f>
        <v>18.75</v>
      </c>
      <c r="AA1" s="135">
        <f>AA$131*1.5</f>
        <v>58.5</v>
      </c>
      <c r="AB1" s="136">
        <f>AB$131</f>
        <v>48.5</v>
      </c>
      <c r="AC1" s="136">
        <f t="shared" ref="AC1:AD1" si="2">AC$131</f>
        <v>36.5</v>
      </c>
      <c r="AD1" s="136">
        <f t="shared" si="2"/>
        <v>37.5</v>
      </c>
      <c r="AE1" s="137">
        <f>AE$131*1.5</f>
        <v>57</v>
      </c>
      <c r="AJ1" s="10"/>
    </row>
    <row r="2" spans="1:80" x14ac:dyDescent="0.3">
      <c r="A2" s="53"/>
      <c r="B2" s="53"/>
      <c r="C2" s="53"/>
      <c r="D2" s="53"/>
      <c r="E2" s="133" t="s">
        <v>127</v>
      </c>
      <c r="F2" s="133"/>
      <c r="G2" s="139"/>
      <c r="H2" s="145"/>
      <c r="I2" s="145"/>
      <c r="J2" s="139"/>
      <c r="K2" s="139"/>
      <c r="L2" s="139">
        <f>L11</f>
        <v>25</v>
      </c>
      <c r="M2" s="139">
        <f>M11</f>
        <v>40</v>
      </c>
      <c r="N2" s="139">
        <f>N11</f>
        <v>91</v>
      </c>
      <c r="O2" s="133"/>
      <c r="P2" s="133"/>
      <c r="Q2" s="138"/>
      <c r="R2" s="139"/>
      <c r="S2" s="145">
        <f>(T1+U1+-R1-Q1)/SUM(Q1:U1)</f>
        <v>-7.116104868913857E-2</v>
      </c>
      <c r="T2" s="139"/>
      <c r="U2" s="140"/>
      <c r="V2" s="138"/>
      <c r="W2" s="139"/>
      <c r="X2" s="145">
        <f>(Y1+Z1+-W1-V1)/SUM(V1:Z1)</f>
        <v>-0.16397228637413394</v>
      </c>
      <c r="Y2" s="139"/>
      <c r="Z2" s="140"/>
      <c r="AA2" s="138"/>
      <c r="AB2" s="139"/>
      <c r="AC2" s="145">
        <f>(AD1+AE1+-AB1-AA1)/SUM(AA1:AE1)</f>
        <v>-5.2521008403361345E-2</v>
      </c>
      <c r="AD2" s="139"/>
      <c r="AE2" s="140"/>
      <c r="AJ2" s="10"/>
    </row>
    <row r="3" spans="1:80" hidden="1" x14ac:dyDescent="0.3">
      <c r="A3" s="53"/>
      <c r="B3" s="53"/>
      <c r="C3" s="53"/>
      <c r="D3" s="53"/>
      <c r="E3" s="133" t="s">
        <v>53</v>
      </c>
      <c r="F3" s="133"/>
      <c r="G3" s="139"/>
      <c r="H3" s="145"/>
      <c r="I3" s="145"/>
      <c r="J3" s="139"/>
      <c r="K3" s="139"/>
      <c r="L3" s="139"/>
      <c r="M3" s="139"/>
      <c r="N3" s="133"/>
      <c r="O3" s="133"/>
      <c r="P3" s="133"/>
      <c r="Q3" s="138">
        <f>Q147*1.5</f>
        <v>3</v>
      </c>
      <c r="R3" s="139">
        <f>R147</f>
        <v>4</v>
      </c>
      <c r="S3" s="139">
        <f t="shared" ref="S3:T3" si="3">S147</f>
        <v>6</v>
      </c>
      <c r="T3" s="139">
        <f t="shared" si="3"/>
        <v>7</v>
      </c>
      <c r="U3" s="140">
        <f>U147*1.5</f>
        <v>7.5</v>
      </c>
      <c r="V3" s="138">
        <f>V147*1.5</f>
        <v>15</v>
      </c>
      <c r="W3" s="139">
        <f>W147</f>
        <v>10.5</v>
      </c>
      <c r="X3" s="139">
        <f t="shared" ref="X3:Y3" si="4">X147</f>
        <v>5.5</v>
      </c>
      <c r="Y3" s="139">
        <f t="shared" si="4"/>
        <v>4</v>
      </c>
      <c r="Z3" s="140">
        <f>Z147*1.5</f>
        <v>4.5</v>
      </c>
      <c r="AA3" s="138">
        <f>AA147*1.5</f>
        <v>24</v>
      </c>
      <c r="AB3" s="139">
        <f>AB147</f>
        <v>21.5</v>
      </c>
      <c r="AC3" s="139">
        <f t="shared" ref="AC3:AD3" si="5">AC147</f>
        <v>12</v>
      </c>
      <c r="AD3" s="139">
        <f t="shared" si="5"/>
        <v>10</v>
      </c>
      <c r="AE3" s="140">
        <f>AE147*1.5</f>
        <v>10.5</v>
      </c>
      <c r="AJ3" s="10"/>
    </row>
    <row r="4" spans="1:80" x14ac:dyDescent="0.3">
      <c r="A4" s="53"/>
      <c r="B4" s="53"/>
      <c r="C4" s="53"/>
      <c r="D4" s="53"/>
      <c r="E4" s="133" t="s">
        <v>130</v>
      </c>
      <c r="F4" s="133"/>
      <c r="G4" s="139"/>
      <c r="H4" s="145"/>
      <c r="I4" s="145"/>
      <c r="J4" s="139"/>
      <c r="K4" s="139"/>
      <c r="L4" s="139">
        <f>L12</f>
        <v>10</v>
      </c>
      <c r="M4" s="139">
        <f t="shared" ref="M4:N4" si="6">M12</f>
        <v>14</v>
      </c>
      <c r="N4" s="139">
        <f t="shared" si="6"/>
        <v>29</v>
      </c>
      <c r="O4" s="133"/>
      <c r="P4" s="133"/>
      <c r="Q4" s="138"/>
      <c r="R4" s="139"/>
      <c r="S4" s="145">
        <f>(T3+U3+-R3-Q3)/SUM(Q3:U3)</f>
        <v>0.27272727272727271</v>
      </c>
      <c r="T4" s="139"/>
      <c r="U4" s="140"/>
      <c r="V4" s="138"/>
      <c r="W4" s="139"/>
      <c r="X4" s="145">
        <f>(Y3+Z3+-W3-V3)/SUM(V3:Z3)</f>
        <v>-0.43037974683544306</v>
      </c>
      <c r="Y4" s="139"/>
      <c r="Z4" s="140"/>
      <c r="AA4" s="138"/>
      <c r="AB4" s="139"/>
      <c r="AC4" s="145">
        <f>(AD3+AE3+-AB3-AA3)/SUM(AA3:AE3)</f>
        <v>-0.32051282051282054</v>
      </c>
      <c r="AD4" s="139"/>
      <c r="AE4" s="140"/>
      <c r="AJ4" s="10"/>
    </row>
    <row r="5" spans="1:80" hidden="1" x14ac:dyDescent="0.3">
      <c r="A5" s="53"/>
      <c r="B5" s="53"/>
      <c r="C5" s="53"/>
      <c r="D5" s="53"/>
      <c r="E5" s="133" t="s">
        <v>51</v>
      </c>
      <c r="F5" s="133"/>
      <c r="G5" s="139"/>
      <c r="H5" s="145"/>
      <c r="I5" s="139"/>
      <c r="J5" s="139"/>
      <c r="K5" s="139"/>
      <c r="L5" s="146"/>
      <c r="M5" s="146"/>
      <c r="N5" s="146"/>
      <c r="O5" s="146"/>
      <c r="P5" s="146"/>
      <c r="Q5" s="135">
        <f>Q151*1.5</f>
        <v>13.5</v>
      </c>
      <c r="R5" s="136">
        <f>R151</f>
        <v>10</v>
      </c>
      <c r="S5" s="136">
        <f t="shared" ref="S5:T5" si="7">S151</f>
        <v>4.5</v>
      </c>
      <c r="T5" s="136">
        <f t="shared" si="7"/>
        <v>4.5</v>
      </c>
      <c r="U5" s="137">
        <f>U151*1.5</f>
        <v>6.75</v>
      </c>
      <c r="V5" s="135">
        <f>V151*1.5</f>
        <v>16.5</v>
      </c>
      <c r="W5" s="136">
        <f>W151</f>
        <v>11.5</v>
      </c>
      <c r="X5" s="136">
        <f t="shared" ref="X5:Y5" si="8">X151</f>
        <v>13.5</v>
      </c>
      <c r="Y5" s="136">
        <f t="shared" si="8"/>
        <v>13</v>
      </c>
      <c r="Z5" s="137">
        <f>Z151*1.5</f>
        <v>14.25</v>
      </c>
      <c r="AA5" s="135">
        <f>AA151*1.5</f>
        <v>34.5</v>
      </c>
      <c r="AB5" s="136">
        <f>AB151</f>
        <v>27</v>
      </c>
      <c r="AC5" s="136">
        <f t="shared" ref="AC5:AD5" si="9">AC151</f>
        <v>24.5</v>
      </c>
      <c r="AD5" s="136">
        <f t="shared" si="9"/>
        <v>27.5</v>
      </c>
      <c r="AE5" s="137">
        <f>AE151*1.5</f>
        <v>46.5</v>
      </c>
      <c r="AJ5" s="10"/>
    </row>
    <row r="6" spans="1:80" x14ac:dyDescent="0.3">
      <c r="A6" s="53"/>
      <c r="B6" s="53"/>
      <c r="C6" s="53"/>
      <c r="D6" s="53"/>
      <c r="E6" s="133" t="s">
        <v>129</v>
      </c>
      <c r="F6" s="133"/>
      <c r="G6" s="139"/>
      <c r="H6" s="145"/>
      <c r="I6" s="139"/>
      <c r="J6" s="139"/>
      <c r="K6" s="139"/>
      <c r="L6" s="146">
        <f>L13</f>
        <v>15</v>
      </c>
      <c r="M6" s="146">
        <f t="shared" ref="M6:N6" si="10">M13</f>
        <v>26</v>
      </c>
      <c r="N6" s="146">
        <f t="shared" si="10"/>
        <v>62</v>
      </c>
      <c r="O6" s="147"/>
      <c r="P6" s="148"/>
      <c r="Q6" s="138"/>
      <c r="R6" s="139"/>
      <c r="S6" s="145">
        <f>(T5+U5+-R5-Q5)/SUM(Q5:U5)</f>
        <v>-0.31210191082802546</v>
      </c>
      <c r="T6" s="139"/>
      <c r="U6" s="140"/>
      <c r="V6" s="138"/>
      <c r="W6" s="139"/>
      <c r="X6" s="145">
        <f>(Y5+Z5+-W5-V5)/SUM(V5:Z5)</f>
        <v>-1.090909090909091E-2</v>
      </c>
      <c r="Y6" s="139"/>
      <c r="Z6" s="140"/>
      <c r="AA6" s="138"/>
      <c r="AB6" s="139"/>
      <c r="AC6" s="145">
        <f>(AD5+AE5+-AB5-AA5)/SUM(AA5:AE5)</f>
        <v>7.8125E-2</v>
      </c>
      <c r="AD6" s="139"/>
      <c r="AE6" s="140"/>
      <c r="AJ6" s="10"/>
    </row>
    <row r="7" spans="1:80" hidden="1" x14ac:dyDescent="0.3">
      <c r="A7" s="53"/>
      <c r="B7" s="53"/>
      <c r="C7" s="53"/>
      <c r="D7" s="53"/>
      <c r="E7" s="133" t="s">
        <v>56</v>
      </c>
      <c r="F7" s="133"/>
      <c r="G7" s="139"/>
      <c r="H7" s="145"/>
      <c r="I7" s="145"/>
      <c r="J7" s="139"/>
      <c r="K7" s="139"/>
      <c r="L7" s="139"/>
      <c r="M7" s="139"/>
      <c r="N7" s="133"/>
      <c r="O7" s="133"/>
      <c r="P7" s="133"/>
      <c r="Q7" s="135">
        <f>Q155*1.5</f>
        <v>3</v>
      </c>
      <c r="R7" s="136">
        <f>R155</f>
        <v>2</v>
      </c>
      <c r="S7" s="136">
        <f t="shared" ref="S7:T7" si="11">S155</f>
        <v>0</v>
      </c>
      <c r="T7" s="136">
        <f t="shared" si="11"/>
        <v>0</v>
      </c>
      <c r="U7" s="137">
        <f>U155*1.5</f>
        <v>3</v>
      </c>
      <c r="V7" s="135">
        <f>V155*1.5</f>
        <v>4.5</v>
      </c>
      <c r="W7" s="136">
        <f>W155</f>
        <v>1</v>
      </c>
      <c r="X7" s="136">
        <f t="shared" ref="X7:Y7" si="12">X155</f>
        <v>0</v>
      </c>
      <c r="Y7" s="136">
        <f t="shared" si="12"/>
        <v>2.5</v>
      </c>
      <c r="Z7" s="137">
        <f>Z155*1.5</f>
        <v>6</v>
      </c>
      <c r="AA7" s="135">
        <f>AA155*1.5</f>
        <v>4.5</v>
      </c>
      <c r="AB7" s="136">
        <f>AB155</f>
        <v>1.5</v>
      </c>
      <c r="AC7" s="136">
        <f t="shared" ref="AC7:AD7" si="13">AC155</f>
        <v>0</v>
      </c>
      <c r="AD7" s="136">
        <f t="shared" si="13"/>
        <v>5.5</v>
      </c>
      <c r="AE7" s="137">
        <f>AE155*1.5</f>
        <v>16.5</v>
      </c>
      <c r="AJ7" s="10"/>
    </row>
    <row r="8" spans="1:80" x14ac:dyDescent="0.3">
      <c r="A8" s="53"/>
      <c r="B8" s="53"/>
      <c r="C8" s="53"/>
      <c r="D8" s="53"/>
      <c r="E8" s="133" t="s">
        <v>131</v>
      </c>
      <c r="F8" s="133"/>
      <c r="G8" s="139"/>
      <c r="H8" s="145"/>
      <c r="I8" s="145"/>
      <c r="J8" s="139"/>
      <c r="K8" s="139"/>
      <c r="L8" s="139">
        <f>L14</f>
        <v>3</v>
      </c>
      <c r="M8" s="139">
        <f t="shared" ref="M8:N8" si="14">M14</f>
        <v>6</v>
      </c>
      <c r="N8" s="139">
        <f t="shared" si="14"/>
        <v>12</v>
      </c>
      <c r="O8" s="133"/>
      <c r="P8" s="133"/>
      <c r="Q8" s="138"/>
      <c r="R8" s="139"/>
      <c r="S8" s="145">
        <f>(T7+U7+-R7-Q7)/SUM(Q7:U7)</f>
        <v>-0.25</v>
      </c>
      <c r="T8" s="139"/>
      <c r="U8" s="140"/>
      <c r="V8" s="138"/>
      <c r="W8" s="139"/>
      <c r="X8" s="145">
        <f>(Y7+Z7+-W7-V7)/SUM(V7:Z7)</f>
        <v>0.21428571428571427</v>
      </c>
      <c r="Y8" s="139"/>
      <c r="Z8" s="140"/>
      <c r="AA8" s="138"/>
      <c r="AB8" s="139"/>
      <c r="AC8" s="145">
        <f>(AD7+AE7+-AB7-AA7)/SUM(AA7:AE7)</f>
        <v>0.5714285714285714</v>
      </c>
      <c r="AD8" s="139"/>
      <c r="AE8" s="140"/>
      <c r="AJ8" s="10"/>
    </row>
    <row r="9" spans="1:80" hidden="1" x14ac:dyDescent="0.3">
      <c r="A9" s="53"/>
      <c r="B9" s="53"/>
      <c r="C9" s="53"/>
      <c r="D9" s="53"/>
      <c r="E9" s="133" t="s">
        <v>124</v>
      </c>
      <c r="F9" s="133"/>
      <c r="G9" s="139"/>
      <c r="H9" s="145"/>
      <c r="I9" s="145"/>
      <c r="J9" s="139"/>
      <c r="K9" s="139"/>
      <c r="L9" s="139"/>
      <c r="M9" s="139"/>
      <c r="N9" s="133"/>
      <c r="O9" s="133"/>
      <c r="P9" s="133"/>
      <c r="Q9" s="135">
        <f>Q170*1.5</f>
        <v>0</v>
      </c>
      <c r="R9" s="136">
        <f>R170</f>
        <v>0</v>
      </c>
      <c r="S9" s="136">
        <f t="shared" ref="S9:T9" si="15">S170</f>
        <v>0</v>
      </c>
      <c r="T9" s="136">
        <f t="shared" si="15"/>
        <v>0</v>
      </c>
      <c r="U9" s="137">
        <f>U170*1.5</f>
        <v>0</v>
      </c>
      <c r="V9" s="135">
        <f>V170*1.5</f>
        <v>0</v>
      </c>
      <c r="W9" s="136">
        <f>W170</f>
        <v>0</v>
      </c>
      <c r="X9" s="136">
        <f t="shared" ref="X9:Y9" si="16">X170</f>
        <v>0</v>
      </c>
      <c r="Y9" s="136">
        <f t="shared" si="16"/>
        <v>0</v>
      </c>
      <c r="Z9" s="137">
        <f>Z170*1.5</f>
        <v>0</v>
      </c>
      <c r="AA9" s="135">
        <f>AA170*1.5</f>
        <v>0</v>
      </c>
      <c r="AB9" s="136">
        <f>AB170</f>
        <v>0</v>
      </c>
      <c r="AC9" s="136">
        <f t="shared" ref="AC9:AD9" si="17">AC170</f>
        <v>0</v>
      </c>
      <c r="AD9" s="136">
        <f t="shared" si="17"/>
        <v>0</v>
      </c>
      <c r="AE9" s="137">
        <f>AE170*1.5</f>
        <v>6</v>
      </c>
      <c r="AJ9" s="10"/>
    </row>
    <row r="10" spans="1:80" ht="15" thickBot="1" x14ac:dyDescent="0.35">
      <c r="A10" s="53"/>
      <c r="B10" s="53"/>
      <c r="C10" s="53"/>
      <c r="D10" s="53"/>
      <c r="E10" s="134" t="s">
        <v>132</v>
      </c>
      <c r="F10" s="134"/>
      <c r="G10" s="141"/>
      <c r="H10" s="142"/>
      <c r="I10" s="142"/>
      <c r="J10" s="141"/>
      <c r="K10" s="141"/>
      <c r="L10" s="141">
        <f>L15</f>
        <v>0</v>
      </c>
      <c r="M10" s="141">
        <f t="shared" ref="M10:N10" si="18">M15</f>
        <v>0</v>
      </c>
      <c r="N10" s="141">
        <f t="shared" si="18"/>
        <v>2</v>
      </c>
      <c r="O10" s="134"/>
      <c r="P10" s="134"/>
      <c r="Q10" s="143"/>
      <c r="R10" s="141"/>
      <c r="S10" s="142"/>
      <c r="T10" s="141"/>
      <c r="U10" s="144"/>
      <c r="V10" s="143"/>
      <c r="W10" s="141"/>
      <c r="X10" s="149"/>
      <c r="Y10" s="141"/>
      <c r="Z10" s="144"/>
      <c r="AA10" s="143"/>
      <c r="AB10" s="141"/>
      <c r="AC10" s="149">
        <f>(AD9+AE9+-AB9-AA9)/SUM(AA9:AE9)</f>
        <v>1</v>
      </c>
      <c r="AD10" s="141"/>
      <c r="AE10" s="144"/>
      <c r="AJ10" s="10"/>
    </row>
    <row r="11" spans="1:80" x14ac:dyDescent="0.3">
      <c r="A11" s="53"/>
      <c r="B11" s="53"/>
      <c r="C11" s="53"/>
      <c r="D11" s="53"/>
      <c r="E11" s="56" t="s">
        <v>25</v>
      </c>
      <c r="F11" s="71"/>
      <c r="G11" s="60"/>
      <c r="H11" s="76"/>
      <c r="I11" s="76"/>
      <c r="J11" s="60"/>
      <c r="K11" s="60"/>
      <c r="L11" s="60">
        <f>L131</f>
        <v>25</v>
      </c>
      <c r="M11" s="60">
        <f t="shared" ref="M11:N11" si="19">M131</f>
        <v>40</v>
      </c>
      <c r="N11" s="60">
        <f t="shared" si="19"/>
        <v>91</v>
      </c>
      <c r="O11" s="71"/>
      <c r="P11" s="71"/>
      <c r="Q11" s="81"/>
      <c r="R11" s="60"/>
      <c r="S11" s="76">
        <f>S133</f>
        <v>2.9026548672566372</v>
      </c>
      <c r="T11" s="60"/>
      <c r="U11" s="117"/>
      <c r="V11" s="81"/>
      <c r="W11" s="60"/>
      <c r="X11" s="76">
        <f>X133</f>
        <v>2.7595628415300548</v>
      </c>
      <c r="Y11" s="60"/>
      <c r="Z11" s="117"/>
      <c r="AA11" s="81"/>
      <c r="AB11" s="60"/>
      <c r="AC11" s="76">
        <f>AC133</f>
        <v>2.9348370927318297</v>
      </c>
      <c r="AD11" s="60"/>
      <c r="AE11" s="117"/>
      <c r="AF11" s="49"/>
      <c r="AG11" s="49"/>
      <c r="AH11" s="49"/>
      <c r="AI11" s="49"/>
      <c r="AJ11" s="10"/>
      <c r="AK11" s="49"/>
      <c r="AL11" s="49"/>
      <c r="AN11" s="1"/>
      <c r="BU11" s="1"/>
      <c r="BV11" s="1"/>
      <c r="BW11" s="1"/>
      <c r="BX11" s="1"/>
      <c r="BY11" s="1"/>
      <c r="BZ11" s="1"/>
      <c r="CA11" s="1"/>
      <c r="CB11" s="1"/>
    </row>
    <row r="12" spans="1:80" x14ac:dyDescent="0.3">
      <c r="A12" s="53"/>
      <c r="B12" s="53"/>
      <c r="C12" s="53"/>
      <c r="D12" s="53"/>
      <c r="E12" s="56" t="s">
        <v>55</v>
      </c>
      <c r="F12" s="71"/>
      <c r="G12" s="60"/>
      <c r="H12" s="76"/>
      <c r="I12" s="76"/>
      <c r="J12" s="60"/>
      <c r="K12" s="60"/>
      <c r="L12" s="60">
        <f>L147</f>
        <v>10</v>
      </c>
      <c r="M12" s="60">
        <f t="shared" ref="M12:N12" si="20">M147</f>
        <v>14</v>
      </c>
      <c r="N12" s="60">
        <f t="shared" si="20"/>
        <v>29</v>
      </c>
      <c r="O12" s="71"/>
      <c r="P12" s="71"/>
      <c r="Q12" s="81"/>
      <c r="R12" s="60"/>
      <c r="S12" s="76">
        <f>S149</f>
        <v>3.375</v>
      </c>
      <c r="T12" s="60"/>
      <c r="U12" s="117"/>
      <c r="V12" s="81"/>
      <c r="W12" s="60"/>
      <c r="X12" s="76">
        <f>X149</f>
        <v>2.3787878787878789</v>
      </c>
      <c r="Y12" s="60"/>
      <c r="Z12" s="117"/>
      <c r="AA12" s="81"/>
      <c r="AB12" s="60"/>
      <c r="AC12" s="76">
        <f>AC149</f>
        <v>2.5563909774436091</v>
      </c>
      <c r="AD12" s="60"/>
      <c r="AE12" s="117"/>
      <c r="AF12" s="49"/>
      <c r="AG12" s="49"/>
      <c r="AH12" s="49"/>
      <c r="AI12" s="49"/>
      <c r="AJ12" s="10"/>
      <c r="AK12" s="49"/>
      <c r="AL12" s="49"/>
      <c r="AN12" s="1"/>
      <c r="BU12" s="1"/>
      <c r="BV12" s="1"/>
      <c r="BW12" s="1"/>
      <c r="BX12" s="1"/>
      <c r="BY12" s="1"/>
      <c r="BZ12" s="1"/>
      <c r="CA12" s="1"/>
      <c r="CB12" s="1"/>
    </row>
    <row r="13" spans="1:80" x14ac:dyDescent="0.3">
      <c r="A13" s="53"/>
      <c r="B13" s="53"/>
      <c r="C13" s="53"/>
      <c r="D13" s="53"/>
      <c r="E13" s="56" t="s">
        <v>54</v>
      </c>
      <c r="F13" s="71"/>
      <c r="G13" s="60"/>
      <c r="H13" s="76"/>
      <c r="I13" s="76"/>
      <c r="J13" s="60"/>
      <c r="K13" s="60"/>
      <c r="L13" s="60">
        <f>L151</f>
        <v>15</v>
      </c>
      <c r="M13" s="60">
        <f t="shared" ref="M13:N13" si="21">M151</f>
        <v>26</v>
      </c>
      <c r="N13" s="60">
        <f t="shared" si="21"/>
        <v>62</v>
      </c>
      <c r="O13" s="71"/>
      <c r="P13" s="71"/>
      <c r="Q13" s="81"/>
      <c r="R13" s="60"/>
      <c r="S13" s="76">
        <f>S153</f>
        <v>2.5538461538461537</v>
      </c>
      <c r="T13" s="60"/>
      <c r="U13" s="117"/>
      <c r="V13" s="81"/>
      <c r="W13" s="60"/>
      <c r="X13" s="76">
        <f>X153</f>
        <v>2.9743589743589745</v>
      </c>
      <c r="Y13" s="60"/>
      <c r="Z13" s="117"/>
      <c r="AA13" s="81"/>
      <c r="AB13" s="60"/>
      <c r="AC13" s="76">
        <f>AC153</f>
        <v>3.1240601503759398</v>
      </c>
      <c r="AD13" s="60"/>
      <c r="AE13" s="117"/>
      <c r="AF13" s="49"/>
      <c r="AG13" s="49"/>
      <c r="AH13" s="49"/>
      <c r="AI13" s="49"/>
      <c r="AJ13" s="10"/>
      <c r="AK13" s="49"/>
      <c r="AL13" s="49"/>
      <c r="AN13" s="1"/>
      <c r="BU13" s="1"/>
      <c r="BV13" s="1"/>
      <c r="BW13" s="1"/>
      <c r="BX13" s="1"/>
      <c r="BY13" s="1"/>
      <c r="BZ13" s="1"/>
      <c r="CA13" s="1"/>
      <c r="CB13" s="1"/>
    </row>
    <row r="14" spans="1:80" x14ac:dyDescent="0.3">
      <c r="A14" s="53"/>
      <c r="B14" s="53"/>
      <c r="C14" s="53"/>
      <c r="D14" s="53"/>
      <c r="E14" s="71" t="s">
        <v>58</v>
      </c>
      <c r="F14" s="71"/>
      <c r="G14" s="60"/>
      <c r="H14" s="76"/>
      <c r="I14" s="76"/>
      <c r="J14" s="60"/>
      <c r="K14" s="60"/>
      <c r="L14" s="60">
        <f>+L155</f>
        <v>3</v>
      </c>
      <c r="M14" s="60">
        <f t="shared" ref="M14:N14" si="22">+M155</f>
        <v>6</v>
      </c>
      <c r="N14" s="60">
        <f t="shared" si="22"/>
        <v>12</v>
      </c>
      <c r="O14" s="71"/>
      <c r="P14" s="71"/>
      <c r="Q14" s="81"/>
      <c r="R14" s="60"/>
      <c r="S14" s="76">
        <f>S157</f>
        <v>2.6666666666666665</v>
      </c>
      <c r="T14" s="60"/>
      <c r="U14" s="117"/>
      <c r="V14" s="81"/>
      <c r="W14" s="60"/>
      <c r="X14" s="76">
        <f>X157</f>
        <v>3.3333333333333335</v>
      </c>
      <c r="Y14" s="60"/>
      <c r="Z14" s="117"/>
      <c r="AA14" s="81"/>
      <c r="AB14" s="60"/>
      <c r="AC14" s="76">
        <f>AC157</f>
        <v>3.9523809523809526</v>
      </c>
      <c r="AD14" s="60"/>
      <c r="AE14" s="117"/>
      <c r="AF14" s="49"/>
      <c r="AG14" s="49"/>
      <c r="AH14" s="49"/>
      <c r="AI14" s="49"/>
      <c r="AJ14" s="10"/>
      <c r="AK14" s="49"/>
      <c r="AL14" s="49"/>
      <c r="AN14" s="1"/>
      <c r="BU14" s="1"/>
      <c r="BV14" s="1"/>
      <c r="BW14" s="1"/>
      <c r="BX14" s="1"/>
      <c r="BY14" s="1"/>
      <c r="BZ14" s="1"/>
      <c r="CA14" s="1"/>
      <c r="CB14" s="1"/>
    </row>
    <row r="15" spans="1:80" ht="15" thickBot="1" x14ac:dyDescent="0.35">
      <c r="A15" s="79"/>
      <c r="B15" s="79"/>
      <c r="C15" s="79"/>
      <c r="D15" s="79"/>
      <c r="E15" s="79" t="s">
        <v>133</v>
      </c>
      <c r="F15" s="79"/>
      <c r="G15" s="118"/>
      <c r="H15" s="119"/>
      <c r="I15" s="119"/>
      <c r="J15" s="118"/>
      <c r="K15" s="118"/>
      <c r="L15" s="118">
        <f>L170</f>
        <v>0</v>
      </c>
      <c r="M15" s="118">
        <f>M170</f>
        <v>0</v>
      </c>
      <c r="N15" s="118">
        <f>N170</f>
        <v>2</v>
      </c>
      <c r="O15" s="79"/>
      <c r="P15" s="79"/>
      <c r="Q15" s="120"/>
      <c r="R15" s="118"/>
      <c r="S15" s="119"/>
      <c r="T15" s="119"/>
      <c r="U15" s="122"/>
      <c r="V15" s="123"/>
      <c r="W15" s="119"/>
      <c r="X15" s="119"/>
      <c r="Y15" s="119"/>
      <c r="Z15" s="122"/>
      <c r="AA15" s="123"/>
      <c r="AB15" s="119"/>
      <c r="AC15" s="119">
        <f>AC172</f>
        <v>5</v>
      </c>
      <c r="AD15" s="118"/>
      <c r="AE15" s="121"/>
      <c r="AF15" s="26"/>
      <c r="AG15" s="26"/>
      <c r="AH15" s="26"/>
      <c r="AI15" s="26"/>
      <c r="AJ15" s="40"/>
      <c r="AK15" s="26"/>
      <c r="AL15" s="26"/>
      <c r="AM15" s="39"/>
      <c r="AN15" s="26"/>
      <c r="BU15" s="1"/>
      <c r="BV15" s="1"/>
      <c r="BW15" s="1"/>
      <c r="BX15" s="1"/>
      <c r="BY15" s="1"/>
      <c r="BZ15" s="1"/>
      <c r="CA15" s="1"/>
      <c r="CB15" s="1"/>
    </row>
    <row r="16" spans="1:80" x14ac:dyDescent="0.3"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15" t="s">
        <v>3</v>
      </c>
      <c r="R16" s="215"/>
      <c r="S16" s="215"/>
      <c r="T16" s="215"/>
      <c r="U16" s="215"/>
      <c r="V16" s="215" t="s">
        <v>4</v>
      </c>
      <c r="W16" s="215"/>
      <c r="X16" s="215"/>
      <c r="Y16" s="215"/>
      <c r="Z16" s="215"/>
      <c r="AA16" s="215" t="s">
        <v>5</v>
      </c>
      <c r="AB16" s="215"/>
      <c r="AC16" s="215"/>
      <c r="AD16" s="215"/>
      <c r="AE16" s="215"/>
      <c r="AF16" s="216" t="s">
        <v>6</v>
      </c>
      <c r="AG16" s="217"/>
      <c r="AH16" s="217"/>
      <c r="AI16" s="218"/>
      <c r="AJ16" s="216" t="s">
        <v>7</v>
      </c>
      <c r="AK16" s="217"/>
      <c r="AL16" s="217"/>
      <c r="AM16" s="218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40" s="8" customFormat="1" x14ac:dyDescent="0.3">
      <c r="A17" s="2" t="s">
        <v>27</v>
      </c>
      <c r="B17" s="2" t="s">
        <v>0</v>
      </c>
      <c r="C17" s="5" t="s">
        <v>22</v>
      </c>
      <c r="D17" s="5" t="s">
        <v>23</v>
      </c>
      <c r="E17" s="2" t="s">
        <v>1</v>
      </c>
      <c r="F17" s="35" t="s">
        <v>2</v>
      </c>
      <c r="G17" s="35" t="s">
        <v>9</v>
      </c>
      <c r="H17" s="35" t="s">
        <v>10</v>
      </c>
      <c r="I17" s="75" t="s">
        <v>30</v>
      </c>
      <c r="J17" s="65" t="s">
        <v>49</v>
      </c>
      <c r="K17" s="65" t="s">
        <v>57</v>
      </c>
      <c r="L17" s="24" t="s">
        <v>16</v>
      </c>
      <c r="M17" s="24" t="s">
        <v>19</v>
      </c>
      <c r="N17" s="24" t="s">
        <v>20</v>
      </c>
      <c r="O17" s="24" t="s">
        <v>21</v>
      </c>
      <c r="P17" s="24" t="s">
        <v>18</v>
      </c>
      <c r="Q17" s="6">
        <v>1</v>
      </c>
      <c r="R17" s="4">
        <v>2</v>
      </c>
      <c r="S17" s="4">
        <v>3</v>
      </c>
      <c r="T17" s="4">
        <v>4</v>
      </c>
      <c r="U17" s="7">
        <v>5</v>
      </c>
      <c r="V17" s="4">
        <v>1</v>
      </c>
      <c r="W17" s="4">
        <v>2</v>
      </c>
      <c r="X17" s="4">
        <v>3</v>
      </c>
      <c r="Y17" s="4">
        <v>4</v>
      </c>
      <c r="Z17" s="4">
        <v>5</v>
      </c>
      <c r="AA17" s="6">
        <v>1</v>
      </c>
      <c r="AB17" s="4">
        <v>2</v>
      </c>
      <c r="AC17" s="4">
        <v>3</v>
      </c>
      <c r="AD17" s="4">
        <v>4</v>
      </c>
      <c r="AE17" s="7">
        <v>5</v>
      </c>
      <c r="AF17" s="4">
        <v>1</v>
      </c>
      <c r="AG17" s="4">
        <v>2</v>
      </c>
      <c r="AH17" s="4">
        <v>3</v>
      </c>
      <c r="AI17" s="4">
        <v>4</v>
      </c>
      <c r="AJ17" s="6">
        <v>1</v>
      </c>
      <c r="AK17" s="4">
        <v>2</v>
      </c>
      <c r="AL17" s="4">
        <v>3</v>
      </c>
      <c r="AM17" s="7">
        <v>4</v>
      </c>
      <c r="AN17" s="20"/>
    </row>
    <row r="18" spans="1:40" ht="14.4" customHeight="1" x14ac:dyDescent="0.3">
      <c r="A18">
        <v>31</v>
      </c>
      <c r="B18">
        <v>1993</v>
      </c>
      <c r="C18">
        <v>11</v>
      </c>
      <c r="D18">
        <v>2</v>
      </c>
      <c r="E18" t="s">
        <v>195</v>
      </c>
      <c r="F18" s="18">
        <v>1</v>
      </c>
      <c r="G18" s="18">
        <v>0</v>
      </c>
      <c r="H18" s="18">
        <v>0</v>
      </c>
      <c r="I18" s="18">
        <f>IF(G18=1,1,IF(H18=1,1,0))</f>
        <v>0</v>
      </c>
      <c r="J18" s="1">
        <v>1</v>
      </c>
      <c r="K18" s="1">
        <f t="shared" ref="K18:K81" si="23">IF(F18=2,-1,IF(F18=3,-1,IF((F18+G18)=2,-1,IF((F18+H18)=2,-1,1))))</f>
        <v>1</v>
      </c>
      <c r="L18" s="1" t="str">
        <f t="shared" ref="L18:L81" si="24">IF(SUM(Q18:U18)=0,"",(Q18*1+R18*2+S18*3+T18*4+U18*5)/SUM(Q18:U18))</f>
        <v/>
      </c>
      <c r="M18" s="1" t="str">
        <f t="shared" ref="M18:M81" si="25">IF(SUM(V18:Z18)=0,"",(V18*1+W18*2+X18*3+Y18*4+Z18*5)/SUM(V18:Z18))</f>
        <v/>
      </c>
      <c r="N18" s="1">
        <f t="shared" ref="N18:N81" si="26">IF(SUM(AA18:AE18)=0,"",(AA18*1+AB18*2+AC18*3+AD18*4+AE18*5)/SUM(AA18:AE18))</f>
        <v>4</v>
      </c>
      <c r="O18" s="1">
        <f t="shared" ref="O18:O81" si="27">IF(AF18=1,1,(IF(AG18=1,2,(IF(AH18=1,3,(IF(AI18=1,4,"")))))))</f>
        <v>4</v>
      </c>
      <c r="P18" s="1">
        <f t="shared" ref="P18:P81" si="28">IF(AJ18=1,1,(IF(AK18=1,2,(IF(AL18=1,3,(IF(AM18=1,4,"")))))))</f>
        <v>4</v>
      </c>
      <c r="AC18" s="1">
        <v>1</v>
      </c>
      <c r="AD18" s="1">
        <v>1</v>
      </c>
      <c r="AE18" s="9">
        <v>1</v>
      </c>
      <c r="AI18" s="1">
        <v>1</v>
      </c>
      <c r="AJ18" s="15"/>
      <c r="AK18" s="14"/>
      <c r="AL18" s="14"/>
      <c r="AM18" s="9">
        <v>1</v>
      </c>
    </row>
    <row r="19" spans="1:40" ht="14.4" customHeight="1" x14ac:dyDescent="0.3">
      <c r="A19">
        <v>31</v>
      </c>
      <c r="B19">
        <v>1993</v>
      </c>
      <c r="C19">
        <v>18</v>
      </c>
      <c r="D19">
        <v>2</v>
      </c>
      <c r="E19" t="s">
        <v>203</v>
      </c>
      <c r="F19" s="18">
        <v>1</v>
      </c>
      <c r="G19" s="18">
        <v>0</v>
      </c>
      <c r="H19" s="18">
        <v>0</v>
      </c>
      <c r="I19" s="18">
        <f t="shared" ref="I19:I82" si="29">IF(G19=1,1,IF(H19=1,1,0))</f>
        <v>0</v>
      </c>
      <c r="J19" s="1">
        <v>1</v>
      </c>
      <c r="K19" s="1">
        <f t="shared" si="23"/>
        <v>1</v>
      </c>
      <c r="L19" s="1">
        <f t="shared" si="24"/>
        <v>4</v>
      </c>
      <c r="M19" s="1">
        <f t="shared" si="25"/>
        <v>4</v>
      </c>
      <c r="N19" s="1">
        <f t="shared" si="26"/>
        <v>2.8</v>
      </c>
      <c r="O19" s="1">
        <f t="shared" si="27"/>
        <v>1</v>
      </c>
      <c r="P19" s="1">
        <f t="shared" si="28"/>
        <v>1</v>
      </c>
      <c r="S19" s="1">
        <v>1</v>
      </c>
      <c r="T19" s="1">
        <v>1</v>
      </c>
      <c r="U19" s="9">
        <v>1</v>
      </c>
      <c r="X19" s="1">
        <v>1</v>
      </c>
      <c r="Y19" s="1">
        <v>1</v>
      </c>
      <c r="Z19" s="1">
        <v>1</v>
      </c>
      <c r="AB19" s="1">
        <v>1</v>
      </c>
      <c r="AC19" s="1">
        <v>1</v>
      </c>
      <c r="AD19" s="1">
        <v>0.5</v>
      </c>
      <c r="AF19" s="1">
        <v>1</v>
      </c>
      <c r="AJ19" s="10">
        <v>1</v>
      </c>
      <c r="AN19" s="19" t="s">
        <v>45</v>
      </c>
    </row>
    <row r="20" spans="1:40" x14ac:dyDescent="0.3">
      <c r="A20">
        <v>31</v>
      </c>
      <c r="B20">
        <v>1993</v>
      </c>
      <c r="C20">
        <v>4</v>
      </c>
      <c r="D20">
        <v>3</v>
      </c>
      <c r="E20" t="s">
        <v>200</v>
      </c>
      <c r="F20" s="18">
        <v>1</v>
      </c>
      <c r="G20" s="18">
        <v>0</v>
      </c>
      <c r="H20" s="18">
        <v>0</v>
      </c>
      <c r="I20" s="18">
        <f t="shared" si="29"/>
        <v>0</v>
      </c>
      <c r="J20" s="1">
        <v>1</v>
      </c>
      <c r="K20" s="1">
        <f t="shared" si="23"/>
        <v>1</v>
      </c>
      <c r="L20" s="1">
        <f t="shared" si="24"/>
        <v>4.5</v>
      </c>
      <c r="M20" s="1">
        <f t="shared" si="25"/>
        <v>1.8</v>
      </c>
      <c r="N20" s="1">
        <f t="shared" si="26"/>
        <v>2</v>
      </c>
      <c r="O20" s="1">
        <f t="shared" si="27"/>
        <v>1</v>
      </c>
      <c r="P20" s="1">
        <f t="shared" si="28"/>
        <v>1</v>
      </c>
      <c r="T20" s="1">
        <v>1</v>
      </c>
      <c r="U20" s="9">
        <v>1</v>
      </c>
      <c r="V20" s="1">
        <v>1</v>
      </c>
      <c r="W20" s="1">
        <v>1</v>
      </c>
      <c r="X20" s="1">
        <v>0.5</v>
      </c>
      <c r="AA20" s="10">
        <v>1</v>
      </c>
      <c r="AB20" s="1">
        <v>1</v>
      </c>
      <c r="AC20" s="1">
        <v>1</v>
      </c>
      <c r="AF20" s="1">
        <v>1</v>
      </c>
      <c r="AJ20" s="10">
        <v>1</v>
      </c>
    </row>
    <row r="21" spans="1:40" x14ac:dyDescent="0.3">
      <c r="A21" s="53">
        <v>31</v>
      </c>
      <c r="B21">
        <v>1993</v>
      </c>
      <c r="C21" s="184">
        <v>8</v>
      </c>
      <c r="D21" s="184">
        <v>4</v>
      </c>
      <c r="E21" t="s">
        <v>259</v>
      </c>
      <c r="F21" s="18">
        <v>1</v>
      </c>
      <c r="G21" s="18">
        <v>0</v>
      </c>
      <c r="H21" s="18">
        <v>0</v>
      </c>
      <c r="I21" s="18">
        <f t="shared" si="29"/>
        <v>0</v>
      </c>
      <c r="J21" s="1">
        <v>-1</v>
      </c>
      <c r="K21" s="1">
        <f t="shared" si="23"/>
        <v>1</v>
      </c>
      <c r="L21" s="1" t="str">
        <f t="shared" si="24"/>
        <v/>
      </c>
      <c r="M21" s="1">
        <f t="shared" si="25"/>
        <v>4</v>
      </c>
      <c r="N21" s="1">
        <f t="shared" si="26"/>
        <v>4.5</v>
      </c>
      <c r="O21" s="1">
        <f t="shared" si="27"/>
        <v>1</v>
      </c>
      <c r="P21" s="1">
        <f t="shared" si="28"/>
        <v>4</v>
      </c>
      <c r="X21" s="1">
        <v>1</v>
      </c>
      <c r="Y21" s="1">
        <v>1</v>
      </c>
      <c r="Z21" s="1">
        <v>1</v>
      </c>
      <c r="AD21" s="1">
        <v>1</v>
      </c>
      <c r="AE21" s="9">
        <v>1</v>
      </c>
      <c r="AF21" s="1">
        <v>1</v>
      </c>
      <c r="AJ21" s="10"/>
      <c r="AM21" s="9">
        <v>1</v>
      </c>
    </row>
    <row r="22" spans="1:40" x14ac:dyDescent="0.3">
      <c r="A22" s="196">
        <v>31</v>
      </c>
      <c r="B22">
        <v>1993</v>
      </c>
      <c r="C22" s="184">
        <v>6</v>
      </c>
      <c r="D22" s="184">
        <v>5</v>
      </c>
      <c r="E22" t="s">
        <v>265</v>
      </c>
      <c r="F22" s="18">
        <v>1</v>
      </c>
      <c r="G22" s="18">
        <v>0</v>
      </c>
      <c r="H22" s="18">
        <v>0</v>
      </c>
      <c r="I22" s="18">
        <f t="shared" si="29"/>
        <v>0</v>
      </c>
      <c r="J22" s="1">
        <v>1</v>
      </c>
      <c r="K22" s="1">
        <f t="shared" si="23"/>
        <v>1</v>
      </c>
      <c r="L22" s="1" t="str">
        <f t="shared" si="24"/>
        <v/>
      </c>
      <c r="M22" s="1" t="str">
        <f t="shared" si="25"/>
        <v/>
      </c>
      <c r="N22" s="1">
        <f t="shared" si="26"/>
        <v>2</v>
      </c>
      <c r="O22" s="1">
        <f t="shared" si="27"/>
        <v>1</v>
      </c>
      <c r="P22" s="1">
        <f t="shared" si="28"/>
        <v>1</v>
      </c>
      <c r="AA22" s="10">
        <v>1</v>
      </c>
      <c r="AB22" s="1">
        <v>1</v>
      </c>
      <c r="AC22" s="1">
        <v>1</v>
      </c>
      <c r="AF22" s="1">
        <v>1</v>
      </c>
      <c r="AJ22" s="10">
        <v>1</v>
      </c>
    </row>
    <row r="23" spans="1:40" x14ac:dyDescent="0.3">
      <c r="A23" s="53">
        <v>41</v>
      </c>
      <c r="B23">
        <v>1993</v>
      </c>
      <c r="C23" s="184">
        <v>10</v>
      </c>
      <c r="D23" s="184">
        <v>6</v>
      </c>
      <c r="E23" t="s">
        <v>255</v>
      </c>
      <c r="F23" s="18">
        <v>9</v>
      </c>
      <c r="G23" s="18">
        <v>0</v>
      </c>
      <c r="H23" s="18">
        <v>0</v>
      </c>
      <c r="I23" s="18">
        <f t="shared" si="29"/>
        <v>0</v>
      </c>
      <c r="J23" s="1">
        <v>-1</v>
      </c>
      <c r="K23" s="1">
        <f t="shared" si="23"/>
        <v>1</v>
      </c>
      <c r="L23" s="1" t="str">
        <f t="shared" si="24"/>
        <v/>
      </c>
      <c r="M23" s="1" t="str">
        <f t="shared" si="25"/>
        <v/>
      </c>
      <c r="N23" s="1" t="str">
        <f t="shared" si="26"/>
        <v/>
      </c>
      <c r="O23" s="1" t="str">
        <f t="shared" si="27"/>
        <v/>
      </c>
      <c r="P23" s="1" t="str">
        <f t="shared" si="28"/>
        <v/>
      </c>
      <c r="AJ23" s="10"/>
    </row>
    <row r="24" spans="1:40" x14ac:dyDescent="0.3">
      <c r="A24" s="53">
        <v>41</v>
      </c>
      <c r="B24">
        <v>1993</v>
      </c>
      <c r="C24" s="184">
        <v>23</v>
      </c>
      <c r="D24" s="184">
        <v>6</v>
      </c>
      <c r="E24" t="s">
        <v>257</v>
      </c>
      <c r="F24" s="18">
        <v>1</v>
      </c>
      <c r="G24" s="18">
        <v>0</v>
      </c>
      <c r="H24" s="18">
        <v>0</v>
      </c>
      <c r="I24" s="18">
        <f t="shared" si="29"/>
        <v>0</v>
      </c>
      <c r="J24" s="1">
        <v>1</v>
      </c>
      <c r="K24" s="1">
        <f t="shared" si="23"/>
        <v>1</v>
      </c>
      <c r="L24" s="1" t="str">
        <f t="shared" si="24"/>
        <v/>
      </c>
      <c r="M24" s="1" t="str">
        <f t="shared" si="25"/>
        <v/>
      </c>
      <c r="N24" s="1">
        <f t="shared" si="26"/>
        <v>2.8</v>
      </c>
      <c r="O24" s="1">
        <f t="shared" si="27"/>
        <v>1</v>
      </c>
      <c r="P24" s="1">
        <f t="shared" si="28"/>
        <v>1</v>
      </c>
      <c r="AB24" s="1">
        <v>1</v>
      </c>
      <c r="AC24" s="1">
        <v>1</v>
      </c>
      <c r="AD24" s="1">
        <v>0.5</v>
      </c>
      <c r="AF24" s="1">
        <v>1</v>
      </c>
      <c r="AJ24" s="10">
        <v>1</v>
      </c>
    </row>
    <row r="25" spans="1:40" x14ac:dyDescent="0.3">
      <c r="A25">
        <v>41</v>
      </c>
      <c r="B25">
        <v>1993</v>
      </c>
      <c r="C25">
        <v>23</v>
      </c>
      <c r="D25">
        <v>6</v>
      </c>
      <c r="E25" t="s">
        <v>197</v>
      </c>
      <c r="F25" s="18">
        <v>1</v>
      </c>
      <c r="G25" s="18">
        <v>0</v>
      </c>
      <c r="H25" s="18">
        <v>0</v>
      </c>
      <c r="I25" s="18">
        <f t="shared" si="29"/>
        <v>0</v>
      </c>
      <c r="J25" s="1">
        <v>-1</v>
      </c>
      <c r="K25" s="1">
        <f t="shared" si="23"/>
        <v>1</v>
      </c>
      <c r="L25" s="1">
        <f t="shared" si="24"/>
        <v>1.5</v>
      </c>
      <c r="M25" s="1">
        <f t="shared" si="25"/>
        <v>4.5</v>
      </c>
      <c r="N25" s="1">
        <f t="shared" si="26"/>
        <v>4.5</v>
      </c>
      <c r="O25" s="1">
        <f t="shared" si="27"/>
        <v>1</v>
      </c>
      <c r="P25" s="1" t="str">
        <f t="shared" si="28"/>
        <v/>
      </c>
      <c r="Q25" s="10">
        <v>1</v>
      </c>
      <c r="R25" s="1">
        <v>1</v>
      </c>
      <c r="Y25" s="1">
        <v>1</v>
      </c>
      <c r="Z25" s="1">
        <v>1</v>
      </c>
      <c r="AD25" s="1">
        <v>1</v>
      </c>
      <c r="AE25" s="9">
        <v>1</v>
      </c>
      <c r="AF25" s="1">
        <v>1</v>
      </c>
      <c r="AJ25" s="10"/>
    </row>
    <row r="26" spans="1:40" x14ac:dyDescent="0.3">
      <c r="A26">
        <v>41</v>
      </c>
      <c r="B26">
        <v>1993</v>
      </c>
      <c r="C26">
        <v>1</v>
      </c>
      <c r="D26">
        <v>7</v>
      </c>
      <c r="E26" t="s">
        <v>202</v>
      </c>
      <c r="F26" s="18">
        <v>1</v>
      </c>
      <c r="G26" s="18">
        <v>0</v>
      </c>
      <c r="H26" s="18">
        <v>0</v>
      </c>
      <c r="I26" s="18">
        <f t="shared" si="29"/>
        <v>0</v>
      </c>
      <c r="J26" s="1">
        <v>-1</v>
      </c>
      <c r="K26" s="1">
        <f t="shared" si="23"/>
        <v>1</v>
      </c>
      <c r="L26" s="1" t="str">
        <f t="shared" si="24"/>
        <v/>
      </c>
      <c r="M26" s="1" t="str">
        <f t="shared" si="25"/>
        <v/>
      </c>
      <c r="N26" s="1">
        <f t="shared" si="26"/>
        <v>1.5</v>
      </c>
      <c r="O26" s="1">
        <f t="shared" si="27"/>
        <v>1</v>
      </c>
      <c r="P26" s="1">
        <f t="shared" si="28"/>
        <v>1</v>
      </c>
      <c r="AA26" s="10">
        <v>1</v>
      </c>
      <c r="AB26" s="1">
        <v>1</v>
      </c>
      <c r="AF26" s="1">
        <v>1</v>
      </c>
      <c r="AJ26" s="10">
        <v>1</v>
      </c>
      <c r="AN26" s="19" t="s">
        <v>45</v>
      </c>
    </row>
    <row r="27" spans="1:40" x14ac:dyDescent="0.3">
      <c r="A27">
        <v>41</v>
      </c>
      <c r="B27">
        <v>1993</v>
      </c>
      <c r="C27">
        <v>13</v>
      </c>
      <c r="D27">
        <v>7</v>
      </c>
      <c r="E27" t="s">
        <v>194</v>
      </c>
      <c r="F27" s="18">
        <v>1</v>
      </c>
      <c r="G27" s="18">
        <v>0</v>
      </c>
      <c r="H27" s="18">
        <v>0</v>
      </c>
      <c r="I27" s="18">
        <f t="shared" si="29"/>
        <v>0</v>
      </c>
      <c r="J27" s="1">
        <v>-1</v>
      </c>
      <c r="K27" s="1">
        <f t="shared" si="23"/>
        <v>1</v>
      </c>
      <c r="L27" s="1">
        <f t="shared" si="24"/>
        <v>3</v>
      </c>
      <c r="M27" s="1">
        <f t="shared" si="25"/>
        <v>4.2</v>
      </c>
      <c r="N27" s="1">
        <f t="shared" si="26"/>
        <v>4</v>
      </c>
      <c r="O27" s="1">
        <f t="shared" si="27"/>
        <v>1</v>
      </c>
      <c r="P27" s="1">
        <f t="shared" si="28"/>
        <v>1</v>
      </c>
      <c r="R27" s="1">
        <v>0.5</v>
      </c>
      <c r="S27" s="1">
        <v>1</v>
      </c>
      <c r="T27" s="1">
        <v>0.5</v>
      </c>
      <c r="X27" s="1">
        <v>0.5</v>
      </c>
      <c r="Y27" s="1">
        <v>1</v>
      </c>
      <c r="Z27" s="1">
        <v>1</v>
      </c>
      <c r="AC27" s="1">
        <v>1</v>
      </c>
      <c r="AD27" s="1">
        <v>1</v>
      </c>
      <c r="AE27" s="9">
        <v>1</v>
      </c>
      <c r="AF27" s="1">
        <v>1</v>
      </c>
      <c r="AJ27" s="10">
        <v>1</v>
      </c>
      <c r="AN27" s="19" t="s">
        <v>45</v>
      </c>
    </row>
    <row r="28" spans="1:40" x14ac:dyDescent="0.3">
      <c r="A28" s="53">
        <v>41</v>
      </c>
      <c r="B28">
        <v>1993</v>
      </c>
      <c r="C28" s="184">
        <v>15</v>
      </c>
      <c r="D28" s="184">
        <v>7</v>
      </c>
      <c r="E28" t="s">
        <v>263</v>
      </c>
      <c r="F28" s="18">
        <v>9</v>
      </c>
      <c r="G28" s="18">
        <v>0</v>
      </c>
      <c r="H28" s="18">
        <v>0</v>
      </c>
      <c r="I28" s="18">
        <f t="shared" si="29"/>
        <v>0</v>
      </c>
      <c r="J28" s="1">
        <v>1</v>
      </c>
      <c r="K28" s="1">
        <f t="shared" si="23"/>
        <v>1</v>
      </c>
      <c r="L28" s="1" t="str">
        <f t="shared" si="24"/>
        <v/>
      </c>
      <c r="M28" s="1" t="str">
        <f t="shared" si="25"/>
        <v/>
      </c>
      <c r="N28" s="1" t="str">
        <f t="shared" si="26"/>
        <v/>
      </c>
      <c r="O28" s="1" t="str">
        <f t="shared" si="27"/>
        <v/>
      </c>
      <c r="P28" s="1" t="str">
        <f t="shared" si="28"/>
        <v/>
      </c>
      <c r="AJ28" s="10"/>
    </row>
    <row r="29" spans="1:40" x14ac:dyDescent="0.3">
      <c r="A29">
        <v>41</v>
      </c>
      <c r="B29">
        <v>1993</v>
      </c>
      <c r="C29">
        <v>11</v>
      </c>
      <c r="D29">
        <v>11</v>
      </c>
      <c r="E29" t="s">
        <v>201</v>
      </c>
      <c r="F29" s="18">
        <v>1</v>
      </c>
      <c r="G29" s="18">
        <v>0</v>
      </c>
      <c r="H29" s="18">
        <v>0</v>
      </c>
      <c r="I29" s="18">
        <f t="shared" si="29"/>
        <v>0</v>
      </c>
      <c r="J29" s="1">
        <v>1</v>
      </c>
      <c r="K29" s="1">
        <f t="shared" si="23"/>
        <v>1</v>
      </c>
      <c r="L29" s="1">
        <f t="shared" si="24"/>
        <v>2.5</v>
      </c>
      <c r="M29" s="1" t="str">
        <f t="shared" si="25"/>
        <v/>
      </c>
      <c r="N29" s="1">
        <f t="shared" si="26"/>
        <v>4</v>
      </c>
      <c r="O29" s="1">
        <f t="shared" si="27"/>
        <v>1</v>
      </c>
      <c r="P29" s="1" t="str">
        <f t="shared" si="28"/>
        <v/>
      </c>
      <c r="R29" s="1">
        <v>1</v>
      </c>
      <c r="S29" s="1">
        <v>1</v>
      </c>
      <c r="AC29" s="1">
        <v>1</v>
      </c>
      <c r="AD29" s="1">
        <v>1</v>
      </c>
      <c r="AE29" s="9">
        <v>1</v>
      </c>
      <c r="AF29" s="1">
        <v>1</v>
      </c>
      <c r="AJ29" s="10"/>
    </row>
    <row r="30" spans="1:40" x14ac:dyDescent="0.3">
      <c r="A30" s="53">
        <v>41</v>
      </c>
      <c r="B30">
        <v>1993</v>
      </c>
      <c r="C30" s="184">
        <v>11</v>
      </c>
      <c r="D30" s="184">
        <v>11</v>
      </c>
      <c r="E30" t="s">
        <v>264</v>
      </c>
      <c r="F30" s="18">
        <v>9</v>
      </c>
      <c r="G30" s="18">
        <v>0</v>
      </c>
      <c r="H30" s="18">
        <v>0</v>
      </c>
      <c r="I30" s="18">
        <f t="shared" si="29"/>
        <v>0</v>
      </c>
      <c r="J30" s="1">
        <v>1</v>
      </c>
      <c r="K30" s="1">
        <f t="shared" si="23"/>
        <v>1</v>
      </c>
      <c r="L30" s="1" t="str">
        <f t="shared" si="24"/>
        <v/>
      </c>
      <c r="M30" s="1" t="str">
        <f t="shared" si="25"/>
        <v/>
      </c>
      <c r="N30" s="1" t="str">
        <f t="shared" si="26"/>
        <v/>
      </c>
      <c r="O30" s="1" t="str">
        <f t="shared" si="27"/>
        <v/>
      </c>
      <c r="P30" s="1" t="str">
        <f t="shared" si="28"/>
        <v/>
      </c>
      <c r="AJ30" s="10"/>
    </row>
    <row r="31" spans="1:40" x14ac:dyDescent="0.3">
      <c r="A31">
        <v>41</v>
      </c>
      <c r="B31">
        <v>1993</v>
      </c>
      <c r="C31">
        <v>18</v>
      </c>
      <c r="D31">
        <v>11</v>
      </c>
      <c r="E31" t="s">
        <v>198</v>
      </c>
      <c r="F31" s="18">
        <v>1</v>
      </c>
      <c r="G31" s="18">
        <v>0</v>
      </c>
      <c r="H31" s="18">
        <v>0</v>
      </c>
      <c r="I31" s="18">
        <f t="shared" si="29"/>
        <v>0</v>
      </c>
      <c r="J31" s="1">
        <v>-1</v>
      </c>
      <c r="K31" s="1">
        <f t="shared" si="23"/>
        <v>1</v>
      </c>
      <c r="L31" s="1" t="str">
        <f t="shared" si="24"/>
        <v/>
      </c>
      <c r="M31" s="1">
        <f t="shared" si="25"/>
        <v>3</v>
      </c>
      <c r="N31" s="1">
        <f t="shared" si="26"/>
        <v>2</v>
      </c>
      <c r="O31" s="1">
        <f t="shared" si="27"/>
        <v>1</v>
      </c>
      <c r="P31" s="1">
        <f t="shared" si="28"/>
        <v>4</v>
      </c>
      <c r="W31" s="1">
        <v>0.5</v>
      </c>
      <c r="X31" s="1">
        <v>1</v>
      </c>
      <c r="Y31" s="1">
        <v>0.5</v>
      </c>
      <c r="AA31" s="10">
        <v>0.5</v>
      </c>
      <c r="AB31" s="1">
        <v>1</v>
      </c>
      <c r="AC31" s="1">
        <v>0.5</v>
      </c>
      <c r="AF31" s="1">
        <v>1</v>
      </c>
      <c r="AJ31" s="10"/>
      <c r="AM31" s="9">
        <v>1</v>
      </c>
      <c r="AN31" s="19" t="s">
        <v>45</v>
      </c>
    </row>
    <row r="32" spans="1:40" x14ac:dyDescent="0.3">
      <c r="A32">
        <v>41</v>
      </c>
      <c r="B32">
        <v>1993</v>
      </c>
      <c r="C32">
        <v>18</v>
      </c>
      <c r="D32">
        <v>11</v>
      </c>
      <c r="E32" t="s">
        <v>196</v>
      </c>
      <c r="F32" s="18">
        <v>1</v>
      </c>
      <c r="G32" s="18">
        <v>0</v>
      </c>
      <c r="H32" s="18">
        <v>0</v>
      </c>
      <c r="I32" s="18">
        <f t="shared" si="29"/>
        <v>0</v>
      </c>
      <c r="J32" s="1">
        <v>1</v>
      </c>
      <c r="K32" s="1">
        <f t="shared" si="23"/>
        <v>1</v>
      </c>
      <c r="L32" s="1">
        <f t="shared" si="24"/>
        <v>3.2</v>
      </c>
      <c r="M32" s="1" t="str">
        <f t="shared" si="25"/>
        <v/>
      </c>
      <c r="N32" s="1">
        <f t="shared" si="26"/>
        <v>4</v>
      </c>
      <c r="O32" s="1">
        <f t="shared" si="27"/>
        <v>1</v>
      </c>
      <c r="P32" s="1">
        <f t="shared" si="28"/>
        <v>4</v>
      </c>
      <c r="R32" s="1">
        <v>0.5</v>
      </c>
      <c r="S32" s="1">
        <v>1</v>
      </c>
      <c r="T32" s="1">
        <v>1</v>
      </c>
      <c r="AC32" s="1">
        <v>1</v>
      </c>
      <c r="AD32" s="1">
        <v>1</v>
      </c>
      <c r="AE32" s="9">
        <v>1</v>
      </c>
      <c r="AF32" s="1">
        <v>1</v>
      </c>
      <c r="AJ32" s="10"/>
      <c r="AM32" s="9">
        <v>1</v>
      </c>
      <c r="AN32" s="19" t="s">
        <v>45</v>
      </c>
    </row>
    <row r="33" spans="1:89" x14ac:dyDescent="0.3">
      <c r="A33">
        <v>41</v>
      </c>
      <c r="B33">
        <v>1993</v>
      </c>
      <c r="C33">
        <v>2</v>
      </c>
      <c r="D33">
        <v>12</v>
      </c>
      <c r="E33" t="s">
        <v>193</v>
      </c>
      <c r="F33" s="18">
        <v>1</v>
      </c>
      <c r="G33" s="18">
        <v>0</v>
      </c>
      <c r="H33" s="18">
        <v>0</v>
      </c>
      <c r="I33" s="18">
        <f t="shared" si="29"/>
        <v>0</v>
      </c>
      <c r="J33" s="1">
        <v>1</v>
      </c>
      <c r="K33" s="1">
        <f t="shared" si="23"/>
        <v>1</v>
      </c>
      <c r="L33" s="1" t="str">
        <f t="shared" si="24"/>
        <v/>
      </c>
      <c r="M33" s="1">
        <f t="shared" si="25"/>
        <v>2</v>
      </c>
      <c r="N33" s="1">
        <f t="shared" si="26"/>
        <v>2.8</v>
      </c>
      <c r="O33" s="1">
        <f t="shared" si="27"/>
        <v>1</v>
      </c>
      <c r="P33" s="1">
        <f t="shared" si="28"/>
        <v>1</v>
      </c>
      <c r="V33" s="1">
        <v>1</v>
      </c>
      <c r="W33" s="1">
        <v>1</v>
      </c>
      <c r="X33" s="1">
        <v>1</v>
      </c>
      <c r="AB33" s="1">
        <v>1</v>
      </c>
      <c r="AC33" s="1">
        <v>1</v>
      </c>
      <c r="AD33" s="1">
        <v>0.5</v>
      </c>
      <c r="AF33" s="1">
        <v>1</v>
      </c>
      <c r="AJ33" s="10">
        <v>1</v>
      </c>
      <c r="AN33" s="19" t="s">
        <v>45</v>
      </c>
    </row>
    <row r="34" spans="1:89" x14ac:dyDescent="0.3">
      <c r="A34" s="53">
        <v>41</v>
      </c>
      <c r="B34">
        <v>1993</v>
      </c>
      <c r="C34" s="184">
        <v>9</v>
      </c>
      <c r="D34" s="184">
        <v>12</v>
      </c>
      <c r="E34" t="s">
        <v>256</v>
      </c>
      <c r="F34" s="18">
        <v>9</v>
      </c>
      <c r="G34" s="18">
        <v>0</v>
      </c>
      <c r="H34" s="18">
        <v>0</v>
      </c>
      <c r="I34" s="18">
        <f t="shared" si="29"/>
        <v>0</v>
      </c>
      <c r="J34" s="1">
        <v>-1</v>
      </c>
      <c r="K34" s="1">
        <f t="shared" si="23"/>
        <v>1</v>
      </c>
      <c r="L34" s="1" t="str">
        <f t="shared" si="24"/>
        <v/>
      </c>
      <c r="M34" s="1" t="str">
        <f t="shared" si="25"/>
        <v/>
      </c>
      <c r="N34" s="1" t="str">
        <f t="shared" si="26"/>
        <v/>
      </c>
      <c r="O34" s="1" t="str">
        <f t="shared" si="27"/>
        <v/>
      </c>
      <c r="P34" s="1" t="str">
        <f t="shared" si="28"/>
        <v/>
      </c>
      <c r="AJ34" s="10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x14ac:dyDescent="0.3">
      <c r="A35">
        <v>41</v>
      </c>
      <c r="B35">
        <v>1993</v>
      </c>
      <c r="C35">
        <v>9</v>
      </c>
      <c r="D35">
        <v>12</v>
      </c>
      <c r="E35" t="s">
        <v>192</v>
      </c>
      <c r="F35" s="18">
        <v>1</v>
      </c>
      <c r="G35" s="18">
        <v>0</v>
      </c>
      <c r="H35" s="18">
        <v>0</v>
      </c>
      <c r="I35" s="18">
        <f t="shared" si="29"/>
        <v>0</v>
      </c>
      <c r="J35" s="1">
        <v>1</v>
      </c>
      <c r="K35" s="1">
        <f t="shared" si="23"/>
        <v>1</v>
      </c>
      <c r="L35" s="1" t="str">
        <f t="shared" si="24"/>
        <v/>
      </c>
      <c r="M35" s="1" t="str">
        <f t="shared" si="25"/>
        <v/>
      </c>
      <c r="N35" s="1">
        <f t="shared" si="26"/>
        <v>3</v>
      </c>
      <c r="O35" s="1">
        <f t="shared" si="27"/>
        <v>1</v>
      </c>
      <c r="P35" s="1" t="str">
        <f t="shared" si="28"/>
        <v/>
      </c>
      <c r="AB35" s="1">
        <v>0.5</v>
      </c>
      <c r="AC35" s="1">
        <v>1</v>
      </c>
      <c r="AD35" s="1">
        <v>0.5</v>
      </c>
      <c r="AF35" s="1">
        <v>1</v>
      </c>
      <c r="AJ35" s="10"/>
      <c r="AK35" s="49"/>
      <c r="AL35" s="49"/>
    </row>
    <row r="36" spans="1:89" x14ac:dyDescent="0.3">
      <c r="A36" s="53">
        <v>41</v>
      </c>
      <c r="B36">
        <v>1993</v>
      </c>
      <c r="C36" s="184">
        <v>9</v>
      </c>
      <c r="D36" s="184">
        <v>12</v>
      </c>
      <c r="E36" t="s">
        <v>258</v>
      </c>
      <c r="F36" s="18">
        <v>9</v>
      </c>
      <c r="G36" s="18">
        <v>0</v>
      </c>
      <c r="H36" s="18">
        <v>0</v>
      </c>
      <c r="I36" s="18">
        <f t="shared" si="29"/>
        <v>0</v>
      </c>
      <c r="J36" s="1">
        <v>-1</v>
      </c>
      <c r="K36" s="1">
        <f t="shared" si="23"/>
        <v>1</v>
      </c>
      <c r="L36" s="1" t="str">
        <f t="shared" si="24"/>
        <v/>
      </c>
      <c r="M36" s="1" t="str">
        <f t="shared" si="25"/>
        <v/>
      </c>
      <c r="N36" s="1" t="str">
        <f t="shared" si="26"/>
        <v/>
      </c>
      <c r="O36" s="1" t="str">
        <f t="shared" si="27"/>
        <v/>
      </c>
      <c r="P36" s="1" t="str">
        <f t="shared" si="28"/>
        <v/>
      </c>
      <c r="AJ36" s="10"/>
    </row>
    <row r="37" spans="1:89" x14ac:dyDescent="0.3">
      <c r="A37" s="183">
        <v>41</v>
      </c>
      <c r="B37" s="183">
        <v>1993</v>
      </c>
      <c r="C37" s="183">
        <v>16</v>
      </c>
      <c r="D37" s="183">
        <v>12</v>
      </c>
      <c r="E37" s="183" t="s">
        <v>199</v>
      </c>
      <c r="F37" s="193">
        <v>9</v>
      </c>
      <c r="G37" s="193">
        <v>0</v>
      </c>
      <c r="H37" s="193">
        <v>0</v>
      </c>
      <c r="I37" s="18">
        <f t="shared" si="29"/>
        <v>0</v>
      </c>
      <c r="J37" s="1">
        <v>1</v>
      </c>
      <c r="K37" s="1">
        <f t="shared" si="23"/>
        <v>1</v>
      </c>
      <c r="L37" s="1" t="str">
        <f t="shared" si="24"/>
        <v/>
      </c>
      <c r="M37" s="1" t="str">
        <f t="shared" si="25"/>
        <v/>
      </c>
      <c r="N37" s="1" t="str">
        <f t="shared" si="26"/>
        <v/>
      </c>
      <c r="O37" s="1" t="str">
        <f t="shared" si="27"/>
        <v/>
      </c>
      <c r="P37" s="1" t="str">
        <f t="shared" si="28"/>
        <v/>
      </c>
      <c r="Q37" s="194"/>
      <c r="R37" s="182"/>
      <c r="S37" s="182"/>
      <c r="T37" s="182"/>
      <c r="U37" s="195"/>
      <c r="V37" s="182"/>
      <c r="W37" s="182"/>
      <c r="X37" s="182"/>
      <c r="Y37" s="182"/>
      <c r="Z37" s="182"/>
      <c r="AA37" s="194"/>
      <c r="AB37" s="182"/>
      <c r="AC37" s="182"/>
      <c r="AD37" s="182"/>
      <c r="AE37" s="195"/>
      <c r="AF37" s="182"/>
      <c r="AG37" s="182"/>
      <c r="AH37" s="182"/>
      <c r="AI37" s="182"/>
      <c r="AJ37" s="194"/>
      <c r="AK37" s="182"/>
      <c r="AL37" s="182"/>
      <c r="AM37" s="195"/>
    </row>
    <row r="38" spans="1:89" x14ac:dyDescent="0.3">
      <c r="A38">
        <v>41</v>
      </c>
      <c r="B38">
        <v>1994</v>
      </c>
      <c r="C38">
        <v>21</v>
      </c>
      <c r="D38">
        <v>1</v>
      </c>
      <c r="E38" t="s">
        <v>206</v>
      </c>
      <c r="F38" s="18">
        <v>1</v>
      </c>
      <c r="G38" s="18">
        <v>0</v>
      </c>
      <c r="H38" s="18">
        <v>0</v>
      </c>
      <c r="I38" s="18">
        <f t="shared" si="29"/>
        <v>0</v>
      </c>
      <c r="J38" s="1">
        <v>-1</v>
      </c>
      <c r="K38" s="1">
        <f t="shared" si="23"/>
        <v>1</v>
      </c>
      <c r="L38" s="1" t="str">
        <f t="shared" si="24"/>
        <v/>
      </c>
      <c r="M38" s="1">
        <f t="shared" si="25"/>
        <v>1.5</v>
      </c>
      <c r="N38" s="1">
        <f t="shared" si="26"/>
        <v>1.3333333333333333</v>
      </c>
      <c r="O38" s="1">
        <f t="shared" si="27"/>
        <v>2</v>
      </c>
      <c r="P38" s="1" t="str">
        <f t="shared" si="28"/>
        <v/>
      </c>
      <c r="V38" s="1">
        <v>1</v>
      </c>
      <c r="W38" s="1">
        <v>1</v>
      </c>
      <c r="AA38" s="10">
        <v>1</v>
      </c>
      <c r="AB38" s="1">
        <v>0.5</v>
      </c>
      <c r="AG38" s="1">
        <v>1</v>
      </c>
      <c r="AJ38" s="10"/>
    </row>
    <row r="39" spans="1:89" x14ac:dyDescent="0.3">
      <c r="A39">
        <v>41</v>
      </c>
      <c r="B39">
        <v>1994</v>
      </c>
      <c r="C39">
        <v>3</v>
      </c>
      <c r="D39">
        <v>2</v>
      </c>
      <c r="E39" t="s">
        <v>204</v>
      </c>
      <c r="F39" s="18">
        <v>1</v>
      </c>
      <c r="G39" s="18">
        <v>0</v>
      </c>
      <c r="H39" s="18">
        <v>0</v>
      </c>
      <c r="I39" s="18">
        <f t="shared" si="29"/>
        <v>0</v>
      </c>
      <c r="J39" s="1">
        <v>1</v>
      </c>
      <c r="K39" s="1">
        <f t="shared" si="23"/>
        <v>1</v>
      </c>
      <c r="L39" s="1">
        <f t="shared" si="24"/>
        <v>4</v>
      </c>
      <c r="M39" s="1" t="str">
        <f t="shared" si="25"/>
        <v/>
      </c>
      <c r="N39" s="1">
        <f t="shared" si="26"/>
        <v>1.5</v>
      </c>
      <c r="O39" s="1">
        <f t="shared" si="27"/>
        <v>1</v>
      </c>
      <c r="P39" s="1">
        <f t="shared" si="28"/>
        <v>1</v>
      </c>
      <c r="S39" s="1">
        <v>1</v>
      </c>
      <c r="T39" s="1">
        <v>1</v>
      </c>
      <c r="U39" s="9">
        <v>1</v>
      </c>
      <c r="AA39" s="10">
        <v>1</v>
      </c>
      <c r="AB39" s="1">
        <v>1</v>
      </c>
      <c r="AF39" s="1">
        <v>1</v>
      </c>
      <c r="AJ39" s="10">
        <v>1</v>
      </c>
      <c r="AN39" s="19" t="s">
        <v>45</v>
      </c>
    </row>
    <row r="40" spans="1:89" x14ac:dyDescent="0.3">
      <c r="A40" s="183">
        <v>41</v>
      </c>
      <c r="B40">
        <v>1994</v>
      </c>
      <c r="C40" s="184">
        <v>31</v>
      </c>
      <c r="D40" s="184">
        <v>3</v>
      </c>
      <c r="E40" t="s">
        <v>266</v>
      </c>
      <c r="F40" s="18">
        <v>1</v>
      </c>
      <c r="G40" s="18">
        <v>0</v>
      </c>
      <c r="H40" s="18">
        <v>0</v>
      </c>
      <c r="I40" s="18">
        <f t="shared" si="29"/>
        <v>0</v>
      </c>
      <c r="J40" s="1">
        <v>1</v>
      </c>
      <c r="K40" s="1">
        <f t="shared" si="23"/>
        <v>1</v>
      </c>
      <c r="L40" s="1">
        <f t="shared" si="24"/>
        <v>4.5</v>
      </c>
      <c r="M40" s="1">
        <f t="shared" si="25"/>
        <v>1.5</v>
      </c>
      <c r="N40" s="1">
        <f t="shared" si="26"/>
        <v>1.5</v>
      </c>
      <c r="O40" s="1">
        <f t="shared" si="27"/>
        <v>1</v>
      </c>
      <c r="P40" s="1">
        <f t="shared" si="28"/>
        <v>1</v>
      </c>
      <c r="T40" s="1">
        <v>1</v>
      </c>
      <c r="U40" s="9">
        <v>1</v>
      </c>
      <c r="V40" s="1">
        <v>1</v>
      </c>
      <c r="W40" s="1">
        <v>1</v>
      </c>
      <c r="AA40" s="10">
        <v>1</v>
      </c>
      <c r="AB40" s="1">
        <v>1</v>
      </c>
      <c r="AF40" s="1">
        <v>1</v>
      </c>
      <c r="AJ40" s="10">
        <v>1</v>
      </c>
      <c r="AN40" s="19" t="s">
        <v>45</v>
      </c>
    </row>
    <row r="41" spans="1:89" x14ac:dyDescent="0.3">
      <c r="A41" s="183">
        <v>41</v>
      </c>
      <c r="B41">
        <v>1994</v>
      </c>
      <c r="C41" s="184">
        <v>31</v>
      </c>
      <c r="D41" s="184">
        <v>3</v>
      </c>
      <c r="E41" t="s">
        <v>260</v>
      </c>
      <c r="F41" s="18">
        <v>9</v>
      </c>
      <c r="G41" s="18">
        <v>0</v>
      </c>
      <c r="H41" s="18">
        <v>0</v>
      </c>
      <c r="I41" s="18">
        <f t="shared" si="29"/>
        <v>0</v>
      </c>
      <c r="J41" s="1">
        <v>1</v>
      </c>
      <c r="K41" s="1">
        <f t="shared" si="23"/>
        <v>1</v>
      </c>
      <c r="L41" s="1" t="str">
        <f t="shared" si="24"/>
        <v/>
      </c>
      <c r="M41" s="1" t="str">
        <f t="shared" si="25"/>
        <v/>
      </c>
      <c r="N41" s="1" t="str">
        <f t="shared" si="26"/>
        <v/>
      </c>
      <c r="O41" s="1" t="str">
        <f t="shared" si="27"/>
        <v/>
      </c>
      <c r="P41" s="1" t="str">
        <f t="shared" si="28"/>
        <v/>
      </c>
      <c r="AJ41" s="10"/>
    </row>
    <row r="42" spans="1:89" x14ac:dyDescent="0.3">
      <c r="A42" s="183">
        <v>41</v>
      </c>
      <c r="B42">
        <v>1994</v>
      </c>
      <c r="C42" s="184">
        <v>31</v>
      </c>
      <c r="D42" s="184">
        <v>3</v>
      </c>
      <c r="E42" t="s">
        <v>261</v>
      </c>
      <c r="F42" s="18">
        <v>1</v>
      </c>
      <c r="G42" s="18">
        <v>0</v>
      </c>
      <c r="H42" s="18">
        <v>0</v>
      </c>
      <c r="I42" s="18">
        <f t="shared" si="29"/>
        <v>0</v>
      </c>
      <c r="J42" s="1">
        <v>-1</v>
      </c>
      <c r="K42" s="1">
        <f t="shared" si="23"/>
        <v>1</v>
      </c>
      <c r="L42" s="1">
        <f t="shared" si="24"/>
        <v>1.5</v>
      </c>
      <c r="M42" s="1" t="str">
        <f t="shared" si="25"/>
        <v/>
      </c>
      <c r="N42" s="1">
        <f t="shared" si="26"/>
        <v>4.5</v>
      </c>
      <c r="O42" s="1">
        <f t="shared" si="27"/>
        <v>1</v>
      </c>
      <c r="P42" s="1" t="str">
        <f t="shared" si="28"/>
        <v/>
      </c>
      <c r="Q42" s="10">
        <v>1</v>
      </c>
      <c r="R42" s="1">
        <v>1</v>
      </c>
      <c r="AD42" s="1">
        <v>1</v>
      </c>
      <c r="AE42" s="9">
        <v>1</v>
      </c>
      <c r="AF42" s="1">
        <v>1</v>
      </c>
      <c r="AJ42" s="10"/>
    </row>
    <row r="43" spans="1:89" x14ac:dyDescent="0.3">
      <c r="A43" s="183">
        <v>41</v>
      </c>
      <c r="B43">
        <v>1994</v>
      </c>
      <c r="C43" s="184">
        <v>31</v>
      </c>
      <c r="D43" s="184">
        <v>3</v>
      </c>
      <c r="E43" t="s">
        <v>262</v>
      </c>
      <c r="F43" s="18">
        <v>1</v>
      </c>
      <c r="G43" s="18">
        <v>0</v>
      </c>
      <c r="H43" s="18">
        <v>0</v>
      </c>
      <c r="I43" s="18">
        <f t="shared" si="29"/>
        <v>0</v>
      </c>
      <c r="J43" s="1">
        <v>-1</v>
      </c>
      <c r="K43" s="1">
        <f t="shared" si="23"/>
        <v>1</v>
      </c>
      <c r="L43" s="1" t="str">
        <f t="shared" si="24"/>
        <v/>
      </c>
      <c r="M43" s="1" t="str">
        <f t="shared" si="25"/>
        <v/>
      </c>
      <c r="N43" s="1">
        <f t="shared" si="26"/>
        <v>1.3333333333333333</v>
      </c>
      <c r="O43" s="1">
        <f t="shared" si="27"/>
        <v>1</v>
      </c>
      <c r="P43" s="1">
        <f t="shared" si="28"/>
        <v>4</v>
      </c>
      <c r="AA43" s="10">
        <v>1</v>
      </c>
      <c r="AB43" s="1">
        <v>0.5</v>
      </c>
      <c r="AF43" s="1">
        <v>1</v>
      </c>
      <c r="AJ43" s="10"/>
      <c r="AM43" s="9">
        <v>1</v>
      </c>
      <c r="AN43" s="19" t="s">
        <v>44</v>
      </c>
    </row>
    <row r="44" spans="1:89" x14ac:dyDescent="0.3">
      <c r="A44">
        <v>41</v>
      </c>
      <c r="B44">
        <v>1994</v>
      </c>
      <c r="C44">
        <v>31</v>
      </c>
      <c r="D44">
        <v>3</v>
      </c>
      <c r="E44" t="s">
        <v>207</v>
      </c>
      <c r="F44" s="18">
        <v>1</v>
      </c>
      <c r="G44" s="18">
        <v>0</v>
      </c>
      <c r="H44" s="18">
        <v>0</v>
      </c>
      <c r="I44" s="18">
        <f t="shared" si="29"/>
        <v>0</v>
      </c>
      <c r="J44" s="1">
        <v>1</v>
      </c>
      <c r="K44" s="1">
        <f t="shared" si="23"/>
        <v>1</v>
      </c>
      <c r="L44" s="1" t="str">
        <f t="shared" si="24"/>
        <v/>
      </c>
      <c r="M44" s="1">
        <f t="shared" si="25"/>
        <v>1.5</v>
      </c>
      <c r="N44" s="1">
        <f t="shared" si="26"/>
        <v>1.5</v>
      </c>
      <c r="O44" s="1">
        <f t="shared" si="27"/>
        <v>1</v>
      </c>
      <c r="P44" s="1">
        <f t="shared" si="28"/>
        <v>4</v>
      </c>
      <c r="V44" s="1">
        <v>1</v>
      </c>
      <c r="W44" s="1">
        <v>1</v>
      </c>
      <c r="AA44" s="10">
        <v>1</v>
      </c>
      <c r="AB44" s="1">
        <v>1</v>
      </c>
      <c r="AF44" s="1">
        <v>1</v>
      </c>
      <c r="AJ44" s="10"/>
      <c r="AM44" s="9">
        <v>1</v>
      </c>
      <c r="AN44" s="19" t="s">
        <v>45</v>
      </c>
    </row>
    <row r="45" spans="1:89" x14ac:dyDescent="0.3">
      <c r="A45">
        <v>41</v>
      </c>
      <c r="B45">
        <v>1994</v>
      </c>
      <c r="C45">
        <v>1</v>
      </c>
      <c r="D45">
        <v>4</v>
      </c>
      <c r="E45" t="s">
        <v>205</v>
      </c>
      <c r="F45" s="18">
        <v>1</v>
      </c>
      <c r="G45" s="18">
        <v>0</v>
      </c>
      <c r="H45" s="18">
        <v>0</v>
      </c>
      <c r="I45" s="18">
        <f t="shared" si="29"/>
        <v>0</v>
      </c>
      <c r="J45" s="1">
        <v>-1</v>
      </c>
      <c r="K45" s="1">
        <f t="shared" si="23"/>
        <v>1</v>
      </c>
      <c r="L45" s="1" t="str">
        <f t="shared" si="24"/>
        <v/>
      </c>
      <c r="M45" s="1" t="str">
        <f t="shared" si="25"/>
        <v/>
      </c>
      <c r="N45" s="1">
        <f t="shared" si="26"/>
        <v>2</v>
      </c>
      <c r="O45" s="1">
        <f t="shared" si="27"/>
        <v>3</v>
      </c>
      <c r="P45" s="1" t="str">
        <f t="shared" si="28"/>
        <v/>
      </c>
      <c r="AA45" s="10">
        <v>0.5</v>
      </c>
      <c r="AB45" s="1">
        <v>1</v>
      </c>
      <c r="AC45" s="1">
        <v>0.5</v>
      </c>
      <c r="AH45" s="1">
        <v>1</v>
      </c>
      <c r="AJ45" s="10"/>
    </row>
    <row r="46" spans="1:89" x14ac:dyDescent="0.3">
      <c r="A46">
        <v>41</v>
      </c>
      <c r="B46">
        <v>1994</v>
      </c>
      <c r="C46">
        <v>7</v>
      </c>
      <c r="D46">
        <v>4</v>
      </c>
      <c r="E46" t="s">
        <v>208</v>
      </c>
      <c r="F46" s="18">
        <v>1</v>
      </c>
      <c r="G46" s="18">
        <v>0</v>
      </c>
      <c r="H46" s="18">
        <v>0</v>
      </c>
      <c r="I46" s="18">
        <f t="shared" si="29"/>
        <v>0</v>
      </c>
      <c r="J46" s="1">
        <v>-1</v>
      </c>
      <c r="K46" s="1">
        <f t="shared" si="23"/>
        <v>1</v>
      </c>
      <c r="L46" s="1" t="str">
        <f t="shared" si="24"/>
        <v/>
      </c>
      <c r="M46" s="1">
        <f t="shared" si="25"/>
        <v>3.5</v>
      </c>
      <c r="N46" s="1">
        <f t="shared" si="26"/>
        <v>4.2</v>
      </c>
      <c r="O46" s="1">
        <f t="shared" si="27"/>
        <v>4</v>
      </c>
      <c r="P46" s="1">
        <f t="shared" si="28"/>
        <v>4</v>
      </c>
      <c r="X46" s="1">
        <v>1</v>
      </c>
      <c r="Y46" s="1">
        <v>1</v>
      </c>
      <c r="AC46" s="1">
        <v>0.5</v>
      </c>
      <c r="AD46" s="1">
        <v>1</v>
      </c>
      <c r="AE46" s="9">
        <v>1</v>
      </c>
      <c r="AI46" s="1">
        <v>1</v>
      </c>
      <c r="AJ46" s="10"/>
      <c r="AM46" s="9">
        <v>1</v>
      </c>
    </row>
    <row r="47" spans="1:89" x14ac:dyDescent="0.3">
      <c r="A47">
        <v>41</v>
      </c>
      <c r="B47">
        <v>1994</v>
      </c>
      <c r="C47">
        <v>15</v>
      </c>
      <c r="D47">
        <v>4</v>
      </c>
      <c r="E47" t="s">
        <v>209</v>
      </c>
      <c r="F47" s="18">
        <v>1</v>
      </c>
      <c r="G47" s="18">
        <v>0</v>
      </c>
      <c r="H47" s="18">
        <v>0</v>
      </c>
      <c r="I47" s="18">
        <f t="shared" si="29"/>
        <v>0</v>
      </c>
      <c r="J47" s="1">
        <v>-1</v>
      </c>
      <c r="K47" s="1">
        <f t="shared" si="23"/>
        <v>1</v>
      </c>
      <c r="L47" s="1">
        <f t="shared" si="24"/>
        <v>1.8</v>
      </c>
      <c r="M47" s="1">
        <f t="shared" si="25"/>
        <v>1.8</v>
      </c>
      <c r="N47" s="1">
        <f t="shared" si="26"/>
        <v>4.2</v>
      </c>
      <c r="O47" s="1">
        <f t="shared" si="27"/>
        <v>1</v>
      </c>
      <c r="P47" s="1">
        <f t="shared" si="28"/>
        <v>4</v>
      </c>
      <c r="Q47" s="10">
        <v>1</v>
      </c>
      <c r="R47" s="1">
        <v>1</v>
      </c>
      <c r="S47" s="1">
        <v>0.5</v>
      </c>
      <c r="V47" s="1">
        <v>1</v>
      </c>
      <c r="W47" s="1">
        <v>1</v>
      </c>
      <c r="X47" s="1">
        <v>0.5</v>
      </c>
      <c r="AC47" s="1">
        <v>0.5</v>
      </c>
      <c r="AD47" s="1">
        <v>1</v>
      </c>
      <c r="AE47" s="9">
        <v>1</v>
      </c>
      <c r="AF47" s="1">
        <v>1</v>
      </c>
      <c r="AJ47" s="10"/>
      <c r="AM47" s="9">
        <v>1</v>
      </c>
      <c r="AN47" s="19" t="s">
        <v>44</v>
      </c>
    </row>
    <row r="48" spans="1:89" x14ac:dyDescent="0.3">
      <c r="A48">
        <v>42</v>
      </c>
      <c r="B48">
        <v>1994</v>
      </c>
      <c r="C48">
        <v>19</v>
      </c>
      <c r="D48">
        <v>5</v>
      </c>
      <c r="E48" t="s">
        <v>212</v>
      </c>
      <c r="F48" s="18">
        <v>1</v>
      </c>
      <c r="G48" s="18">
        <v>0</v>
      </c>
      <c r="H48" s="18">
        <v>0</v>
      </c>
      <c r="I48" s="18">
        <f t="shared" si="29"/>
        <v>0</v>
      </c>
      <c r="J48" s="1">
        <v>-1</v>
      </c>
      <c r="K48" s="1">
        <f t="shared" si="23"/>
        <v>1</v>
      </c>
      <c r="L48" s="1">
        <f t="shared" si="24"/>
        <v>1.8</v>
      </c>
      <c r="M48" s="1">
        <f t="shared" si="25"/>
        <v>3</v>
      </c>
      <c r="N48" s="1">
        <f t="shared" si="26"/>
        <v>4.2</v>
      </c>
      <c r="O48" s="1">
        <f t="shared" si="27"/>
        <v>1</v>
      </c>
      <c r="P48" s="1">
        <f t="shared" si="28"/>
        <v>4</v>
      </c>
      <c r="Q48" s="10">
        <v>1</v>
      </c>
      <c r="R48" s="1">
        <v>1</v>
      </c>
      <c r="S48" s="1">
        <v>0.5</v>
      </c>
      <c r="W48" s="1">
        <v>0.5</v>
      </c>
      <c r="X48" s="1">
        <v>1</v>
      </c>
      <c r="Y48" s="1">
        <v>0.5</v>
      </c>
      <c r="AC48" s="1">
        <v>0.5</v>
      </c>
      <c r="AD48" s="1">
        <v>1</v>
      </c>
      <c r="AE48" s="9">
        <v>1</v>
      </c>
      <c r="AF48" s="1">
        <v>1</v>
      </c>
      <c r="AJ48" s="10"/>
      <c r="AM48" s="9">
        <v>1</v>
      </c>
      <c r="AN48" s="19" t="s">
        <v>44</v>
      </c>
    </row>
    <row r="49" spans="1:40" x14ac:dyDescent="0.3">
      <c r="A49">
        <v>42</v>
      </c>
      <c r="B49">
        <v>1994</v>
      </c>
      <c r="C49">
        <v>2</v>
      </c>
      <c r="D49">
        <v>6</v>
      </c>
      <c r="E49" t="s">
        <v>214</v>
      </c>
      <c r="F49" s="18">
        <v>2</v>
      </c>
      <c r="G49" s="18">
        <v>0</v>
      </c>
      <c r="H49" s="18">
        <v>0</v>
      </c>
      <c r="I49" s="18">
        <f t="shared" si="29"/>
        <v>0</v>
      </c>
      <c r="J49" s="1">
        <v>-1</v>
      </c>
      <c r="K49" s="1">
        <f t="shared" si="23"/>
        <v>-1</v>
      </c>
      <c r="L49" s="1" t="str">
        <f t="shared" si="24"/>
        <v/>
      </c>
      <c r="M49" s="1">
        <f t="shared" si="25"/>
        <v>4.5</v>
      </c>
      <c r="N49" s="1">
        <f t="shared" si="26"/>
        <v>4.5</v>
      </c>
      <c r="O49" s="1" t="str">
        <f t="shared" si="27"/>
        <v/>
      </c>
      <c r="P49" s="1" t="str">
        <f t="shared" si="28"/>
        <v/>
      </c>
      <c r="Y49" s="1">
        <v>1</v>
      </c>
      <c r="Z49" s="1">
        <v>1</v>
      </c>
      <c r="AD49" s="1">
        <v>1</v>
      </c>
      <c r="AE49" s="9">
        <v>1</v>
      </c>
      <c r="AJ49" s="10"/>
    </row>
    <row r="50" spans="1:40" x14ac:dyDescent="0.3">
      <c r="A50">
        <v>42</v>
      </c>
      <c r="B50">
        <v>1994</v>
      </c>
      <c r="C50">
        <v>9</v>
      </c>
      <c r="D50">
        <v>6</v>
      </c>
      <c r="E50" t="s">
        <v>211</v>
      </c>
      <c r="F50" s="18">
        <v>2</v>
      </c>
      <c r="G50" s="18">
        <v>0</v>
      </c>
      <c r="H50" s="18">
        <v>0</v>
      </c>
      <c r="I50" s="18">
        <f t="shared" si="29"/>
        <v>0</v>
      </c>
      <c r="J50" s="1">
        <v>-1</v>
      </c>
      <c r="K50" s="1">
        <f t="shared" si="23"/>
        <v>-1</v>
      </c>
      <c r="L50" s="1">
        <f t="shared" si="24"/>
        <v>1.5</v>
      </c>
      <c r="M50" s="1">
        <f t="shared" si="25"/>
        <v>4.666666666666667</v>
      </c>
      <c r="N50" s="1">
        <f t="shared" si="26"/>
        <v>4.5</v>
      </c>
      <c r="O50" s="1" t="str">
        <f t="shared" si="27"/>
        <v/>
      </c>
      <c r="P50" s="1" t="str">
        <f t="shared" si="28"/>
        <v/>
      </c>
      <c r="Q50" s="10">
        <v>1</v>
      </c>
      <c r="R50" s="1">
        <v>1</v>
      </c>
      <c r="Y50" s="1">
        <v>0.5</v>
      </c>
      <c r="Z50" s="1">
        <v>1</v>
      </c>
      <c r="AD50" s="1">
        <v>1</v>
      </c>
      <c r="AE50" s="9">
        <v>1</v>
      </c>
      <c r="AJ50" s="10"/>
    </row>
    <row r="51" spans="1:40" x14ac:dyDescent="0.3">
      <c r="A51" s="53">
        <v>42</v>
      </c>
      <c r="B51">
        <v>1994</v>
      </c>
      <c r="C51">
        <v>30</v>
      </c>
      <c r="D51">
        <v>6</v>
      </c>
      <c r="E51" t="s">
        <v>218</v>
      </c>
      <c r="F51" s="18">
        <v>1</v>
      </c>
      <c r="G51" s="18">
        <v>0</v>
      </c>
      <c r="H51" s="18">
        <v>0</v>
      </c>
      <c r="I51" s="18">
        <f t="shared" si="29"/>
        <v>0</v>
      </c>
      <c r="J51" s="1">
        <v>1</v>
      </c>
      <c r="K51" s="1">
        <f t="shared" si="23"/>
        <v>1</v>
      </c>
      <c r="L51" s="1" t="str">
        <f t="shared" si="24"/>
        <v/>
      </c>
      <c r="M51" s="1">
        <f t="shared" si="25"/>
        <v>1.5</v>
      </c>
      <c r="N51" s="1">
        <f t="shared" si="26"/>
        <v>1.5</v>
      </c>
      <c r="O51" s="1">
        <f t="shared" si="27"/>
        <v>1</v>
      </c>
      <c r="P51" s="1">
        <f t="shared" si="28"/>
        <v>1</v>
      </c>
      <c r="V51" s="1">
        <v>1</v>
      </c>
      <c r="W51" s="1">
        <v>1</v>
      </c>
      <c r="AA51" s="10">
        <v>1</v>
      </c>
      <c r="AB51" s="1">
        <v>1</v>
      </c>
      <c r="AF51" s="1">
        <v>1</v>
      </c>
      <c r="AJ51" s="10">
        <v>1</v>
      </c>
      <c r="AN51" s="58" t="s">
        <v>45</v>
      </c>
    </row>
    <row r="52" spans="1:40" x14ac:dyDescent="0.3">
      <c r="A52">
        <v>42</v>
      </c>
      <c r="B52">
        <v>1994</v>
      </c>
      <c r="C52">
        <v>30</v>
      </c>
      <c r="D52">
        <v>6</v>
      </c>
      <c r="E52" t="s">
        <v>213</v>
      </c>
      <c r="F52" s="18">
        <v>1</v>
      </c>
      <c r="G52" s="18">
        <v>0</v>
      </c>
      <c r="H52" s="18">
        <v>0</v>
      </c>
      <c r="I52" s="18">
        <f t="shared" si="29"/>
        <v>0</v>
      </c>
      <c r="J52" s="1">
        <v>-1</v>
      </c>
      <c r="K52" s="1">
        <f t="shared" si="23"/>
        <v>1</v>
      </c>
      <c r="L52" s="1" t="str">
        <f t="shared" si="24"/>
        <v/>
      </c>
      <c r="M52" s="1" t="str">
        <f t="shared" si="25"/>
        <v/>
      </c>
      <c r="N52" s="1">
        <f t="shared" si="26"/>
        <v>3.2</v>
      </c>
      <c r="O52" s="1">
        <f t="shared" si="27"/>
        <v>1</v>
      </c>
      <c r="P52" s="1" t="str">
        <f t="shared" si="28"/>
        <v/>
      </c>
      <c r="AB52" s="1">
        <v>0.5</v>
      </c>
      <c r="AC52" s="1">
        <v>1</v>
      </c>
      <c r="AD52" s="1">
        <v>1</v>
      </c>
      <c r="AF52" s="1">
        <v>1</v>
      </c>
      <c r="AJ52" s="10"/>
    </row>
    <row r="53" spans="1:40" x14ac:dyDescent="0.3">
      <c r="A53">
        <v>42</v>
      </c>
      <c r="B53">
        <v>1994</v>
      </c>
      <c r="C53">
        <v>7</v>
      </c>
      <c r="D53">
        <v>7</v>
      </c>
      <c r="E53" t="s">
        <v>216</v>
      </c>
      <c r="F53" s="1">
        <v>3</v>
      </c>
      <c r="G53" s="18">
        <v>0</v>
      </c>
      <c r="H53" s="18">
        <v>0</v>
      </c>
      <c r="I53" s="18">
        <f t="shared" si="29"/>
        <v>0</v>
      </c>
      <c r="J53" s="1">
        <v>-1</v>
      </c>
      <c r="K53" s="1">
        <f t="shared" si="23"/>
        <v>-1</v>
      </c>
      <c r="L53" s="1" t="str">
        <f t="shared" si="24"/>
        <v/>
      </c>
      <c r="M53" s="1" t="str">
        <f t="shared" si="25"/>
        <v/>
      </c>
      <c r="N53" s="1">
        <f t="shared" si="26"/>
        <v>2</v>
      </c>
      <c r="O53" s="1" t="str">
        <f t="shared" si="27"/>
        <v/>
      </c>
      <c r="P53" s="1" t="str">
        <f t="shared" si="28"/>
        <v/>
      </c>
      <c r="AB53" s="1">
        <v>1</v>
      </c>
      <c r="AJ53" s="10"/>
    </row>
    <row r="54" spans="1:40" x14ac:dyDescent="0.3">
      <c r="A54" s="183">
        <v>42</v>
      </c>
      <c r="B54">
        <v>1994</v>
      </c>
      <c r="C54" s="184">
        <v>14</v>
      </c>
      <c r="D54" s="184">
        <v>7</v>
      </c>
      <c r="E54" t="s">
        <v>267</v>
      </c>
      <c r="F54" s="18">
        <v>1</v>
      </c>
      <c r="G54" s="18">
        <v>0</v>
      </c>
      <c r="H54" s="18">
        <v>0</v>
      </c>
      <c r="I54" s="18">
        <f t="shared" si="29"/>
        <v>0</v>
      </c>
      <c r="J54" s="1">
        <v>-1</v>
      </c>
      <c r="K54" s="1">
        <f t="shared" si="23"/>
        <v>1</v>
      </c>
      <c r="L54" s="1" t="str">
        <f t="shared" si="24"/>
        <v/>
      </c>
      <c r="M54" s="1" t="str">
        <f t="shared" si="25"/>
        <v/>
      </c>
      <c r="N54" s="1">
        <f t="shared" si="26"/>
        <v>4</v>
      </c>
      <c r="O54" s="1">
        <f t="shared" si="27"/>
        <v>3</v>
      </c>
      <c r="P54" s="1">
        <f t="shared" si="28"/>
        <v>4</v>
      </c>
      <c r="AC54" s="1">
        <v>0.5</v>
      </c>
      <c r="AD54" s="1">
        <v>1</v>
      </c>
      <c r="AE54" s="9">
        <v>0.5</v>
      </c>
      <c r="AH54" s="1">
        <v>1</v>
      </c>
      <c r="AJ54" s="10"/>
      <c r="AM54" s="9">
        <v>1</v>
      </c>
      <c r="AN54" s="19" t="s">
        <v>45</v>
      </c>
    </row>
    <row r="55" spans="1:40" x14ac:dyDescent="0.3">
      <c r="A55" s="53">
        <v>42</v>
      </c>
      <c r="B55">
        <v>1994</v>
      </c>
      <c r="C55">
        <v>13</v>
      </c>
      <c r="D55">
        <v>10</v>
      </c>
      <c r="E55" t="s">
        <v>220</v>
      </c>
      <c r="F55" s="18">
        <v>1</v>
      </c>
      <c r="G55" s="18">
        <v>0</v>
      </c>
      <c r="H55" s="18">
        <v>0</v>
      </c>
      <c r="I55" s="18">
        <f t="shared" si="29"/>
        <v>0</v>
      </c>
      <c r="J55" s="1">
        <v>-1</v>
      </c>
      <c r="K55" s="1">
        <f t="shared" si="23"/>
        <v>1</v>
      </c>
      <c r="L55" s="1">
        <f t="shared" si="24"/>
        <v>4.5</v>
      </c>
      <c r="M55" s="1" t="str">
        <f t="shared" si="25"/>
        <v/>
      </c>
      <c r="N55" s="1">
        <f t="shared" si="26"/>
        <v>2</v>
      </c>
      <c r="O55" s="1">
        <f t="shared" si="27"/>
        <v>2</v>
      </c>
      <c r="P55" s="1">
        <f t="shared" si="28"/>
        <v>1</v>
      </c>
      <c r="T55" s="1">
        <v>1</v>
      </c>
      <c r="U55" s="9">
        <v>1</v>
      </c>
      <c r="AA55" s="10">
        <v>1</v>
      </c>
      <c r="AB55" s="1">
        <v>1</v>
      </c>
      <c r="AC55" s="1">
        <v>1</v>
      </c>
      <c r="AG55" s="1">
        <v>1</v>
      </c>
      <c r="AJ55" s="10">
        <v>1</v>
      </c>
      <c r="AN55" s="19" t="s">
        <v>44</v>
      </c>
    </row>
    <row r="56" spans="1:40" x14ac:dyDescent="0.3">
      <c r="A56" s="53">
        <v>42</v>
      </c>
      <c r="B56">
        <v>1994</v>
      </c>
      <c r="C56">
        <v>9</v>
      </c>
      <c r="D56">
        <v>11</v>
      </c>
      <c r="E56" t="s">
        <v>219</v>
      </c>
      <c r="F56" s="18">
        <v>1</v>
      </c>
      <c r="G56" s="18">
        <v>0</v>
      </c>
      <c r="H56" s="18">
        <v>0</v>
      </c>
      <c r="I56" s="18">
        <f t="shared" si="29"/>
        <v>0</v>
      </c>
      <c r="J56" s="1">
        <v>-1</v>
      </c>
      <c r="K56" s="1">
        <f t="shared" si="23"/>
        <v>1</v>
      </c>
      <c r="L56" s="1" t="str">
        <f t="shared" si="24"/>
        <v/>
      </c>
      <c r="M56" s="1">
        <f t="shared" si="25"/>
        <v>1.8</v>
      </c>
      <c r="N56" s="1">
        <f t="shared" si="26"/>
        <v>1.5</v>
      </c>
      <c r="O56" s="1">
        <f t="shared" si="27"/>
        <v>1</v>
      </c>
      <c r="P56" s="1">
        <f t="shared" si="28"/>
        <v>2</v>
      </c>
      <c r="V56" s="1">
        <v>1</v>
      </c>
      <c r="W56" s="1">
        <v>1</v>
      </c>
      <c r="X56" s="1">
        <v>0.5</v>
      </c>
      <c r="AA56" s="10">
        <v>1</v>
      </c>
      <c r="AB56" s="1">
        <v>1</v>
      </c>
      <c r="AF56" s="1">
        <v>1</v>
      </c>
      <c r="AJ56" s="10"/>
      <c r="AK56" s="1">
        <v>1</v>
      </c>
      <c r="AN56" s="19" t="s">
        <v>45</v>
      </c>
    </row>
    <row r="57" spans="1:40" x14ac:dyDescent="0.3">
      <c r="A57" s="53">
        <v>42</v>
      </c>
      <c r="B57">
        <v>1994</v>
      </c>
      <c r="C57">
        <v>9</v>
      </c>
      <c r="D57">
        <v>11</v>
      </c>
      <c r="E57" t="s">
        <v>217</v>
      </c>
      <c r="F57" s="1">
        <v>1</v>
      </c>
      <c r="G57" s="1">
        <v>0</v>
      </c>
      <c r="H57" s="1">
        <v>0</v>
      </c>
      <c r="I57" s="18">
        <f t="shared" si="29"/>
        <v>0</v>
      </c>
      <c r="J57" s="1">
        <v>-1</v>
      </c>
      <c r="K57" s="1">
        <f t="shared" si="23"/>
        <v>1</v>
      </c>
      <c r="L57" s="1" t="str">
        <f t="shared" si="24"/>
        <v/>
      </c>
      <c r="M57" s="1" t="str">
        <f t="shared" si="25"/>
        <v/>
      </c>
      <c r="N57" s="1">
        <f t="shared" si="26"/>
        <v>3</v>
      </c>
      <c r="O57" s="1">
        <f t="shared" si="27"/>
        <v>1</v>
      </c>
      <c r="P57" s="1">
        <f t="shared" si="28"/>
        <v>1</v>
      </c>
      <c r="AB57" s="1">
        <v>0.5</v>
      </c>
      <c r="AC57" s="1">
        <v>1</v>
      </c>
      <c r="AD57" s="1">
        <v>0.5</v>
      </c>
      <c r="AF57" s="1">
        <v>1</v>
      </c>
      <c r="AJ57" s="10">
        <v>1</v>
      </c>
      <c r="AN57" s="19" t="s">
        <v>45</v>
      </c>
    </row>
    <row r="58" spans="1:40" x14ac:dyDescent="0.3">
      <c r="A58">
        <v>42</v>
      </c>
      <c r="B58">
        <v>1994</v>
      </c>
      <c r="C58">
        <v>1</v>
      </c>
      <c r="D58">
        <v>12</v>
      </c>
      <c r="E58" t="s">
        <v>210</v>
      </c>
      <c r="F58" s="18">
        <v>2</v>
      </c>
      <c r="G58" s="18">
        <v>0</v>
      </c>
      <c r="H58" s="18">
        <v>0</v>
      </c>
      <c r="I58" s="18">
        <f t="shared" si="29"/>
        <v>0</v>
      </c>
      <c r="J58" s="1">
        <v>-1</v>
      </c>
      <c r="K58" s="1">
        <f t="shared" si="23"/>
        <v>-1</v>
      </c>
      <c r="L58" s="1">
        <f t="shared" si="24"/>
        <v>1.5</v>
      </c>
      <c r="M58" s="1">
        <f t="shared" si="25"/>
        <v>4.666666666666667</v>
      </c>
      <c r="N58" s="1">
        <f t="shared" si="26"/>
        <v>4.5</v>
      </c>
      <c r="O58" s="1" t="str">
        <f t="shared" si="27"/>
        <v/>
      </c>
      <c r="P58" s="1" t="str">
        <f t="shared" si="28"/>
        <v/>
      </c>
      <c r="Q58" s="10">
        <v>1</v>
      </c>
      <c r="R58" s="1">
        <v>1</v>
      </c>
      <c r="Y58" s="1">
        <v>0.5</v>
      </c>
      <c r="Z58" s="1">
        <v>1</v>
      </c>
      <c r="AD58" s="1">
        <v>1</v>
      </c>
      <c r="AE58" s="9">
        <v>1</v>
      </c>
      <c r="AJ58" s="10"/>
    </row>
    <row r="59" spans="1:40" x14ac:dyDescent="0.3">
      <c r="A59">
        <v>42</v>
      </c>
      <c r="B59">
        <v>1994</v>
      </c>
      <c r="C59">
        <v>22</v>
      </c>
      <c r="D59">
        <v>12</v>
      </c>
      <c r="E59" t="s">
        <v>215</v>
      </c>
      <c r="F59" s="18">
        <v>1</v>
      </c>
      <c r="G59" s="18">
        <v>0</v>
      </c>
      <c r="H59" s="18">
        <v>0</v>
      </c>
      <c r="I59" s="18">
        <f t="shared" si="29"/>
        <v>0</v>
      </c>
      <c r="J59" s="1">
        <v>-1</v>
      </c>
      <c r="K59" s="1">
        <f t="shared" si="23"/>
        <v>1</v>
      </c>
      <c r="L59" s="1" t="str">
        <f t="shared" si="24"/>
        <v/>
      </c>
      <c r="M59" s="1" t="str">
        <f t="shared" si="25"/>
        <v/>
      </c>
      <c r="N59" s="1">
        <f t="shared" si="26"/>
        <v>2.2000000000000002</v>
      </c>
      <c r="O59" s="1">
        <f t="shared" si="27"/>
        <v>1</v>
      </c>
      <c r="P59" s="1" t="str">
        <f t="shared" si="28"/>
        <v/>
      </c>
      <c r="AA59" s="10">
        <v>0.5</v>
      </c>
      <c r="AB59" s="1">
        <v>1</v>
      </c>
      <c r="AC59" s="1">
        <v>1</v>
      </c>
      <c r="AF59" s="1">
        <v>1</v>
      </c>
      <c r="AJ59" s="10"/>
      <c r="AN59" s="38"/>
    </row>
    <row r="60" spans="1:40" x14ac:dyDescent="0.3">
      <c r="A60" s="53">
        <v>42</v>
      </c>
      <c r="B60">
        <v>1995</v>
      </c>
      <c r="C60">
        <v>19</v>
      </c>
      <c r="D60">
        <v>1</v>
      </c>
      <c r="E60" t="s">
        <v>226</v>
      </c>
      <c r="F60" s="18">
        <v>1</v>
      </c>
      <c r="G60" s="18">
        <v>0</v>
      </c>
      <c r="H60" s="18">
        <v>0</v>
      </c>
      <c r="I60" s="18">
        <f t="shared" si="29"/>
        <v>0</v>
      </c>
      <c r="J60" s="1">
        <v>1</v>
      </c>
      <c r="K60" s="1">
        <f t="shared" si="23"/>
        <v>1</v>
      </c>
      <c r="L60" s="1" t="str">
        <f t="shared" si="24"/>
        <v/>
      </c>
      <c r="M60" s="1" t="str">
        <f t="shared" si="25"/>
        <v/>
      </c>
      <c r="N60" s="1">
        <f t="shared" si="26"/>
        <v>1.5</v>
      </c>
      <c r="O60" s="1">
        <f t="shared" si="27"/>
        <v>1</v>
      </c>
      <c r="P60" s="1">
        <f t="shared" si="28"/>
        <v>3</v>
      </c>
      <c r="AA60" s="10">
        <v>1</v>
      </c>
      <c r="AB60" s="1">
        <v>1</v>
      </c>
      <c r="AF60" s="1">
        <v>1</v>
      </c>
      <c r="AJ60" s="10"/>
      <c r="AL60" s="1">
        <v>1</v>
      </c>
      <c r="AN60" s="19" t="s">
        <v>45</v>
      </c>
    </row>
    <row r="61" spans="1:40" x14ac:dyDescent="0.3">
      <c r="A61" s="183">
        <v>42</v>
      </c>
      <c r="B61">
        <v>1995</v>
      </c>
      <c r="C61" s="184">
        <v>9</v>
      </c>
      <c r="D61" s="184">
        <v>3</v>
      </c>
      <c r="E61" t="s">
        <v>268</v>
      </c>
      <c r="F61" s="1">
        <v>1</v>
      </c>
      <c r="G61" s="1">
        <v>0</v>
      </c>
      <c r="H61" s="1">
        <v>0</v>
      </c>
      <c r="I61" s="18">
        <f t="shared" si="29"/>
        <v>0</v>
      </c>
      <c r="J61" s="1">
        <v>-1</v>
      </c>
      <c r="K61" s="1">
        <f t="shared" si="23"/>
        <v>1</v>
      </c>
      <c r="L61" s="1" t="str">
        <f t="shared" si="24"/>
        <v/>
      </c>
      <c r="M61" s="1" t="str">
        <f t="shared" si="25"/>
        <v/>
      </c>
      <c r="N61" s="1">
        <f t="shared" si="26"/>
        <v>1.5</v>
      </c>
      <c r="O61" s="1">
        <f t="shared" si="27"/>
        <v>1</v>
      </c>
      <c r="P61" s="1">
        <f t="shared" si="28"/>
        <v>1</v>
      </c>
      <c r="AA61" s="10">
        <v>1</v>
      </c>
      <c r="AB61" s="1">
        <v>1</v>
      </c>
      <c r="AF61" s="1">
        <v>1</v>
      </c>
      <c r="AJ61" s="10">
        <v>1</v>
      </c>
      <c r="AN61" s="19" t="s">
        <v>45</v>
      </c>
    </row>
    <row r="62" spans="1:40" x14ac:dyDescent="0.3">
      <c r="A62" s="183">
        <v>42</v>
      </c>
      <c r="B62">
        <v>1995</v>
      </c>
      <c r="C62" s="184">
        <v>16</v>
      </c>
      <c r="D62" s="184">
        <v>3</v>
      </c>
      <c r="E62" t="s">
        <v>271</v>
      </c>
      <c r="F62" s="18">
        <v>1</v>
      </c>
      <c r="G62" s="18">
        <v>0</v>
      </c>
      <c r="H62" s="18">
        <v>0</v>
      </c>
      <c r="I62" s="18">
        <f t="shared" si="29"/>
        <v>0</v>
      </c>
      <c r="J62" s="1">
        <v>1</v>
      </c>
      <c r="K62" s="1">
        <f t="shared" si="23"/>
        <v>1</v>
      </c>
      <c r="L62" s="1" t="str">
        <f t="shared" si="24"/>
        <v/>
      </c>
      <c r="M62" s="1">
        <f t="shared" si="25"/>
        <v>1.5</v>
      </c>
      <c r="N62" s="1">
        <f t="shared" si="26"/>
        <v>1.5</v>
      </c>
      <c r="O62" s="1">
        <f t="shared" si="27"/>
        <v>1</v>
      </c>
      <c r="P62" s="1">
        <f t="shared" si="28"/>
        <v>1</v>
      </c>
      <c r="V62" s="1">
        <v>1</v>
      </c>
      <c r="W62" s="1">
        <v>1</v>
      </c>
      <c r="AA62" s="10">
        <v>1</v>
      </c>
      <c r="AB62" s="1">
        <v>1</v>
      </c>
      <c r="AF62" s="1">
        <v>1</v>
      </c>
      <c r="AJ62" s="10">
        <v>1</v>
      </c>
      <c r="AN62" s="19" t="s">
        <v>45</v>
      </c>
    </row>
    <row r="63" spans="1:40" x14ac:dyDescent="0.3">
      <c r="A63" s="183">
        <v>42</v>
      </c>
      <c r="B63">
        <v>1995</v>
      </c>
      <c r="C63" s="184">
        <v>30</v>
      </c>
      <c r="D63" s="184">
        <v>3</v>
      </c>
      <c r="E63" t="s">
        <v>269</v>
      </c>
      <c r="F63" s="18">
        <v>1</v>
      </c>
      <c r="G63" s="18">
        <v>0</v>
      </c>
      <c r="H63" s="18">
        <v>0</v>
      </c>
      <c r="I63" s="18">
        <f t="shared" si="29"/>
        <v>0</v>
      </c>
      <c r="J63" s="1">
        <v>-1</v>
      </c>
      <c r="K63" s="1">
        <f t="shared" si="23"/>
        <v>1</v>
      </c>
      <c r="L63" s="1" t="str">
        <f t="shared" si="24"/>
        <v/>
      </c>
      <c r="M63" s="1" t="str">
        <f t="shared" si="25"/>
        <v/>
      </c>
      <c r="N63" s="1">
        <f t="shared" si="26"/>
        <v>2.2000000000000002</v>
      </c>
      <c r="O63" s="1">
        <f t="shared" si="27"/>
        <v>2</v>
      </c>
      <c r="P63" s="1">
        <f t="shared" si="28"/>
        <v>1</v>
      </c>
      <c r="AA63" s="10">
        <v>0.5</v>
      </c>
      <c r="AB63" s="1">
        <v>1</v>
      </c>
      <c r="AC63" s="1">
        <v>1</v>
      </c>
      <c r="AG63" s="1">
        <v>1</v>
      </c>
      <c r="AJ63" s="10">
        <v>1</v>
      </c>
      <c r="AN63" s="19" t="s">
        <v>45</v>
      </c>
    </row>
    <row r="64" spans="1:40" x14ac:dyDescent="0.3">
      <c r="A64" s="53">
        <v>42</v>
      </c>
      <c r="B64">
        <v>1995</v>
      </c>
      <c r="C64">
        <v>13</v>
      </c>
      <c r="D64">
        <v>4</v>
      </c>
      <c r="E64" t="s">
        <v>233</v>
      </c>
      <c r="F64" s="18">
        <v>1</v>
      </c>
      <c r="G64" s="18">
        <v>0</v>
      </c>
      <c r="H64" s="18">
        <v>0</v>
      </c>
      <c r="I64" s="18">
        <f t="shared" si="29"/>
        <v>0</v>
      </c>
      <c r="J64" s="1">
        <v>-1</v>
      </c>
      <c r="K64" s="1">
        <f t="shared" si="23"/>
        <v>1</v>
      </c>
      <c r="L64" s="1" t="str">
        <f t="shared" si="24"/>
        <v/>
      </c>
      <c r="M64" s="1">
        <f t="shared" si="25"/>
        <v>2</v>
      </c>
      <c r="N64" s="1">
        <f t="shared" si="26"/>
        <v>2.2000000000000002</v>
      </c>
      <c r="O64" s="1">
        <f t="shared" si="27"/>
        <v>2</v>
      </c>
      <c r="P64" s="1" t="str">
        <f t="shared" si="28"/>
        <v/>
      </c>
      <c r="V64" s="1">
        <v>1</v>
      </c>
      <c r="W64" s="1">
        <v>1</v>
      </c>
      <c r="X64" s="1">
        <v>1</v>
      </c>
      <c r="AA64" s="10">
        <v>0.5</v>
      </c>
      <c r="AB64" s="1">
        <v>1</v>
      </c>
      <c r="AC64" s="1">
        <v>1</v>
      </c>
      <c r="AG64" s="1">
        <v>1</v>
      </c>
      <c r="AJ64" s="10"/>
      <c r="AN64" s="58"/>
    </row>
    <row r="65" spans="1:40" x14ac:dyDescent="0.3">
      <c r="A65" s="53">
        <v>42</v>
      </c>
      <c r="B65">
        <v>1995</v>
      </c>
      <c r="C65">
        <v>25</v>
      </c>
      <c r="D65">
        <v>5</v>
      </c>
      <c r="E65" t="s">
        <v>229</v>
      </c>
      <c r="F65" s="18">
        <v>1</v>
      </c>
      <c r="G65" s="18">
        <v>0</v>
      </c>
      <c r="H65" s="18">
        <v>0</v>
      </c>
      <c r="I65" s="18">
        <f t="shared" si="29"/>
        <v>0</v>
      </c>
      <c r="J65" s="1">
        <v>-1</v>
      </c>
      <c r="K65" s="1">
        <f t="shared" si="23"/>
        <v>1</v>
      </c>
      <c r="L65" s="1" t="str">
        <f t="shared" si="24"/>
        <v/>
      </c>
      <c r="M65" s="1">
        <f t="shared" si="25"/>
        <v>2</v>
      </c>
      <c r="N65" s="1">
        <f t="shared" si="26"/>
        <v>2.8</v>
      </c>
      <c r="O65" s="1">
        <f t="shared" si="27"/>
        <v>1</v>
      </c>
      <c r="P65" s="1">
        <f t="shared" si="28"/>
        <v>4</v>
      </c>
      <c r="V65" s="1">
        <v>1</v>
      </c>
      <c r="W65" s="1">
        <v>1</v>
      </c>
      <c r="X65" s="1">
        <v>1</v>
      </c>
      <c r="AB65" s="1">
        <v>1</v>
      </c>
      <c r="AC65" s="1">
        <v>1</v>
      </c>
      <c r="AD65" s="1">
        <v>0.5</v>
      </c>
      <c r="AF65" s="1">
        <v>1</v>
      </c>
      <c r="AJ65" s="10"/>
      <c r="AK65" s="49"/>
      <c r="AL65" s="49"/>
      <c r="AM65" s="9">
        <v>1</v>
      </c>
      <c r="AN65" s="19" t="s">
        <v>47</v>
      </c>
    </row>
    <row r="66" spans="1:40" x14ac:dyDescent="0.3">
      <c r="A66" s="53">
        <v>42</v>
      </c>
      <c r="B66">
        <v>1995</v>
      </c>
      <c r="C66">
        <v>25</v>
      </c>
      <c r="D66">
        <v>5</v>
      </c>
      <c r="E66" t="s">
        <v>223</v>
      </c>
      <c r="F66" s="18">
        <v>1</v>
      </c>
      <c r="G66" s="18">
        <v>0</v>
      </c>
      <c r="H66" s="18">
        <v>0</v>
      </c>
      <c r="I66" s="18">
        <f t="shared" si="29"/>
        <v>0</v>
      </c>
      <c r="J66" s="1">
        <v>1</v>
      </c>
      <c r="K66" s="1">
        <f t="shared" si="23"/>
        <v>1</v>
      </c>
      <c r="L66" s="1" t="str">
        <f t="shared" si="24"/>
        <v/>
      </c>
      <c r="M66" s="1">
        <f t="shared" si="25"/>
        <v>1.5</v>
      </c>
      <c r="N66" s="1">
        <f t="shared" si="26"/>
        <v>1.5</v>
      </c>
      <c r="O66" s="1">
        <f t="shared" si="27"/>
        <v>1</v>
      </c>
      <c r="P66" s="1">
        <f t="shared" si="28"/>
        <v>3</v>
      </c>
      <c r="V66" s="1">
        <v>1</v>
      </c>
      <c r="W66" s="1">
        <v>1</v>
      </c>
      <c r="AA66" s="10">
        <v>1</v>
      </c>
      <c r="AB66" s="1">
        <v>1</v>
      </c>
      <c r="AF66" s="1">
        <v>1</v>
      </c>
      <c r="AJ66" s="10"/>
      <c r="AL66" s="1">
        <v>1</v>
      </c>
      <c r="AN66" s="19" t="s">
        <v>45</v>
      </c>
    </row>
    <row r="67" spans="1:40" x14ac:dyDescent="0.3">
      <c r="A67" s="53">
        <v>42</v>
      </c>
      <c r="B67">
        <v>1995</v>
      </c>
      <c r="C67">
        <v>25</v>
      </c>
      <c r="D67">
        <v>5</v>
      </c>
      <c r="E67" t="s">
        <v>222</v>
      </c>
      <c r="F67" s="18">
        <v>1</v>
      </c>
      <c r="G67" s="18">
        <v>0</v>
      </c>
      <c r="H67" s="18">
        <v>0</v>
      </c>
      <c r="I67" s="18">
        <f t="shared" si="29"/>
        <v>0</v>
      </c>
      <c r="J67" s="1">
        <v>1</v>
      </c>
      <c r="K67" s="1">
        <f t="shared" si="23"/>
        <v>1</v>
      </c>
      <c r="L67" s="1" t="str">
        <f t="shared" si="24"/>
        <v/>
      </c>
      <c r="M67" s="1" t="str">
        <f t="shared" si="25"/>
        <v/>
      </c>
      <c r="N67" s="1">
        <f t="shared" si="26"/>
        <v>1.5</v>
      </c>
      <c r="O67" s="1">
        <f t="shared" si="27"/>
        <v>1</v>
      </c>
      <c r="P67" s="1">
        <f t="shared" si="28"/>
        <v>1</v>
      </c>
      <c r="AA67" s="10">
        <v>1</v>
      </c>
      <c r="AB67" s="1">
        <v>1</v>
      </c>
      <c r="AF67" s="1">
        <v>1</v>
      </c>
      <c r="AJ67" s="10">
        <v>1</v>
      </c>
    </row>
    <row r="68" spans="1:40" x14ac:dyDescent="0.3">
      <c r="A68" s="53">
        <v>42</v>
      </c>
      <c r="B68">
        <v>1995</v>
      </c>
      <c r="C68">
        <v>1</v>
      </c>
      <c r="D68">
        <v>6</v>
      </c>
      <c r="E68" t="s">
        <v>235</v>
      </c>
      <c r="F68" s="18">
        <v>1</v>
      </c>
      <c r="G68" s="18">
        <v>0</v>
      </c>
      <c r="H68" s="18">
        <v>0</v>
      </c>
      <c r="I68" s="18">
        <f t="shared" si="29"/>
        <v>0</v>
      </c>
      <c r="J68" s="1">
        <v>-1</v>
      </c>
      <c r="K68" s="1">
        <f t="shared" si="23"/>
        <v>1</v>
      </c>
      <c r="L68" s="1" t="str">
        <f t="shared" si="24"/>
        <v/>
      </c>
      <c r="M68" s="1" t="str">
        <f t="shared" si="25"/>
        <v/>
      </c>
      <c r="N68" s="1">
        <f t="shared" si="26"/>
        <v>2</v>
      </c>
      <c r="O68" s="1">
        <f t="shared" si="27"/>
        <v>2</v>
      </c>
      <c r="P68" s="1">
        <f t="shared" si="28"/>
        <v>2</v>
      </c>
      <c r="AA68" s="10">
        <v>0.5</v>
      </c>
      <c r="AB68" s="1">
        <v>1</v>
      </c>
      <c r="AC68" s="1">
        <v>0.5</v>
      </c>
      <c r="AG68" s="1">
        <v>1</v>
      </c>
      <c r="AJ68" s="10"/>
      <c r="AK68" s="1">
        <v>1</v>
      </c>
      <c r="AN68" s="19" t="s">
        <v>45</v>
      </c>
    </row>
    <row r="69" spans="1:40" x14ac:dyDescent="0.3">
      <c r="A69" s="53">
        <v>42</v>
      </c>
      <c r="B69">
        <v>1995</v>
      </c>
      <c r="C69">
        <v>8</v>
      </c>
      <c r="D69">
        <v>6</v>
      </c>
      <c r="E69" t="s">
        <v>232</v>
      </c>
      <c r="F69" s="18">
        <v>1</v>
      </c>
      <c r="G69" s="18">
        <v>0</v>
      </c>
      <c r="H69" s="18">
        <v>0</v>
      </c>
      <c r="I69" s="18">
        <f t="shared" si="29"/>
        <v>0</v>
      </c>
      <c r="J69" s="1">
        <v>1</v>
      </c>
      <c r="K69" s="1">
        <f t="shared" si="23"/>
        <v>1</v>
      </c>
      <c r="L69" s="1" t="str">
        <f t="shared" si="24"/>
        <v/>
      </c>
      <c r="M69" s="1" t="str">
        <f t="shared" si="25"/>
        <v/>
      </c>
      <c r="N69" s="1">
        <f t="shared" si="26"/>
        <v>1.5</v>
      </c>
      <c r="O69" s="1">
        <f t="shared" si="27"/>
        <v>1</v>
      </c>
      <c r="P69" s="1" t="str">
        <f t="shared" si="28"/>
        <v/>
      </c>
      <c r="AA69" s="10">
        <v>1</v>
      </c>
      <c r="AB69" s="1">
        <v>1</v>
      </c>
      <c r="AF69" s="1">
        <v>1</v>
      </c>
      <c r="AJ69" s="10"/>
    </row>
    <row r="70" spans="1:40" x14ac:dyDescent="0.3">
      <c r="A70" s="53">
        <v>42</v>
      </c>
      <c r="B70">
        <v>1995</v>
      </c>
      <c r="C70">
        <v>8</v>
      </c>
      <c r="D70">
        <v>6</v>
      </c>
      <c r="E70" t="s">
        <v>231</v>
      </c>
      <c r="F70" s="18">
        <v>1</v>
      </c>
      <c r="G70" s="18">
        <v>0</v>
      </c>
      <c r="H70" s="18">
        <v>0</v>
      </c>
      <c r="I70" s="18">
        <f t="shared" si="29"/>
        <v>0</v>
      </c>
      <c r="J70" s="1">
        <v>1</v>
      </c>
      <c r="K70" s="1">
        <f t="shared" si="23"/>
        <v>1</v>
      </c>
      <c r="L70" s="1" t="str">
        <f t="shared" si="24"/>
        <v/>
      </c>
      <c r="M70" s="1" t="str">
        <f t="shared" si="25"/>
        <v/>
      </c>
      <c r="N70" s="1">
        <f t="shared" si="26"/>
        <v>2.8</v>
      </c>
      <c r="O70" s="1">
        <f t="shared" si="27"/>
        <v>1</v>
      </c>
      <c r="P70" s="1" t="str">
        <f t="shared" si="28"/>
        <v/>
      </c>
      <c r="AB70" s="1">
        <v>1</v>
      </c>
      <c r="AC70" s="1">
        <v>1</v>
      </c>
      <c r="AD70" s="1">
        <v>0.5</v>
      </c>
      <c r="AF70" s="1">
        <v>1</v>
      </c>
      <c r="AJ70" s="10"/>
    </row>
    <row r="71" spans="1:40" x14ac:dyDescent="0.3">
      <c r="A71" s="183">
        <v>42</v>
      </c>
      <c r="B71">
        <v>1995</v>
      </c>
      <c r="C71" s="184">
        <v>6</v>
      </c>
      <c r="D71" s="184">
        <v>7</v>
      </c>
      <c r="E71" t="s">
        <v>293</v>
      </c>
      <c r="F71" s="18">
        <v>1</v>
      </c>
      <c r="G71" s="18">
        <v>0</v>
      </c>
      <c r="H71" s="18">
        <v>0</v>
      </c>
      <c r="I71" s="18">
        <f t="shared" si="29"/>
        <v>0</v>
      </c>
      <c r="J71" s="1">
        <v>-1</v>
      </c>
      <c r="K71" s="1">
        <f t="shared" si="23"/>
        <v>1</v>
      </c>
      <c r="L71" s="1" t="str">
        <f t="shared" si="24"/>
        <v/>
      </c>
      <c r="M71" s="1" t="str">
        <f t="shared" si="25"/>
        <v/>
      </c>
      <c r="N71" s="1">
        <f t="shared" si="26"/>
        <v>4.666666666666667</v>
      </c>
      <c r="O71" s="1">
        <f t="shared" si="27"/>
        <v>2</v>
      </c>
      <c r="P71" s="1">
        <f t="shared" si="28"/>
        <v>4</v>
      </c>
      <c r="AD71" s="1">
        <v>0.5</v>
      </c>
      <c r="AE71" s="9">
        <v>1</v>
      </c>
      <c r="AG71" s="1">
        <v>1</v>
      </c>
      <c r="AJ71" s="10"/>
      <c r="AM71" s="9">
        <v>1</v>
      </c>
      <c r="AN71" s="19" t="s">
        <v>45</v>
      </c>
    </row>
    <row r="72" spans="1:40" x14ac:dyDescent="0.3">
      <c r="A72" s="183">
        <v>42</v>
      </c>
      <c r="B72">
        <v>1995</v>
      </c>
      <c r="C72" s="184">
        <v>6</v>
      </c>
      <c r="D72" s="184">
        <v>7</v>
      </c>
      <c r="E72" t="s">
        <v>270</v>
      </c>
      <c r="F72" s="18">
        <v>1</v>
      </c>
      <c r="G72" s="1">
        <v>0</v>
      </c>
      <c r="H72" s="1">
        <v>0</v>
      </c>
      <c r="I72" s="18">
        <f t="shared" si="29"/>
        <v>0</v>
      </c>
      <c r="J72" s="1">
        <v>-1</v>
      </c>
      <c r="K72" s="1">
        <f t="shared" si="23"/>
        <v>1</v>
      </c>
      <c r="L72" s="1">
        <f t="shared" si="24"/>
        <v>1.5</v>
      </c>
      <c r="M72" s="1" t="str">
        <f t="shared" si="25"/>
        <v/>
      </c>
      <c r="N72" s="1">
        <f t="shared" si="26"/>
        <v>3.8</v>
      </c>
      <c r="O72" s="1">
        <f t="shared" si="27"/>
        <v>4</v>
      </c>
      <c r="P72" s="1">
        <f t="shared" si="28"/>
        <v>4</v>
      </c>
      <c r="Q72" s="10">
        <v>1</v>
      </c>
      <c r="R72" s="1">
        <v>1</v>
      </c>
      <c r="AC72" s="1">
        <v>1</v>
      </c>
      <c r="AD72" s="1">
        <v>1</v>
      </c>
      <c r="AE72" s="9">
        <v>0.5</v>
      </c>
      <c r="AI72" s="1">
        <v>1</v>
      </c>
      <c r="AJ72" s="10"/>
      <c r="AM72" s="9">
        <v>1</v>
      </c>
      <c r="AN72" s="19" t="s">
        <v>45</v>
      </c>
    </row>
    <row r="73" spans="1:40" x14ac:dyDescent="0.3">
      <c r="A73" s="53">
        <v>42</v>
      </c>
      <c r="B73">
        <v>1995</v>
      </c>
      <c r="C73">
        <v>6</v>
      </c>
      <c r="D73">
        <v>7</v>
      </c>
      <c r="E73" t="s">
        <v>227</v>
      </c>
      <c r="F73" s="18">
        <v>1</v>
      </c>
      <c r="G73" s="18">
        <v>0</v>
      </c>
      <c r="H73" s="18">
        <v>0</v>
      </c>
      <c r="I73" s="18">
        <f t="shared" si="29"/>
        <v>0</v>
      </c>
      <c r="J73" s="1">
        <v>-1</v>
      </c>
      <c r="K73" s="1">
        <f t="shared" si="23"/>
        <v>1</v>
      </c>
      <c r="L73" s="1" t="str">
        <f t="shared" si="24"/>
        <v/>
      </c>
      <c r="M73" s="1">
        <f t="shared" si="25"/>
        <v>2.8</v>
      </c>
      <c r="N73" s="1">
        <f t="shared" si="26"/>
        <v>2</v>
      </c>
      <c r="O73" s="1">
        <f t="shared" si="27"/>
        <v>1</v>
      </c>
      <c r="P73" s="1" t="str">
        <f t="shared" si="28"/>
        <v/>
      </c>
      <c r="W73" s="1">
        <v>1</v>
      </c>
      <c r="X73" s="1">
        <v>1</v>
      </c>
      <c r="Y73" s="1">
        <v>0.5</v>
      </c>
      <c r="AA73" s="10">
        <v>1</v>
      </c>
      <c r="AB73" s="1">
        <v>1</v>
      </c>
      <c r="AC73" s="1">
        <v>1</v>
      </c>
      <c r="AF73" s="1">
        <v>1</v>
      </c>
      <c r="AJ73" s="10"/>
    </row>
    <row r="74" spans="1:40" x14ac:dyDescent="0.3">
      <c r="A74" s="53">
        <v>42</v>
      </c>
      <c r="B74">
        <v>1995</v>
      </c>
      <c r="C74">
        <v>7</v>
      </c>
      <c r="D74">
        <v>7</v>
      </c>
      <c r="E74" t="s">
        <v>230</v>
      </c>
      <c r="F74" s="18">
        <v>1</v>
      </c>
      <c r="G74" s="18">
        <v>0</v>
      </c>
      <c r="H74" s="18">
        <v>0</v>
      </c>
      <c r="I74" s="18">
        <f t="shared" si="29"/>
        <v>0</v>
      </c>
      <c r="J74" s="1">
        <v>1</v>
      </c>
      <c r="K74" s="1">
        <f t="shared" si="23"/>
        <v>1</v>
      </c>
      <c r="L74" s="1" t="str">
        <f t="shared" si="24"/>
        <v/>
      </c>
      <c r="M74" s="1" t="str">
        <f t="shared" si="25"/>
        <v/>
      </c>
      <c r="N74" s="1">
        <f t="shared" si="26"/>
        <v>1.5</v>
      </c>
      <c r="O74" s="1">
        <f t="shared" si="27"/>
        <v>2</v>
      </c>
      <c r="P74" s="1" t="str">
        <f t="shared" si="28"/>
        <v/>
      </c>
      <c r="AA74" s="10">
        <v>1</v>
      </c>
      <c r="AB74" s="1">
        <v>1</v>
      </c>
      <c r="AG74" s="1">
        <v>1</v>
      </c>
      <c r="AJ74" s="10"/>
    </row>
    <row r="75" spans="1:40" x14ac:dyDescent="0.3">
      <c r="A75" s="53">
        <v>42</v>
      </c>
      <c r="B75">
        <v>1995</v>
      </c>
      <c r="C75">
        <v>6</v>
      </c>
      <c r="D75">
        <v>10</v>
      </c>
      <c r="E75" t="s">
        <v>228</v>
      </c>
      <c r="F75" s="18">
        <v>2</v>
      </c>
      <c r="G75" s="18">
        <v>0</v>
      </c>
      <c r="H75" s="18">
        <v>1</v>
      </c>
      <c r="I75" s="18">
        <f t="shared" si="29"/>
        <v>1</v>
      </c>
      <c r="J75" s="1">
        <v>-1</v>
      </c>
      <c r="K75" s="1">
        <f t="shared" si="23"/>
        <v>-1</v>
      </c>
      <c r="L75" s="1" t="str">
        <f t="shared" si="24"/>
        <v/>
      </c>
      <c r="M75" s="1" t="str">
        <f t="shared" si="25"/>
        <v/>
      </c>
      <c r="N75" s="1">
        <f t="shared" si="26"/>
        <v>5</v>
      </c>
      <c r="O75" s="1">
        <f t="shared" si="27"/>
        <v>1</v>
      </c>
      <c r="P75" s="1" t="str">
        <f t="shared" si="28"/>
        <v/>
      </c>
      <c r="AE75" s="9">
        <v>2</v>
      </c>
      <c r="AF75" s="1">
        <v>1</v>
      </c>
      <c r="AJ75" s="10"/>
    </row>
    <row r="76" spans="1:40" x14ac:dyDescent="0.3">
      <c r="A76" s="53">
        <v>42</v>
      </c>
      <c r="B76">
        <v>1995</v>
      </c>
      <c r="C76">
        <v>18</v>
      </c>
      <c r="D76">
        <v>10</v>
      </c>
      <c r="E76" t="s">
        <v>234</v>
      </c>
      <c r="F76" s="18">
        <v>1</v>
      </c>
      <c r="G76" s="18">
        <v>0</v>
      </c>
      <c r="H76" s="18">
        <v>0</v>
      </c>
      <c r="I76" s="18">
        <f t="shared" si="29"/>
        <v>0</v>
      </c>
      <c r="J76" s="1">
        <v>-1</v>
      </c>
      <c r="K76" s="1">
        <f t="shared" si="23"/>
        <v>1</v>
      </c>
      <c r="L76" s="1">
        <f t="shared" si="24"/>
        <v>1.5</v>
      </c>
      <c r="M76" s="1" t="str">
        <f t="shared" si="25"/>
        <v/>
      </c>
      <c r="N76" s="1">
        <f t="shared" si="26"/>
        <v>4.2</v>
      </c>
      <c r="O76" s="1">
        <f t="shared" si="27"/>
        <v>1</v>
      </c>
      <c r="P76" s="1">
        <f t="shared" si="28"/>
        <v>3</v>
      </c>
      <c r="Q76" s="10">
        <v>1</v>
      </c>
      <c r="R76" s="1">
        <v>1</v>
      </c>
      <c r="AC76" s="1">
        <v>0.5</v>
      </c>
      <c r="AD76" s="1">
        <v>1</v>
      </c>
      <c r="AE76" s="9">
        <v>1</v>
      </c>
      <c r="AF76" s="1">
        <v>1</v>
      </c>
      <c r="AJ76" s="10"/>
      <c r="AL76" s="1">
        <v>1</v>
      </c>
      <c r="AN76" s="58" t="s">
        <v>44</v>
      </c>
    </row>
    <row r="77" spans="1:40" x14ac:dyDescent="0.3">
      <c r="A77" s="53">
        <v>42</v>
      </c>
      <c r="B77">
        <v>1995</v>
      </c>
      <c r="C77">
        <v>3</v>
      </c>
      <c r="D77">
        <v>11</v>
      </c>
      <c r="E77" t="s">
        <v>225</v>
      </c>
      <c r="F77" s="18">
        <v>1</v>
      </c>
      <c r="G77" s="18">
        <v>0</v>
      </c>
      <c r="H77" s="18">
        <v>0</v>
      </c>
      <c r="I77" s="18">
        <f t="shared" si="29"/>
        <v>0</v>
      </c>
      <c r="J77" s="1">
        <v>-1</v>
      </c>
      <c r="K77" s="1">
        <f t="shared" si="23"/>
        <v>1</v>
      </c>
      <c r="L77" s="1" t="str">
        <f t="shared" si="24"/>
        <v/>
      </c>
      <c r="M77" s="1" t="str">
        <f t="shared" si="25"/>
        <v/>
      </c>
      <c r="N77" s="1">
        <f t="shared" si="26"/>
        <v>4.5</v>
      </c>
      <c r="O77" s="1">
        <f t="shared" si="27"/>
        <v>1</v>
      </c>
      <c r="P77" s="1" t="str">
        <f t="shared" si="28"/>
        <v/>
      </c>
      <c r="AD77" s="1">
        <v>1</v>
      </c>
      <c r="AE77" s="9">
        <v>1</v>
      </c>
      <c r="AF77" s="1">
        <v>1</v>
      </c>
      <c r="AJ77" s="10"/>
    </row>
    <row r="78" spans="1:40" x14ac:dyDescent="0.3">
      <c r="A78" s="53">
        <v>42</v>
      </c>
      <c r="B78">
        <v>1995</v>
      </c>
      <c r="C78">
        <v>9</v>
      </c>
      <c r="D78">
        <v>11</v>
      </c>
      <c r="E78" t="s">
        <v>221</v>
      </c>
      <c r="F78" s="18">
        <v>1</v>
      </c>
      <c r="G78" s="18">
        <v>0</v>
      </c>
      <c r="H78" s="18">
        <v>0</v>
      </c>
      <c r="I78" s="18">
        <f t="shared" si="29"/>
        <v>0</v>
      </c>
      <c r="J78" s="1">
        <v>-1</v>
      </c>
      <c r="K78" s="1">
        <f t="shared" si="23"/>
        <v>1</v>
      </c>
      <c r="L78" s="1" t="str">
        <f t="shared" si="24"/>
        <v/>
      </c>
      <c r="M78" s="1" t="str">
        <f t="shared" si="25"/>
        <v/>
      </c>
      <c r="N78" s="1">
        <f t="shared" si="26"/>
        <v>1.5</v>
      </c>
      <c r="O78" s="1">
        <f t="shared" si="27"/>
        <v>2</v>
      </c>
      <c r="P78" s="1">
        <f t="shared" si="28"/>
        <v>1</v>
      </c>
      <c r="AA78" s="10">
        <v>1</v>
      </c>
      <c r="AB78" s="1">
        <v>1</v>
      </c>
      <c r="AG78" s="1">
        <v>1</v>
      </c>
      <c r="AJ78" s="10">
        <v>1</v>
      </c>
      <c r="AN78" s="19" t="s">
        <v>45</v>
      </c>
    </row>
    <row r="79" spans="1:40" x14ac:dyDescent="0.3">
      <c r="A79" s="53">
        <v>42</v>
      </c>
      <c r="B79">
        <v>1995</v>
      </c>
      <c r="C79">
        <v>20</v>
      </c>
      <c r="D79">
        <v>11</v>
      </c>
      <c r="E79" t="s">
        <v>224</v>
      </c>
      <c r="F79" s="18">
        <v>3</v>
      </c>
      <c r="G79" s="18">
        <v>0</v>
      </c>
      <c r="H79" s="18">
        <v>0</v>
      </c>
      <c r="I79" s="18">
        <f t="shared" si="29"/>
        <v>0</v>
      </c>
      <c r="J79" s="1">
        <v>-1</v>
      </c>
      <c r="K79" s="1">
        <f t="shared" si="23"/>
        <v>-1</v>
      </c>
      <c r="L79" s="1" t="str">
        <f t="shared" si="24"/>
        <v/>
      </c>
      <c r="M79" s="1">
        <f t="shared" si="25"/>
        <v>1.5</v>
      </c>
      <c r="N79" s="1">
        <f t="shared" si="26"/>
        <v>1.3333333333333333</v>
      </c>
      <c r="O79" s="1" t="str">
        <f t="shared" si="27"/>
        <v/>
      </c>
      <c r="P79" s="1" t="str">
        <f t="shared" si="28"/>
        <v/>
      </c>
      <c r="V79" s="1">
        <v>1</v>
      </c>
      <c r="W79" s="1">
        <v>1</v>
      </c>
      <c r="AA79" s="10">
        <v>1</v>
      </c>
      <c r="AB79" s="1">
        <v>0.5</v>
      </c>
      <c r="AJ79" s="10"/>
    </row>
    <row r="80" spans="1:40" x14ac:dyDescent="0.3">
      <c r="A80" s="53">
        <v>42</v>
      </c>
      <c r="B80">
        <v>1996</v>
      </c>
      <c r="C80">
        <v>25</v>
      </c>
      <c r="D80">
        <v>1</v>
      </c>
      <c r="E80" t="s">
        <v>244</v>
      </c>
      <c r="F80" s="18">
        <v>1</v>
      </c>
      <c r="G80" s="18">
        <v>0</v>
      </c>
      <c r="H80" s="18">
        <v>0</v>
      </c>
      <c r="I80" s="18">
        <f t="shared" si="29"/>
        <v>0</v>
      </c>
      <c r="J80" s="1">
        <v>-1</v>
      </c>
      <c r="K80" s="1">
        <f t="shared" si="23"/>
        <v>1</v>
      </c>
      <c r="L80" s="1" t="str">
        <f t="shared" si="24"/>
        <v/>
      </c>
      <c r="M80" s="1" t="str">
        <f t="shared" si="25"/>
        <v/>
      </c>
      <c r="N80" s="1">
        <f t="shared" si="26"/>
        <v>4.2</v>
      </c>
      <c r="O80" s="1">
        <f t="shared" si="27"/>
        <v>1</v>
      </c>
      <c r="P80" s="1">
        <f t="shared" si="28"/>
        <v>3</v>
      </c>
      <c r="AC80" s="1">
        <v>0.5</v>
      </c>
      <c r="AD80" s="1">
        <v>1</v>
      </c>
      <c r="AE80" s="9">
        <v>1</v>
      </c>
      <c r="AF80" s="1">
        <v>1</v>
      </c>
      <c r="AJ80" s="10"/>
      <c r="AL80" s="1">
        <v>1</v>
      </c>
      <c r="AN80" s="19" t="s">
        <v>45</v>
      </c>
    </row>
    <row r="81" spans="1:40" x14ac:dyDescent="0.3">
      <c r="A81" s="53">
        <v>42</v>
      </c>
      <c r="B81">
        <v>1996</v>
      </c>
      <c r="C81" s="184">
        <v>14</v>
      </c>
      <c r="D81" s="184">
        <v>3</v>
      </c>
      <c r="E81" t="s">
        <v>251</v>
      </c>
      <c r="F81" s="18">
        <v>1</v>
      </c>
      <c r="G81" s="18">
        <v>0</v>
      </c>
      <c r="H81" s="18">
        <v>0</v>
      </c>
      <c r="I81" s="18">
        <f t="shared" si="29"/>
        <v>0</v>
      </c>
      <c r="J81" s="1">
        <v>-1</v>
      </c>
      <c r="K81" s="1">
        <f t="shared" si="23"/>
        <v>1</v>
      </c>
      <c r="L81" s="1" t="str">
        <f t="shared" si="24"/>
        <v/>
      </c>
      <c r="M81" s="1" t="str">
        <f t="shared" si="25"/>
        <v/>
      </c>
      <c r="N81" s="1">
        <f t="shared" si="26"/>
        <v>1.3333333333333333</v>
      </c>
      <c r="O81" s="1">
        <f t="shared" si="27"/>
        <v>1</v>
      </c>
      <c r="P81" s="1" t="str">
        <f t="shared" si="28"/>
        <v/>
      </c>
      <c r="AA81" s="10">
        <v>1</v>
      </c>
      <c r="AB81" s="1">
        <v>0.5</v>
      </c>
      <c r="AF81" s="1">
        <v>1</v>
      </c>
      <c r="AJ81" s="10"/>
    </row>
    <row r="82" spans="1:40" x14ac:dyDescent="0.3">
      <c r="A82" s="53">
        <v>42</v>
      </c>
      <c r="B82">
        <v>1996</v>
      </c>
      <c r="C82">
        <v>21</v>
      </c>
      <c r="D82">
        <v>3</v>
      </c>
      <c r="E82" t="s">
        <v>239</v>
      </c>
      <c r="F82" s="18">
        <v>1</v>
      </c>
      <c r="G82" s="18">
        <v>1</v>
      </c>
      <c r="H82" s="18">
        <v>0</v>
      </c>
      <c r="I82" s="18">
        <f t="shared" si="29"/>
        <v>1</v>
      </c>
      <c r="J82" s="1">
        <v>-1</v>
      </c>
      <c r="K82" s="1">
        <f t="shared" ref="K82:K119" si="30">IF(F82=2,-1,IF(F82=3,-1,IF((F82+G82)=2,-1,IF((F82+H82)=2,-1,1))))</f>
        <v>-1</v>
      </c>
      <c r="L82" s="1">
        <f t="shared" ref="L82:L119" si="31">IF(SUM(Q82:U82)=0,"",(Q82*1+R82*2+S82*3+T82*4+U82*5)/SUM(Q82:U82))</f>
        <v>5</v>
      </c>
      <c r="M82" s="1">
        <f t="shared" ref="M82:M119" si="32">IF(SUM(V82:Z82)=0,"",(V82*1+W82*2+X82*3+Y82*4+Z82*5)/SUM(V82:Z82))</f>
        <v>1</v>
      </c>
      <c r="N82" s="1">
        <f t="shared" ref="N82:N119" si="33">IF(SUM(AA82:AE82)=0,"",(AA82*1+AB82*2+AC82*3+AD82*4+AE82*5)/SUM(AA82:AE82))</f>
        <v>1</v>
      </c>
      <c r="O82" s="1">
        <f t="shared" ref="O82:O119" si="34">IF(AF82=1,1,(IF(AG82=1,2,(IF(AH82=1,3,(IF(AI82=1,4,"")))))))</f>
        <v>1</v>
      </c>
      <c r="P82" s="1">
        <f t="shared" ref="P82:P119" si="35">IF(AJ82=1,1,(IF(AK82=1,2,(IF(AL82=1,3,(IF(AM82=1,4,"")))))))</f>
        <v>1</v>
      </c>
      <c r="U82" s="9">
        <v>2</v>
      </c>
      <c r="V82" s="1">
        <v>2</v>
      </c>
      <c r="AA82" s="10">
        <v>2</v>
      </c>
      <c r="AF82" s="1">
        <v>1</v>
      </c>
      <c r="AJ82" s="10">
        <v>1</v>
      </c>
    </row>
    <row r="83" spans="1:40" ht="14.4" customHeight="1" x14ac:dyDescent="0.3">
      <c r="A83" s="53">
        <v>42</v>
      </c>
      <c r="B83">
        <v>1996</v>
      </c>
      <c r="C83">
        <v>21</v>
      </c>
      <c r="D83">
        <v>3</v>
      </c>
      <c r="E83" t="s">
        <v>236</v>
      </c>
      <c r="F83" s="18">
        <v>1</v>
      </c>
      <c r="G83" s="18">
        <v>0</v>
      </c>
      <c r="H83" s="18">
        <v>0</v>
      </c>
      <c r="I83" s="18">
        <f t="shared" ref="I83:I119" si="36">IF(G83=1,1,IF(H83=1,1,0))</f>
        <v>0</v>
      </c>
      <c r="J83" s="1">
        <v>-1</v>
      </c>
      <c r="K83" s="1">
        <f t="shared" si="30"/>
        <v>1</v>
      </c>
      <c r="L83" s="1" t="str">
        <f t="shared" si="31"/>
        <v/>
      </c>
      <c r="M83" s="1" t="str">
        <f t="shared" si="32"/>
        <v/>
      </c>
      <c r="N83" s="1">
        <f t="shared" si="33"/>
        <v>2.2000000000000002</v>
      </c>
      <c r="O83" s="1">
        <f t="shared" si="34"/>
        <v>3</v>
      </c>
      <c r="P83" s="1" t="str">
        <f t="shared" si="35"/>
        <v/>
      </c>
      <c r="AA83" s="10">
        <v>0.5</v>
      </c>
      <c r="AB83" s="1">
        <v>1</v>
      </c>
      <c r="AC83" s="1">
        <v>1</v>
      </c>
      <c r="AH83" s="1">
        <v>1</v>
      </c>
      <c r="AJ83" s="10"/>
    </row>
    <row r="84" spans="1:40" x14ac:dyDescent="0.3">
      <c r="A84" s="53">
        <v>42</v>
      </c>
      <c r="B84">
        <v>1996</v>
      </c>
      <c r="C84">
        <v>11</v>
      </c>
      <c r="D84">
        <v>4</v>
      </c>
      <c r="E84" t="s">
        <v>241</v>
      </c>
      <c r="F84" s="18">
        <v>1</v>
      </c>
      <c r="G84" s="18">
        <v>0</v>
      </c>
      <c r="H84" s="18">
        <v>0</v>
      </c>
      <c r="I84" s="18">
        <f t="shared" si="36"/>
        <v>0</v>
      </c>
      <c r="J84" s="1">
        <v>-1</v>
      </c>
      <c r="K84" s="1">
        <f t="shared" si="30"/>
        <v>1</v>
      </c>
      <c r="L84" s="1" t="str">
        <f t="shared" si="31"/>
        <v/>
      </c>
      <c r="M84" s="1" t="str">
        <f t="shared" si="32"/>
        <v/>
      </c>
      <c r="N84" s="1">
        <f t="shared" si="33"/>
        <v>1.3333333333333333</v>
      </c>
      <c r="O84" s="1">
        <f t="shared" si="34"/>
        <v>2</v>
      </c>
      <c r="P84" s="1">
        <f t="shared" si="35"/>
        <v>1</v>
      </c>
      <c r="AA84" s="10">
        <v>1</v>
      </c>
      <c r="AB84" s="1">
        <v>0.5</v>
      </c>
      <c r="AG84" s="1">
        <v>1</v>
      </c>
      <c r="AJ84" s="10">
        <v>1</v>
      </c>
      <c r="AN84" s="19" t="s">
        <v>45</v>
      </c>
    </row>
    <row r="85" spans="1:40" x14ac:dyDescent="0.3">
      <c r="A85" s="53">
        <v>42</v>
      </c>
      <c r="B85">
        <v>1996</v>
      </c>
      <c r="C85" s="184">
        <v>11</v>
      </c>
      <c r="D85" s="184">
        <v>4</v>
      </c>
      <c r="E85" t="s">
        <v>252</v>
      </c>
      <c r="F85" s="18">
        <v>1</v>
      </c>
      <c r="G85" s="18">
        <v>0</v>
      </c>
      <c r="H85" s="18">
        <v>0</v>
      </c>
      <c r="I85" s="18">
        <f t="shared" si="36"/>
        <v>0</v>
      </c>
      <c r="J85" s="1">
        <v>-1</v>
      </c>
      <c r="K85" s="1">
        <f t="shared" si="30"/>
        <v>1</v>
      </c>
      <c r="L85" s="1" t="str">
        <f t="shared" si="31"/>
        <v/>
      </c>
      <c r="M85" s="1" t="str">
        <f t="shared" si="32"/>
        <v/>
      </c>
      <c r="N85" s="1">
        <f t="shared" si="33"/>
        <v>4.666666666666667</v>
      </c>
      <c r="O85" s="1">
        <f t="shared" si="34"/>
        <v>1</v>
      </c>
      <c r="P85" s="1">
        <f t="shared" si="35"/>
        <v>4</v>
      </c>
      <c r="AD85" s="1">
        <v>0.5</v>
      </c>
      <c r="AE85" s="9">
        <v>1</v>
      </c>
      <c r="AF85" s="1">
        <v>1</v>
      </c>
      <c r="AJ85" s="10"/>
      <c r="AM85" s="9">
        <v>1</v>
      </c>
      <c r="AN85" s="19" t="s">
        <v>45</v>
      </c>
    </row>
    <row r="86" spans="1:40" x14ac:dyDescent="0.3">
      <c r="A86" s="53">
        <v>42</v>
      </c>
      <c r="B86">
        <v>1996</v>
      </c>
      <c r="C86">
        <v>15</v>
      </c>
      <c r="D86">
        <v>5</v>
      </c>
      <c r="E86" t="s">
        <v>240</v>
      </c>
      <c r="F86" s="18">
        <v>1</v>
      </c>
      <c r="G86" s="18">
        <v>0</v>
      </c>
      <c r="H86" s="18">
        <v>0</v>
      </c>
      <c r="I86" s="18">
        <f t="shared" si="36"/>
        <v>0</v>
      </c>
      <c r="J86" s="1">
        <v>-1</v>
      </c>
      <c r="K86" s="1">
        <f t="shared" si="30"/>
        <v>1</v>
      </c>
      <c r="L86" s="1" t="str">
        <f t="shared" si="31"/>
        <v/>
      </c>
      <c r="M86" s="1">
        <f t="shared" si="32"/>
        <v>3.2</v>
      </c>
      <c r="N86" s="1">
        <f t="shared" si="33"/>
        <v>4.666666666666667</v>
      </c>
      <c r="O86" s="1">
        <f t="shared" si="34"/>
        <v>1</v>
      </c>
      <c r="P86" s="1">
        <f t="shared" si="35"/>
        <v>4</v>
      </c>
      <c r="W86" s="1">
        <v>0.5</v>
      </c>
      <c r="X86" s="1">
        <v>1</v>
      </c>
      <c r="Y86" s="1">
        <v>1</v>
      </c>
      <c r="AD86" s="1">
        <v>0.5</v>
      </c>
      <c r="AE86" s="9">
        <v>1</v>
      </c>
      <c r="AF86" s="1">
        <v>1</v>
      </c>
      <c r="AJ86" s="10"/>
      <c r="AM86" s="9">
        <v>1</v>
      </c>
      <c r="AN86" s="19" t="s">
        <v>44</v>
      </c>
    </row>
    <row r="87" spans="1:40" x14ac:dyDescent="0.3">
      <c r="A87" s="53">
        <v>42</v>
      </c>
      <c r="B87">
        <v>1996</v>
      </c>
      <c r="C87">
        <v>14</v>
      </c>
      <c r="D87">
        <v>6</v>
      </c>
      <c r="E87" t="s">
        <v>238</v>
      </c>
      <c r="F87" s="18">
        <v>2</v>
      </c>
      <c r="G87" s="18">
        <v>0</v>
      </c>
      <c r="H87" s="18">
        <v>0</v>
      </c>
      <c r="I87" s="18">
        <f t="shared" si="36"/>
        <v>0</v>
      </c>
      <c r="J87" s="1">
        <v>-1</v>
      </c>
      <c r="K87" s="1">
        <f t="shared" si="30"/>
        <v>-1</v>
      </c>
      <c r="L87" s="1" t="str">
        <f t="shared" si="31"/>
        <v/>
      </c>
      <c r="M87" s="1">
        <f t="shared" si="32"/>
        <v>4.666666666666667</v>
      </c>
      <c r="N87" s="1">
        <f t="shared" si="33"/>
        <v>4.666666666666667</v>
      </c>
      <c r="O87" s="1" t="str">
        <f t="shared" si="34"/>
        <v/>
      </c>
      <c r="P87" s="1" t="str">
        <f t="shared" si="35"/>
        <v/>
      </c>
      <c r="Y87" s="1">
        <v>0.5</v>
      </c>
      <c r="Z87" s="1">
        <v>1</v>
      </c>
      <c r="AD87" s="1">
        <v>0.5</v>
      </c>
      <c r="AE87" s="9">
        <v>1</v>
      </c>
      <c r="AJ87" s="10"/>
    </row>
    <row r="88" spans="1:40" x14ac:dyDescent="0.3">
      <c r="A88" s="53">
        <v>42</v>
      </c>
      <c r="B88">
        <v>1996</v>
      </c>
      <c r="C88" s="184">
        <v>11</v>
      </c>
      <c r="D88" s="184">
        <v>7</v>
      </c>
      <c r="E88" t="s">
        <v>253</v>
      </c>
      <c r="F88" s="18">
        <v>1</v>
      </c>
      <c r="G88" s="18">
        <v>0</v>
      </c>
      <c r="H88" s="18">
        <v>0</v>
      </c>
      <c r="I88" s="18">
        <f t="shared" si="36"/>
        <v>0</v>
      </c>
      <c r="J88" s="1">
        <v>1</v>
      </c>
      <c r="K88" s="1">
        <f t="shared" si="30"/>
        <v>1</v>
      </c>
      <c r="L88" s="1" t="str">
        <f t="shared" si="31"/>
        <v/>
      </c>
      <c r="M88" s="1" t="str">
        <f t="shared" si="32"/>
        <v/>
      </c>
      <c r="N88" s="1">
        <f t="shared" si="33"/>
        <v>1.5</v>
      </c>
      <c r="O88" s="1">
        <f t="shared" si="34"/>
        <v>1</v>
      </c>
      <c r="P88" s="1" t="str">
        <f t="shared" si="35"/>
        <v/>
      </c>
      <c r="AA88" s="10">
        <v>1</v>
      </c>
      <c r="AB88" s="1">
        <v>1</v>
      </c>
      <c r="AF88" s="1">
        <v>1</v>
      </c>
      <c r="AJ88" s="10"/>
    </row>
    <row r="89" spans="1:40" x14ac:dyDescent="0.3">
      <c r="A89" s="183">
        <v>42</v>
      </c>
      <c r="B89">
        <v>1996</v>
      </c>
      <c r="C89" s="184">
        <v>11</v>
      </c>
      <c r="D89" s="184">
        <v>7</v>
      </c>
      <c r="E89" t="s">
        <v>272</v>
      </c>
      <c r="F89" s="18">
        <v>1</v>
      </c>
      <c r="G89" s="18">
        <v>0</v>
      </c>
      <c r="H89" s="18">
        <v>0</v>
      </c>
      <c r="I89" s="18">
        <f t="shared" si="36"/>
        <v>0</v>
      </c>
      <c r="J89" s="1">
        <v>-1</v>
      </c>
      <c r="K89" s="1">
        <f t="shared" si="30"/>
        <v>1</v>
      </c>
      <c r="L89" s="1" t="str">
        <f t="shared" si="31"/>
        <v/>
      </c>
      <c r="M89" s="1" t="str">
        <f t="shared" si="32"/>
        <v/>
      </c>
      <c r="N89" s="1">
        <f t="shared" si="33"/>
        <v>3</v>
      </c>
      <c r="O89" s="1">
        <f t="shared" si="34"/>
        <v>1</v>
      </c>
      <c r="P89" s="1" t="str">
        <f t="shared" si="35"/>
        <v/>
      </c>
      <c r="AB89" s="1">
        <v>0.5</v>
      </c>
      <c r="AC89" s="1">
        <v>1</v>
      </c>
      <c r="AD89" s="1">
        <v>0.5</v>
      </c>
      <c r="AF89" s="1">
        <v>1</v>
      </c>
      <c r="AJ89" s="10"/>
    </row>
    <row r="90" spans="1:40" x14ac:dyDescent="0.3">
      <c r="A90" s="53">
        <v>42</v>
      </c>
      <c r="B90">
        <v>1996</v>
      </c>
      <c r="C90">
        <v>11</v>
      </c>
      <c r="D90">
        <v>7</v>
      </c>
      <c r="E90" t="s">
        <v>237</v>
      </c>
      <c r="F90" s="18">
        <v>1</v>
      </c>
      <c r="G90" s="18">
        <v>0</v>
      </c>
      <c r="H90" s="18">
        <v>0</v>
      </c>
      <c r="I90" s="18">
        <f t="shared" si="36"/>
        <v>0</v>
      </c>
      <c r="J90" s="1">
        <v>-1</v>
      </c>
      <c r="K90" s="1">
        <f t="shared" si="30"/>
        <v>1</v>
      </c>
      <c r="L90" s="1" t="str">
        <f t="shared" si="31"/>
        <v/>
      </c>
      <c r="M90" s="1" t="str">
        <f t="shared" si="32"/>
        <v/>
      </c>
      <c r="N90" s="1">
        <f t="shared" si="33"/>
        <v>2.2000000000000002</v>
      </c>
      <c r="O90" s="1">
        <f t="shared" si="34"/>
        <v>1</v>
      </c>
      <c r="P90" s="1" t="str">
        <f t="shared" si="35"/>
        <v/>
      </c>
      <c r="AA90" s="10">
        <v>0.5</v>
      </c>
      <c r="AB90" s="1">
        <v>1</v>
      </c>
      <c r="AC90" s="1">
        <v>1</v>
      </c>
      <c r="AF90" s="1">
        <v>1</v>
      </c>
      <c r="AJ90" s="10"/>
    </row>
    <row r="91" spans="1:40" x14ac:dyDescent="0.3">
      <c r="A91" s="53">
        <v>42</v>
      </c>
      <c r="B91">
        <v>1996</v>
      </c>
      <c r="C91">
        <v>31</v>
      </c>
      <c r="D91">
        <v>7</v>
      </c>
      <c r="E91" t="s">
        <v>249</v>
      </c>
      <c r="F91" s="18">
        <v>1</v>
      </c>
      <c r="G91" s="18">
        <v>0</v>
      </c>
      <c r="H91" s="18">
        <v>0</v>
      </c>
      <c r="I91" s="18">
        <f t="shared" si="36"/>
        <v>0</v>
      </c>
      <c r="J91" s="1">
        <v>-1</v>
      </c>
      <c r="K91" s="1">
        <f t="shared" si="30"/>
        <v>1</v>
      </c>
      <c r="L91" s="1" t="str">
        <f t="shared" si="31"/>
        <v/>
      </c>
      <c r="M91" s="1">
        <f t="shared" si="32"/>
        <v>3.8</v>
      </c>
      <c r="N91" s="1">
        <f t="shared" si="33"/>
        <v>2</v>
      </c>
      <c r="O91" s="1">
        <f t="shared" si="34"/>
        <v>2</v>
      </c>
      <c r="P91" s="1" t="str">
        <f t="shared" si="35"/>
        <v/>
      </c>
      <c r="X91" s="1">
        <v>1</v>
      </c>
      <c r="Y91" s="1">
        <v>1</v>
      </c>
      <c r="Z91" s="1">
        <v>0.5</v>
      </c>
      <c r="AA91" s="10">
        <v>1</v>
      </c>
      <c r="AB91" s="1">
        <v>1</v>
      </c>
      <c r="AC91" s="1">
        <v>1</v>
      </c>
      <c r="AG91" s="1">
        <v>1</v>
      </c>
      <c r="AJ91" s="10"/>
    </row>
    <row r="92" spans="1:40" x14ac:dyDescent="0.3">
      <c r="A92" s="53">
        <v>42</v>
      </c>
      <c r="B92">
        <v>1996</v>
      </c>
      <c r="C92">
        <v>31</v>
      </c>
      <c r="D92">
        <v>7</v>
      </c>
      <c r="E92" t="s">
        <v>247</v>
      </c>
      <c r="F92" s="18">
        <v>3</v>
      </c>
      <c r="G92" s="18">
        <v>0</v>
      </c>
      <c r="H92" s="18">
        <v>0</v>
      </c>
      <c r="I92" s="18">
        <f t="shared" si="36"/>
        <v>0</v>
      </c>
      <c r="J92" s="1">
        <v>-1</v>
      </c>
      <c r="K92" s="1">
        <f t="shared" si="30"/>
        <v>-1</v>
      </c>
      <c r="L92" s="1" t="str">
        <f t="shared" si="31"/>
        <v/>
      </c>
      <c r="M92" s="1" t="str">
        <f t="shared" si="32"/>
        <v/>
      </c>
      <c r="N92" s="1">
        <f t="shared" si="33"/>
        <v>4.5</v>
      </c>
      <c r="O92" s="1" t="str">
        <f t="shared" si="34"/>
        <v/>
      </c>
      <c r="P92" s="1" t="str">
        <f t="shared" si="35"/>
        <v/>
      </c>
      <c r="AD92" s="1">
        <v>1</v>
      </c>
      <c r="AE92" s="9">
        <v>1</v>
      </c>
      <c r="AJ92" s="10"/>
    </row>
    <row r="93" spans="1:40" x14ac:dyDescent="0.3">
      <c r="A93" s="53">
        <v>42</v>
      </c>
      <c r="B93">
        <v>1996</v>
      </c>
      <c r="C93">
        <v>10</v>
      </c>
      <c r="D93">
        <v>9</v>
      </c>
      <c r="E93" t="s">
        <v>246</v>
      </c>
      <c r="F93" s="18">
        <v>1</v>
      </c>
      <c r="G93" s="18">
        <v>0</v>
      </c>
      <c r="H93" s="18">
        <v>0</v>
      </c>
      <c r="I93" s="18">
        <f t="shared" si="36"/>
        <v>0</v>
      </c>
      <c r="J93" s="1">
        <v>-1</v>
      </c>
      <c r="K93" s="1">
        <f t="shared" si="30"/>
        <v>1</v>
      </c>
      <c r="L93" s="1" t="str">
        <f t="shared" si="31"/>
        <v/>
      </c>
      <c r="M93" s="1" t="str">
        <f t="shared" si="32"/>
        <v/>
      </c>
      <c r="N93" s="1">
        <f t="shared" si="33"/>
        <v>2</v>
      </c>
      <c r="O93" s="1">
        <f t="shared" si="34"/>
        <v>1</v>
      </c>
      <c r="P93" s="1">
        <f t="shared" si="35"/>
        <v>1</v>
      </c>
      <c r="AA93" s="10">
        <v>0.5</v>
      </c>
      <c r="AB93" s="1">
        <v>1</v>
      </c>
      <c r="AC93" s="1">
        <v>0.5</v>
      </c>
      <c r="AF93" s="1">
        <v>1</v>
      </c>
      <c r="AJ93" s="10">
        <v>1</v>
      </c>
      <c r="AN93" s="19" t="s">
        <v>45</v>
      </c>
    </row>
    <row r="94" spans="1:40" x14ac:dyDescent="0.3">
      <c r="A94" s="53">
        <v>42</v>
      </c>
      <c r="B94">
        <v>1996</v>
      </c>
      <c r="C94">
        <v>24</v>
      </c>
      <c r="D94">
        <v>10</v>
      </c>
      <c r="E94" t="s">
        <v>242</v>
      </c>
      <c r="F94" s="18">
        <v>1</v>
      </c>
      <c r="G94" s="18">
        <v>0</v>
      </c>
      <c r="H94" s="18">
        <v>0</v>
      </c>
      <c r="I94" s="18">
        <f t="shared" si="36"/>
        <v>0</v>
      </c>
      <c r="J94" s="1">
        <v>1</v>
      </c>
      <c r="K94" s="1">
        <f t="shared" si="30"/>
        <v>1</v>
      </c>
      <c r="L94" s="1" t="str">
        <f t="shared" si="31"/>
        <v/>
      </c>
      <c r="M94" s="1" t="str">
        <f t="shared" si="32"/>
        <v/>
      </c>
      <c r="N94" s="1">
        <f t="shared" si="33"/>
        <v>4.5</v>
      </c>
      <c r="O94" s="1">
        <f t="shared" si="34"/>
        <v>4</v>
      </c>
      <c r="P94" s="1" t="str">
        <f t="shared" si="35"/>
        <v/>
      </c>
      <c r="AD94" s="1">
        <v>1</v>
      </c>
      <c r="AE94" s="9">
        <v>1</v>
      </c>
      <c r="AI94" s="1">
        <v>1</v>
      </c>
      <c r="AJ94" s="10"/>
    </row>
    <row r="95" spans="1:40" x14ac:dyDescent="0.3">
      <c r="A95" s="53">
        <v>42</v>
      </c>
      <c r="B95">
        <v>1996</v>
      </c>
      <c r="C95" s="184">
        <v>7</v>
      </c>
      <c r="D95" s="184">
        <v>11</v>
      </c>
      <c r="E95" t="s">
        <v>250</v>
      </c>
      <c r="F95" s="18">
        <v>1</v>
      </c>
      <c r="G95" s="18">
        <v>0</v>
      </c>
      <c r="H95" s="18">
        <v>0</v>
      </c>
      <c r="I95" s="18">
        <f t="shared" si="36"/>
        <v>0</v>
      </c>
      <c r="J95" s="1">
        <v>-1</v>
      </c>
      <c r="K95" s="1">
        <f t="shared" si="30"/>
        <v>1</v>
      </c>
      <c r="L95" s="1" t="str">
        <f t="shared" si="31"/>
        <v/>
      </c>
      <c r="M95" s="1" t="str">
        <f t="shared" si="32"/>
        <v/>
      </c>
      <c r="N95" s="1">
        <f t="shared" si="33"/>
        <v>2.2000000000000002</v>
      </c>
      <c r="O95" s="1">
        <f t="shared" si="34"/>
        <v>1</v>
      </c>
      <c r="P95" s="1">
        <f t="shared" si="35"/>
        <v>1</v>
      </c>
      <c r="AA95" s="10">
        <v>0.5</v>
      </c>
      <c r="AB95" s="1">
        <v>1</v>
      </c>
      <c r="AC95" s="1">
        <v>1</v>
      </c>
      <c r="AF95" s="1">
        <v>1</v>
      </c>
      <c r="AJ95" s="10">
        <v>1</v>
      </c>
      <c r="AN95" s="19" t="s">
        <v>45</v>
      </c>
    </row>
    <row r="96" spans="1:40" x14ac:dyDescent="0.3">
      <c r="A96" s="53">
        <v>42</v>
      </c>
      <c r="B96">
        <v>1996</v>
      </c>
      <c r="C96">
        <v>14</v>
      </c>
      <c r="D96">
        <v>11</v>
      </c>
      <c r="E96" t="s">
        <v>245</v>
      </c>
      <c r="F96" s="18">
        <v>1</v>
      </c>
      <c r="G96" s="18">
        <v>0</v>
      </c>
      <c r="H96" s="18">
        <v>0</v>
      </c>
      <c r="I96" s="18">
        <f t="shared" si="36"/>
        <v>0</v>
      </c>
      <c r="J96" s="1">
        <v>-1</v>
      </c>
      <c r="K96" s="1">
        <f t="shared" si="30"/>
        <v>1</v>
      </c>
      <c r="L96" s="1">
        <f t="shared" si="31"/>
        <v>4</v>
      </c>
      <c r="M96" s="1">
        <f t="shared" si="32"/>
        <v>2</v>
      </c>
      <c r="N96" s="1">
        <f t="shared" si="33"/>
        <v>2</v>
      </c>
      <c r="O96" s="1">
        <f t="shared" si="34"/>
        <v>3</v>
      </c>
      <c r="P96" s="1">
        <f t="shared" si="35"/>
        <v>1</v>
      </c>
      <c r="S96" s="1">
        <v>1</v>
      </c>
      <c r="T96" s="1">
        <v>1</v>
      </c>
      <c r="U96" s="9">
        <v>1</v>
      </c>
      <c r="V96" s="1">
        <v>1</v>
      </c>
      <c r="W96" s="1">
        <v>1</v>
      </c>
      <c r="X96" s="1">
        <v>1</v>
      </c>
      <c r="AA96" s="10">
        <v>1</v>
      </c>
      <c r="AB96" s="1">
        <v>1</v>
      </c>
      <c r="AC96" s="1">
        <v>1</v>
      </c>
      <c r="AH96" s="1">
        <v>1</v>
      </c>
      <c r="AJ96" s="10">
        <v>1</v>
      </c>
      <c r="AN96" s="19" t="s">
        <v>44</v>
      </c>
    </row>
    <row r="97" spans="1:40" x14ac:dyDescent="0.3">
      <c r="A97" s="53">
        <v>42</v>
      </c>
      <c r="B97">
        <v>1996</v>
      </c>
      <c r="C97" s="184">
        <v>5</v>
      </c>
      <c r="D97" s="184">
        <v>12</v>
      </c>
      <c r="E97" t="s">
        <v>254</v>
      </c>
      <c r="F97" s="18">
        <v>1</v>
      </c>
      <c r="G97" s="18">
        <v>0</v>
      </c>
      <c r="H97" s="18">
        <v>0</v>
      </c>
      <c r="I97" s="18">
        <f t="shared" si="36"/>
        <v>0</v>
      </c>
      <c r="J97" s="1">
        <v>-1</v>
      </c>
      <c r="K97" s="1">
        <f t="shared" si="30"/>
        <v>1</v>
      </c>
      <c r="L97" s="1">
        <f t="shared" si="31"/>
        <v>3.2</v>
      </c>
      <c r="M97" s="1">
        <f t="shared" si="32"/>
        <v>3.6666666666666665</v>
      </c>
      <c r="N97" s="1">
        <f t="shared" si="33"/>
        <v>2</v>
      </c>
      <c r="O97" s="1">
        <f t="shared" si="34"/>
        <v>1</v>
      </c>
      <c r="P97" s="1">
        <f t="shared" si="35"/>
        <v>2</v>
      </c>
      <c r="R97" s="1">
        <v>0.5</v>
      </c>
      <c r="S97" s="1">
        <v>1</v>
      </c>
      <c r="T97" s="1">
        <v>1</v>
      </c>
      <c r="X97" s="1">
        <v>0.5</v>
      </c>
      <c r="Y97" s="1">
        <v>1</v>
      </c>
      <c r="AA97" s="10">
        <v>1</v>
      </c>
      <c r="AB97" s="1">
        <v>1</v>
      </c>
      <c r="AC97" s="1">
        <v>1</v>
      </c>
      <c r="AF97" s="1">
        <v>1</v>
      </c>
      <c r="AJ97" s="10"/>
      <c r="AK97" s="1">
        <v>1</v>
      </c>
      <c r="AN97" s="19" t="s">
        <v>45</v>
      </c>
    </row>
    <row r="98" spans="1:40" x14ac:dyDescent="0.3">
      <c r="A98" s="53">
        <v>42</v>
      </c>
      <c r="B98">
        <v>1996</v>
      </c>
      <c r="C98">
        <v>12</v>
      </c>
      <c r="D98">
        <v>12</v>
      </c>
      <c r="E98" t="s">
        <v>243</v>
      </c>
      <c r="F98" s="18">
        <v>1</v>
      </c>
      <c r="G98" s="18">
        <v>0</v>
      </c>
      <c r="H98" s="18">
        <v>0</v>
      </c>
      <c r="I98" s="18">
        <f t="shared" si="36"/>
        <v>0</v>
      </c>
      <c r="J98" s="1">
        <v>-1</v>
      </c>
      <c r="K98" s="1">
        <f t="shared" si="30"/>
        <v>1</v>
      </c>
      <c r="L98" s="1" t="str">
        <f t="shared" si="31"/>
        <v/>
      </c>
      <c r="M98" s="1">
        <f t="shared" si="32"/>
        <v>4.2</v>
      </c>
      <c r="N98" s="1">
        <f t="shared" si="33"/>
        <v>4.2</v>
      </c>
      <c r="O98" s="1">
        <f t="shared" si="34"/>
        <v>1</v>
      </c>
      <c r="P98" s="1">
        <f t="shared" si="35"/>
        <v>2</v>
      </c>
      <c r="X98" s="1">
        <v>0.5</v>
      </c>
      <c r="Y98" s="1">
        <v>1</v>
      </c>
      <c r="Z98" s="1">
        <v>1</v>
      </c>
      <c r="AC98" s="1">
        <v>0.5</v>
      </c>
      <c r="AD98" s="1">
        <v>1</v>
      </c>
      <c r="AE98" s="9">
        <v>1</v>
      </c>
      <c r="AF98" s="1">
        <v>1</v>
      </c>
      <c r="AJ98" s="10"/>
      <c r="AK98" s="1">
        <v>1</v>
      </c>
      <c r="AN98" s="19" t="s">
        <v>45</v>
      </c>
    </row>
    <row r="99" spans="1:40" x14ac:dyDescent="0.3">
      <c r="A99" s="183">
        <v>42</v>
      </c>
      <c r="B99">
        <v>1997</v>
      </c>
      <c r="C99" s="184">
        <v>27</v>
      </c>
      <c r="D99" s="184">
        <v>2</v>
      </c>
      <c r="E99" t="s">
        <v>278</v>
      </c>
      <c r="F99" s="18">
        <v>1</v>
      </c>
      <c r="G99" s="18">
        <v>0</v>
      </c>
      <c r="H99" s="18">
        <v>0</v>
      </c>
      <c r="I99" s="18">
        <f t="shared" si="36"/>
        <v>0</v>
      </c>
      <c r="J99" s="1">
        <v>1</v>
      </c>
      <c r="K99" s="1">
        <f t="shared" si="30"/>
        <v>1</v>
      </c>
      <c r="L99" s="1">
        <f t="shared" si="31"/>
        <v>1.8</v>
      </c>
      <c r="M99" s="1">
        <f t="shared" si="32"/>
        <v>4</v>
      </c>
      <c r="N99" s="1">
        <f t="shared" si="33"/>
        <v>4.5</v>
      </c>
      <c r="O99" s="1">
        <f t="shared" si="34"/>
        <v>3</v>
      </c>
      <c r="P99" s="1" t="str">
        <f t="shared" si="35"/>
        <v/>
      </c>
      <c r="Q99" s="10">
        <v>1</v>
      </c>
      <c r="R99" s="1">
        <v>1</v>
      </c>
      <c r="S99" s="1">
        <v>0.5</v>
      </c>
      <c r="X99" s="1">
        <v>1</v>
      </c>
      <c r="Y99" s="1">
        <v>1</v>
      </c>
      <c r="Z99" s="1">
        <v>1</v>
      </c>
      <c r="AD99" s="1">
        <v>1</v>
      </c>
      <c r="AE99" s="9">
        <v>1</v>
      </c>
      <c r="AH99" s="1">
        <v>1</v>
      </c>
      <c r="AJ99" s="10"/>
    </row>
    <row r="100" spans="1:40" ht="15.75" customHeight="1" x14ac:dyDescent="0.3">
      <c r="A100" s="183">
        <v>42</v>
      </c>
      <c r="B100">
        <v>1997</v>
      </c>
      <c r="C100" s="184">
        <v>20</v>
      </c>
      <c r="D100" s="184">
        <v>3</v>
      </c>
      <c r="E100" t="s">
        <v>274</v>
      </c>
      <c r="F100" s="18">
        <v>1</v>
      </c>
      <c r="G100" s="18">
        <v>0</v>
      </c>
      <c r="H100" s="18">
        <v>0</v>
      </c>
      <c r="I100" s="18">
        <f t="shared" si="36"/>
        <v>0</v>
      </c>
      <c r="J100" s="1">
        <v>1</v>
      </c>
      <c r="K100" s="1">
        <f t="shared" si="30"/>
        <v>1</v>
      </c>
      <c r="L100" s="1">
        <f t="shared" si="31"/>
        <v>1.8</v>
      </c>
      <c r="M100" s="1">
        <f t="shared" si="32"/>
        <v>4</v>
      </c>
      <c r="N100" s="1">
        <f t="shared" si="33"/>
        <v>4</v>
      </c>
      <c r="O100" s="1">
        <f t="shared" si="34"/>
        <v>3</v>
      </c>
      <c r="P100" s="1">
        <f t="shared" si="35"/>
        <v>2</v>
      </c>
      <c r="Q100" s="10">
        <v>1</v>
      </c>
      <c r="R100" s="1">
        <v>1</v>
      </c>
      <c r="S100" s="1">
        <v>0.5</v>
      </c>
      <c r="X100" s="1">
        <v>1</v>
      </c>
      <c r="Y100" s="1">
        <v>1</v>
      </c>
      <c r="Z100" s="1">
        <v>1</v>
      </c>
      <c r="AC100" s="1">
        <v>1</v>
      </c>
      <c r="AD100" s="1">
        <v>1</v>
      </c>
      <c r="AE100" s="9">
        <v>1</v>
      </c>
      <c r="AH100" s="1">
        <v>1</v>
      </c>
      <c r="AJ100" s="10"/>
      <c r="AK100" s="1">
        <v>1</v>
      </c>
      <c r="AN100" s="19" t="s">
        <v>296</v>
      </c>
    </row>
    <row r="101" spans="1:40" x14ac:dyDescent="0.3">
      <c r="A101" s="183">
        <v>42</v>
      </c>
      <c r="B101">
        <v>1997</v>
      </c>
      <c r="C101" s="184">
        <v>20</v>
      </c>
      <c r="D101" s="184">
        <v>3</v>
      </c>
      <c r="E101" t="s">
        <v>273</v>
      </c>
      <c r="F101" s="18">
        <v>1</v>
      </c>
      <c r="G101" s="18">
        <v>0</v>
      </c>
      <c r="H101" s="18">
        <v>0</v>
      </c>
      <c r="I101" s="18">
        <f t="shared" si="36"/>
        <v>0</v>
      </c>
      <c r="J101" s="1">
        <v>1</v>
      </c>
      <c r="K101" s="1">
        <f t="shared" si="30"/>
        <v>1</v>
      </c>
      <c r="L101" s="1">
        <f t="shared" si="31"/>
        <v>4.5</v>
      </c>
      <c r="M101" s="1">
        <f t="shared" si="32"/>
        <v>1.5</v>
      </c>
      <c r="N101" s="1">
        <f t="shared" si="33"/>
        <v>1.5</v>
      </c>
      <c r="O101" s="1">
        <f t="shared" si="34"/>
        <v>1</v>
      </c>
      <c r="P101" s="1">
        <f t="shared" si="35"/>
        <v>1</v>
      </c>
      <c r="T101" s="1">
        <v>1</v>
      </c>
      <c r="U101" s="9">
        <v>1</v>
      </c>
      <c r="V101" s="1">
        <v>1</v>
      </c>
      <c r="W101" s="1">
        <v>1</v>
      </c>
      <c r="AA101" s="10">
        <v>1</v>
      </c>
      <c r="AB101" s="1">
        <v>1</v>
      </c>
      <c r="AF101" s="1">
        <v>1</v>
      </c>
      <c r="AJ101" s="10">
        <v>1</v>
      </c>
      <c r="AN101" s="19" t="s">
        <v>45</v>
      </c>
    </row>
    <row r="102" spans="1:40" x14ac:dyDescent="0.3">
      <c r="A102" s="183">
        <v>42</v>
      </c>
      <c r="B102">
        <v>1997</v>
      </c>
      <c r="C102" s="184">
        <v>3</v>
      </c>
      <c r="D102" s="184">
        <v>4</v>
      </c>
      <c r="E102" t="s">
        <v>275</v>
      </c>
      <c r="F102" s="18">
        <v>1</v>
      </c>
      <c r="G102" s="18">
        <v>0</v>
      </c>
      <c r="H102" s="18">
        <v>0</v>
      </c>
      <c r="I102" s="18">
        <f t="shared" si="36"/>
        <v>0</v>
      </c>
      <c r="J102" s="1">
        <v>1</v>
      </c>
      <c r="K102" s="1">
        <f t="shared" si="30"/>
        <v>1</v>
      </c>
      <c r="L102" s="1" t="str">
        <f t="shared" si="31"/>
        <v/>
      </c>
      <c r="M102" s="1" t="str">
        <f t="shared" si="32"/>
        <v/>
      </c>
      <c r="N102" s="1">
        <f t="shared" si="33"/>
        <v>2.8</v>
      </c>
      <c r="O102" s="1">
        <f t="shared" si="34"/>
        <v>1</v>
      </c>
      <c r="P102" s="1">
        <f t="shared" si="35"/>
        <v>1</v>
      </c>
      <c r="AB102" s="1">
        <v>1</v>
      </c>
      <c r="AC102" s="1">
        <v>1</v>
      </c>
      <c r="AD102" s="1">
        <v>0.5</v>
      </c>
      <c r="AF102" s="1">
        <v>1</v>
      </c>
      <c r="AJ102" s="10">
        <v>1</v>
      </c>
      <c r="AN102" s="19" t="s">
        <v>47</v>
      </c>
    </row>
    <row r="103" spans="1:40" x14ac:dyDescent="0.3">
      <c r="A103" s="183">
        <v>42</v>
      </c>
      <c r="B103">
        <v>1997</v>
      </c>
      <c r="C103" s="184">
        <v>3</v>
      </c>
      <c r="D103" s="184">
        <v>4</v>
      </c>
      <c r="E103" t="s">
        <v>279</v>
      </c>
      <c r="F103" s="18">
        <v>1</v>
      </c>
      <c r="G103" s="18">
        <v>0</v>
      </c>
      <c r="H103" s="18">
        <v>0</v>
      </c>
      <c r="I103" s="18">
        <f t="shared" si="36"/>
        <v>0</v>
      </c>
      <c r="J103" s="1">
        <v>-1</v>
      </c>
      <c r="K103" s="1">
        <f t="shared" si="30"/>
        <v>1</v>
      </c>
      <c r="L103" s="1" t="str">
        <f t="shared" si="31"/>
        <v/>
      </c>
      <c r="M103" s="1" t="str">
        <f t="shared" si="32"/>
        <v/>
      </c>
      <c r="N103" s="1">
        <f t="shared" si="33"/>
        <v>4.5</v>
      </c>
      <c r="O103" s="1">
        <f t="shared" si="34"/>
        <v>3</v>
      </c>
      <c r="P103" s="1">
        <f t="shared" si="35"/>
        <v>4</v>
      </c>
      <c r="AD103" s="1">
        <v>1</v>
      </c>
      <c r="AE103" s="9">
        <v>1</v>
      </c>
      <c r="AH103" s="1">
        <v>1</v>
      </c>
      <c r="AJ103" s="10"/>
      <c r="AM103" s="9">
        <v>1</v>
      </c>
      <c r="AN103" s="19" t="s">
        <v>45</v>
      </c>
    </row>
    <row r="104" spans="1:40" x14ac:dyDescent="0.3">
      <c r="A104" s="183">
        <v>42</v>
      </c>
      <c r="B104">
        <v>1997</v>
      </c>
      <c r="C104" s="184">
        <v>17</v>
      </c>
      <c r="D104" s="184">
        <v>4</v>
      </c>
      <c r="E104" t="s">
        <v>280</v>
      </c>
      <c r="F104" s="18">
        <v>0</v>
      </c>
      <c r="G104" s="18">
        <v>0</v>
      </c>
      <c r="H104" s="18">
        <v>0</v>
      </c>
      <c r="I104" s="18">
        <f t="shared" si="36"/>
        <v>0</v>
      </c>
      <c r="J104" s="1">
        <v>1</v>
      </c>
      <c r="K104" s="1">
        <f t="shared" si="30"/>
        <v>1</v>
      </c>
      <c r="L104" s="1" t="str">
        <f t="shared" si="31"/>
        <v/>
      </c>
      <c r="M104" s="1" t="str">
        <f t="shared" si="32"/>
        <v/>
      </c>
      <c r="N104" s="1" t="str">
        <f t="shared" si="33"/>
        <v/>
      </c>
      <c r="O104" s="1" t="str">
        <f t="shared" si="34"/>
        <v/>
      </c>
      <c r="P104" s="1" t="str">
        <f t="shared" si="35"/>
        <v/>
      </c>
      <c r="AJ104" s="10"/>
    </row>
    <row r="105" spans="1:40" x14ac:dyDescent="0.3">
      <c r="A105" s="183">
        <v>42</v>
      </c>
      <c r="B105">
        <v>1997</v>
      </c>
      <c r="C105" s="184">
        <v>17</v>
      </c>
      <c r="D105" s="184">
        <v>4</v>
      </c>
      <c r="E105" t="s">
        <v>281</v>
      </c>
      <c r="F105" s="18">
        <v>0</v>
      </c>
      <c r="G105" s="18">
        <v>0</v>
      </c>
      <c r="H105" s="18">
        <v>0</v>
      </c>
      <c r="I105" s="18">
        <f t="shared" si="36"/>
        <v>0</v>
      </c>
      <c r="J105" s="1">
        <v>-1</v>
      </c>
      <c r="K105" s="1">
        <f t="shared" si="30"/>
        <v>1</v>
      </c>
      <c r="L105" s="1" t="str">
        <f t="shared" si="31"/>
        <v/>
      </c>
      <c r="M105" s="1" t="str">
        <f t="shared" si="32"/>
        <v/>
      </c>
      <c r="N105" s="1" t="str">
        <f t="shared" si="33"/>
        <v/>
      </c>
      <c r="O105" s="1" t="str">
        <f t="shared" si="34"/>
        <v/>
      </c>
      <c r="P105" s="1" t="str">
        <f t="shared" si="35"/>
        <v/>
      </c>
      <c r="AJ105" s="10"/>
    </row>
    <row r="106" spans="1:40" x14ac:dyDescent="0.3">
      <c r="A106" s="183">
        <v>43</v>
      </c>
      <c r="B106">
        <v>1997</v>
      </c>
      <c r="C106" s="184">
        <v>8</v>
      </c>
      <c r="D106" s="184">
        <v>5</v>
      </c>
      <c r="E106" t="s">
        <v>282</v>
      </c>
      <c r="F106" s="18">
        <v>1</v>
      </c>
      <c r="G106" s="18">
        <v>0</v>
      </c>
      <c r="H106" s="18">
        <v>0</v>
      </c>
      <c r="I106" s="18">
        <f t="shared" si="36"/>
        <v>0</v>
      </c>
      <c r="J106" s="1">
        <v>-1</v>
      </c>
      <c r="K106" s="1">
        <f t="shared" si="30"/>
        <v>1</v>
      </c>
      <c r="L106" s="1" t="str">
        <f t="shared" si="31"/>
        <v/>
      </c>
      <c r="M106" s="1" t="str">
        <f t="shared" si="32"/>
        <v/>
      </c>
      <c r="N106" s="1">
        <f t="shared" si="33"/>
        <v>4.5</v>
      </c>
      <c r="O106" s="1">
        <f t="shared" si="34"/>
        <v>1</v>
      </c>
      <c r="P106" s="1">
        <f t="shared" si="35"/>
        <v>4</v>
      </c>
      <c r="AD106" s="1">
        <v>1</v>
      </c>
      <c r="AE106" s="9">
        <v>1</v>
      </c>
      <c r="AF106" s="1">
        <v>1</v>
      </c>
      <c r="AJ106" s="10"/>
      <c r="AM106" s="9">
        <v>1</v>
      </c>
      <c r="AN106" s="19" t="s">
        <v>45</v>
      </c>
    </row>
    <row r="107" spans="1:40" ht="15.75" customHeight="1" x14ac:dyDescent="0.3">
      <c r="A107" s="183">
        <v>43</v>
      </c>
      <c r="B107">
        <v>1997</v>
      </c>
      <c r="C107" s="184">
        <v>8</v>
      </c>
      <c r="D107" s="184">
        <v>5</v>
      </c>
      <c r="E107" t="s">
        <v>276</v>
      </c>
      <c r="F107" s="1">
        <v>1</v>
      </c>
      <c r="G107" s="18">
        <v>0</v>
      </c>
      <c r="H107" s="18">
        <v>0</v>
      </c>
      <c r="I107" s="18">
        <f t="shared" si="36"/>
        <v>0</v>
      </c>
      <c r="J107" s="1">
        <v>-1</v>
      </c>
      <c r="K107" s="1">
        <f t="shared" si="30"/>
        <v>1</v>
      </c>
      <c r="L107" s="1" t="str">
        <f t="shared" si="31"/>
        <v/>
      </c>
      <c r="M107" s="1">
        <f t="shared" si="32"/>
        <v>1.5</v>
      </c>
      <c r="N107" s="1">
        <f t="shared" si="33"/>
        <v>1.5</v>
      </c>
      <c r="O107" s="1">
        <f t="shared" si="34"/>
        <v>1</v>
      </c>
      <c r="P107" s="1">
        <f t="shared" si="35"/>
        <v>1</v>
      </c>
      <c r="V107" s="1">
        <v>1</v>
      </c>
      <c r="W107" s="1">
        <v>1</v>
      </c>
      <c r="AA107" s="10">
        <v>1</v>
      </c>
      <c r="AB107" s="1">
        <v>1</v>
      </c>
      <c r="AF107" s="1">
        <v>1</v>
      </c>
      <c r="AJ107" s="10">
        <v>1</v>
      </c>
      <c r="AN107" s="19" t="s">
        <v>44</v>
      </c>
    </row>
    <row r="108" spans="1:40" x14ac:dyDescent="0.3">
      <c r="A108" s="183">
        <v>43</v>
      </c>
      <c r="B108">
        <v>1997</v>
      </c>
      <c r="C108" s="184">
        <v>22</v>
      </c>
      <c r="D108" s="184">
        <v>5</v>
      </c>
      <c r="E108" t="s">
        <v>277</v>
      </c>
      <c r="F108" s="1">
        <v>2</v>
      </c>
      <c r="G108" s="1">
        <v>0</v>
      </c>
      <c r="H108" s="1">
        <v>0</v>
      </c>
      <c r="I108" s="18">
        <f t="shared" si="36"/>
        <v>0</v>
      </c>
      <c r="J108" s="1">
        <v>-1</v>
      </c>
      <c r="K108" s="1">
        <f t="shared" si="30"/>
        <v>-1</v>
      </c>
      <c r="L108" s="1" t="str">
        <f t="shared" si="31"/>
        <v/>
      </c>
      <c r="M108" s="1" t="str">
        <f t="shared" si="32"/>
        <v/>
      </c>
      <c r="N108" s="1">
        <f t="shared" si="33"/>
        <v>4.666666666666667</v>
      </c>
      <c r="O108" s="1" t="str">
        <f t="shared" si="34"/>
        <v/>
      </c>
      <c r="P108" s="1" t="str">
        <f t="shared" si="35"/>
        <v/>
      </c>
      <c r="AD108" s="1">
        <v>0.5</v>
      </c>
      <c r="AE108" s="9">
        <v>1</v>
      </c>
      <c r="AJ108" s="10"/>
    </row>
    <row r="109" spans="1:40" x14ac:dyDescent="0.3">
      <c r="A109" s="183">
        <v>43</v>
      </c>
      <c r="B109">
        <v>1997</v>
      </c>
      <c r="C109" s="184">
        <v>23</v>
      </c>
      <c r="D109" s="184">
        <v>5</v>
      </c>
      <c r="E109" t="s">
        <v>292</v>
      </c>
      <c r="F109" s="18">
        <v>1</v>
      </c>
      <c r="G109" s="18">
        <v>0</v>
      </c>
      <c r="H109" s="18">
        <v>0</v>
      </c>
      <c r="I109" s="18">
        <f t="shared" si="36"/>
        <v>0</v>
      </c>
      <c r="J109" s="1">
        <v>-1</v>
      </c>
      <c r="K109" s="1">
        <f t="shared" si="30"/>
        <v>1</v>
      </c>
      <c r="L109" s="1">
        <f t="shared" si="31"/>
        <v>4</v>
      </c>
      <c r="M109" s="1">
        <f t="shared" si="32"/>
        <v>2</v>
      </c>
      <c r="N109" s="1">
        <f t="shared" si="33"/>
        <v>2</v>
      </c>
      <c r="O109" s="1">
        <f t="shared" si="34"/>
        <v>2</v>
      </c>
      <c r="P109" s="1" t="str">
        <f t="shared" si="35"/>
        <v/>
      </c>
      <c r="S109" s="1">
        <v>0.5</v>
      </c>
      <c r="T109" s="1">
        <v>1</v>
      </c>
      <c r="U109" s="9">
        <v>0.5</v>
      </c>
      <c r="V109" s="1">
        <v>1</v>
      </c>
      <c r="W109" s="1">
        <v>1</v>
      </c>
      <c r="X109" s="1">
        <v>1</v>
      </c>
      <c r="AA109" s="10">
        <v>1</v>
      </c>
      <c r="AB109" s="1">
        <v>1</v>
      </c>
      <c r="AC109" s="1">
        <v>1</v>
      </c>
      <c r="AG109" s="1">
        <v>1</v>
      </c>
      <c r="AJ109" s="10"/>
    </row>
    <row r="110" spans="1:40" x14ac:dyDescent="0.3">
      <c r="A110" s="183">
        <v>43</v>
      </c>
      <c r="B110">
        <v>1997</v>
      </c>
      <c r="C110" s="184">
        <v>11</v>
      </c>
      <c r="D110" s="184">
        <v>6</v>
      </c>
      <c r="E110" t="s">
        <v>283</v>
      </c>
      <c r="F110" s="18">
        <v>0</v>
      </c>
      <c r="G110" s="18">
        <v>0</v>
      </c>
      <c r="H110" s="18">
        <v>0</v>
      </c>
      <c r="I110" s="18">
        <f t="shared" si="36"/>
        <v>0</v>
      </c>
      <c r="J110" s="1">
        <v>-1</v>
      </c>
      <c r="K110" s="1">
        <f t="shared" si="30"/>
        <v>1</v>
      </c>
      <c r="L110" s="1" t="str">
        <f t="shared" si="31"/>
        <v/>
      </c>
      <c r="M110" s="1" t="str">
        <f t="shared" si="32"/>
        <v/>
      </c>
      <c r="N110" s="1" t="str">
        <f t="shared" si="33"/>
        <v/>
      </c>
      <c r="O110" s="1" t="str">
        <f t="shared" si="34"/>
        <v/>
      </c>
      <c r="P110" s="1" t="str">
        <f t="shared" si="35"/>
        <v/>
      </c>
      <c r="AJ110" s="10"/>
    </row>
    <row r="111" spans="1:40" x14ac:dyDescent="0.3">
      <c r="A111" s="183">
        <v>43</v>
      </c>
      <c r="B111">
        <v>1997</v>
      </c>
      <c r="C111" s="184">
        <v>19</v>
      </c>
      <c r="D111" s="184">
        <v>6</v>
      </c>
      <c r="E111" t="s">
        <v>290</v>
      </c>
      <c r="F111" s="18">
        <v>1</v>
      </c>
      <c r="G111" s="18">
        <v>0</v>
      </c>
      <c r="H111" s="18">
        <v>0</v>
      </c>
      <c r="I111" s="18">
        <f t="shared" si="36"/>
        <v>0</v>
      </c>
      <c r="J111" s="1">
        <v>1</v>
      </c>
      <c r="K111" s="1">
        <f t="shared" si="30"/>
        <v>1</v>
      </c>
      <c r="L111" s="1" t="str">
        <f t="shared" si="31"/>
        <v/>
      </c>
      <c r="M111" s="1">
        <f t="shared" si="32"/>
        <v>3.2</v>
      </c>
      <c r="N111" s="1">
        <f t="shared" si="33"/>
        <v>4.5</v>
      </c>
      <c r="O111" s="1">
        <f t="shared" si="34"/>
        <v>1</v>
      </c>
      <c r="P111" s="1">
        <f t="shared" si="35"/>
        <v>4</v>
      </c>
      <c r="W111" s="1">
        <v>0.5</v>
      </c>
      <c r="X111" s="1">
        <v>1</v>
      </c>
      <c r="Y111" s="1">
        <v>1</v>
      </c>
      <c r="AD111" s="1">
        <v>1</v>
      </c>
      <c r="AE111" s="9">
        <v>1</v>
      </c>
      <c r="AF111" s="1">
        <v>1</v>
      </c>
      <c r="AJ111" s="10"/>
      <c r="AM111" s="9">
        <v>1</v>
      </c>
      <c r="AN111" s="19" t="s">
        <v>44</v>
      </c>
    </row>
    <row r="112" spans="1:40" x14ac:dyDescent="0.3">
      <c r="A112" s="183">
        <v>43</v>
      </c>
      <c r="B112">
        <v>1997</v>
      </c>
      <c r="C112" s="184">
        <v>19</v>
      </c>
      <c r="D112" s="184">
        <v>6</v>
      </c>
      <c r="E112" t="s">
        <v>291</v>
      </c>
      <c r="F112" s="18">
        <v>1</v>
      </c>
      <c r="G112" s="18">
        <v>0</v>
      </c>
      <c r="H112" s="18">
        <v>0</v>
      </c>
      <c r="I112" s="18">
        <f t="shared" si="36"/>
        <v>0</v>
      </c>
      <c r="J112" s="1">
        <v>-1</v>
      </c>
      <c r="K112" s="1">
        <f t="shared" si="30"/>
        <v>1</v>
      </c>
      <c r="L112" s="1" t="str">
        <f t="shared" si="31"/>
        <v/>
      </c>
      <c r="M112" s="1">
        <f t="shared" si="32"/>
        <v>4.5</v>
      </c>
      <c r="N112" s="1">
        <f t="shared" si="33"/>
        <v>4.5</v>
      </c>
      <c r="O112" s="1">
        <f t="shared" si="34"/>
        <v>2</v>
      </c>
      <c r="P112" s="1" t="str">
        <f t="shared" si="35"/>
        <v/>
      </c>
      <c r="Y112" s="1">
        <v>1</v>
      </c>
      <c r="Z112" s="1">
        <v>1</v>
      </c>
      <c r="AD112" s="1">
        <v>1</v>
      </c>
      <c r="AE112" s="9">
        <v>1</v>
      </c>
      <c r="AG112" s="1">
        <v>1</v>
      </c>
      <c r="AJ112" s="10"/>
    </row>
    <row r="113" spans="1:40" x14ac:dyDescent="0.3">
      <c r="A113" s="53">
        <v>43</v>
      </c>
      <c r="B113">
        <v>1997</v>
      </c>
      <c r="C113">
        <v>10</v>
      </c>
      <c r="D113">
        <v>7</v>
      </c>
      <c r="E113" t="s">
        <v>248</v>
      </c>
      <c r="F113" s="18">
        <v>2</v>
      </c>
      <c r="G113" s="18">
        <v>0</v>
      </c>
      <c r="H113" s="18">
        <v>1</v>
      </c>
      <c r="I113" s="18">
        <f t="shared" si="36"/>
        <v>1</v>
      </c>
      <c r="J113" s="1">
        <v>-1</v>
      </c>
      <c r="K113" s="1">
        <f t="shared" si="30"/>
        <v>-1</v>
      </c>
      <c r="L113" s="1" t="str">
        <f t="shared" si="31"/>
        <v/>
      </c>
      <c r="M113" s="1" t="str">
        <f t="shared" si="32"/>
        <v/>
      </c>
      <c r="N113" s="1">
        <f t="shared" si="33"/>
        <v>5</v>
      </c>
      <c r="O113" s="1">
        <f t="shared" si="34"/>
        <v>1</v>
      </c>
      <c r="P113" s="1" t="str">
        <f t="shared" si="35"/>
        <v/>
      </c>
      <c r="AE113" s="9">
        <v>2</v>
      </c>
      <c r="AF113" s="1">
        <v>1</v>
      </c>
      <c r="AJ113" s="10"/>
    </row>
    <row r="114" spans="1:40" x14ac:dyDescent="0.3">
      <c r="A114" s="183">
        <v>43</v>
      </c>
      <c r="B114">
        <v>1997</v>
      </c>
      <c r="C114" s="184">
        <v>9</v>
      </c>
      <c r="D114" s="184">
        <v>10</v>
      </c>
      <c r="E114" t="s">
        <v>284</v>
      </c>
      <c r="F114" s="18">
        <v>0</v>
      </c>
      <c r="G114" s="18">
        <v>0</v>
      </c>
      <c r="H114" s="18">
        <v>0</v>
      </c>
      <c r="I114" s="18">
        <f t="shared" si="36"/>
        <v>0</v>
      </c>
      <c r="J114" s="1">
        <v>-1</v>
      </c>
      <c r="K114" s="1">
        <f t="shared" si="30"/>
        <v>1</v>
      </c>
      <c r="L114" s="1" t="str">
        <f t="shared" si="31"/>
        <v/>
      </c>
      <c r="M114" s="1" t="str">
        <f t="shared" si="32"/>
        <v/>
      </c>
      <c r="N114" s="1" t="str">
        <f t="shared" si="33"/>
        <v/>
      </c>
      <c r="O114" s="1" t="str">
        <f t="shared" si="34"/>
        <v/>
      </c>
      <c r="P114" s="1" t="str">
        <f t="shared" si="35"/>
        <v/>
      </c>
      <c r="AJ114" s="10"/>
    </row>
    <row r="115" spans="1:40" x14ac:dyDescent="0.3">
      <c r="A115" s="183">
        <v>43</v>
      </c>
      <c r="B115">
        <v>1997</v>
      </c>
      <c r="C115" s="184">
        <v>13</v>
      </c>
      <c r="D115" s="184">
        <v>11</v>
      </c>
      <c r="E115" t="s">
        <v>285</v>
      </c>
      <c r="F115" s="18">
        <v>1</v>
      </c>
      <c r="G115" s="18">
        <v>0</v>
      </c>
      <c r="H115" s="18">
        <v>0</v>
      </c>
      <c r="I115" s="18">
        <f t="shared" si="36"/>
        <v>0</v>
      </c>
      <c r="J115" s="1">
        <v>1</v>
      </c>
      <c r="K115" s="1">
        <f t="shared" si="30"/>
        <v>1</v>
      </c>
      <c r="L115" s="1" t="str">
        <f t="shared" si="31"/>
        <v/>
      </c>
      <c r="M115" s="1">
        <f t="shared" si="32"/>
        <v>1.5</v>
      </c>
      <c r="N115" s="1">
        <f t="shared" si="33"/>
        <v>1.5</v>
      </c>
      <c r="O115" s="1">
        <f t="shared" si="34"/>
        <v>1</v>
      </c>
      <c r="P115" s="1" t="str">
        <f t="shared" si="35"/>
        <v/>
      </c>
      <c r="V115" s="1">
        <v>1</v>
      </c>
      <c r="W115" s="1">
        <v>1</v>
      </c>
      <c r="AA115" s="10">
        <v>1</v>
      </c>
      <c r="AB115" s="1">
        <v>1</v>
      </c>
      <c r="AF115" s="1">
        <v>1</v>
      </c>
      <c r="AJ115" s="10"/>
    </row>
    <row r="116" spans="1:40" x14ac:dyDescent="0.3">
      <c r="A116" s="183">
        <v>43</v>
      </c>
      <c r="B116">
        <v>1997</v>
      </c>
      <c r="C116" s="184">
        <v>27</v>
      </c>
      <c r="D116" s="184">
        <v>11</v>
      </c>
      <c r="E116" t="s">
        <v>287</v>
      </c>
      <c r="F116" s="18">
        <v>2</v>
      </c>
      <c r="G116" s="18">
        <v>0</v>
      </c>
      <c r="H116" s="18">
        <v>0</v>
      </c>
      <c r="I116" s="18">
        <f t="shared" si="36"/>
        <v>0</v>
      </c>
      <c r="J116" s="1">
        <v>-1</v>
      </c>
      <c r="K116" s="1">
        <f t="shared" si="30"/>
        <v>-1</v>
      </c>
      <c r="L116" s="1" t="str">
        <f t="shared" si="31"/>
        <v/>
      </c>
      <c r="M116" s="1" t="str">
        <f t="shared" si="32"/>
        <v/>
      </c>
      <c r="N116" s="1">
        <f t="shared" si="33"/>
        <v>4.666666666666667</v>
      </c>
      <c r="O116" s="1" t="str">
        <f t="shared" si="34"/>
        <v/>
      </c>
      <c r="P116" s="1" t="str">
        <f t="shared" si="35"/>
        <v/>
      </c>
      <c r="AD116" s="1">
        <v>0.5</v>
      </c>
      <c r="AE116" s="9">
        <v>1</v>
      </c>
      <c r="AJ116" s="10"/>
    </row>
    <row r="117" spans="1:40" x14ac:dyDescent="0.3">
      <c r="A117" s="183">
        <v>43</v>
      </c>
      <c r="B117">
        <v>1997</v>
      </c>
      <c r="C117" s="184">
        <v>27</v>
      </c>
      <c r="D117" s="184">
        <v>11</v>
      </c>
      <c r="E117" t="s">
        <v>286</v>
      </c>
      <c r="F117" s="18">
        <v>1</v>
      </c>
      <c r="G117" s="18">
        <v>0</v>
      </c>
      <c r="H117" s="18">
        <v>0</v>
      </c>
      <c r="I117" s="18">
        <f t="shared" si="36"/>
        <v>0</v>
      </c>
      <c r="J117" s="1">
        <v>1</v>
      </c>
      <c r="K117" s="1">
        <f t="shared" si="30"/>
        <v>1</v>
      </c>
      <c r="L117" s="1">
        <f t="shared" si="31"/>
        <v>3.2</v>
      </c>
      <c r="M117" s="1">
        <f t="shared" si="32"/>
        <v>1.5</v>
      </c>
      <c r="N117" s="1">
        <f t="shared" si="33"/>
        <v>1.5</v>
      </c>
      <c r="O117" s="1">
        <f t="shared" si="34"/>
        <v>1</v>
      </c>
      <c r="P117" s="1">
        <f t="shared" si="35"/>
        <v>2</v>
      </c>
      <c r="R117" s="1">
        <v>0.5</v>
      </c>
      <c r="S117" s="1">
        <v>1</v>
      </c>
      <c r="T117" s="1">
        <v>1</v>
      </c>
      <c r="V117" s="1">
        <v>1</v>
      </c>
      <c r="W117" s="1">
        <v>1</v>
      </c>
      <c r="AA117" s="10">
        <v>1</v>
      </c>
      <c r="AB117" s="1">
        <v>1</v>
      </c>
      <c r="AF117" s="1">
        <v>1</v>
      </c>
      <c r="AJ117" s="10"/>
      <c r="AK117" s="1">
        <v>1</v>
      </c>
    </row>
    <row r="118" spans="1:40" x14ac:dyDescent="0.3">
      <c r="A118" s="183">
        <v>43</v>
      </c>
      <c r="B118">
        <v>1997</v>
      </c>
      <c r="C118" s="184">
        <v>4</v>
      </c>
      <c r="D118" s="184">
        <v>12</v>
      </c>
      <c r="E118" t="s">
        <v>289</v>
      </c>
      <c r="F118" s="18">
        <v>1</v>
      </c>
      <c r="G118" s="18">
        <v>0</v>
      </c>
      <c r="H118" s="18">
        <v>0</v>
      </c>
      <c r="I118" s="18">
        <f t="shared" si="36"/>
        <v>0</v>
      </c>
      <c r="J118" s="1">
        <v>-1</v>
      </c>
      <c r="K118" s="1">
        <f t="shared" si="30"/>
        <v>1</v>
      </c>
      <c r="L118" s="1" t="str">
        <f t="shared" si="31"/>
        <v/>
      </c>
      <c r="M118" s="1" t="str">
        <f t="shared" si="32"/>
        <v/>
      </c>
      <c r="N118" s="1">
        <f t="shared" si="33"/>
        <v>4</v>
      </c>
      <c r="O118" s="1">
        <f t="shared" si="34"/>
        <v>2</v>
      </c>
      <c r="P118" s="1">
        <f t="shared" si="35"/>
        <v>4</v>
      </c>
      <c r="AC118" s="1">
        <v>1</v>
      </c>
      <c r="AD118" s="1">
        <v>1</v>
      </c>
      <c r="AE118" s="9">
        <v>1</v>
      </c>
      <c r="AG118" s="1">
        <v>1</v>
      </c>
      <c r="AJ118" s="10"/>
      <c r="AM118" s="9">
        <v>1</v>
      </c>
      <c r="AN118" s="19" t="s">
        <v>45</v>
      </c>
    </row>
    <row r="119" spans="1:40" x14ac:dyDescent="0.3">
      <c r="A119" s="183">
        <v>43</v>
      </c>
      <c r="B119">
        <v>1997</v>
      </c>
      <c r="C119" s="184">
        <v>4</v>
      </c>
      <c r="D119" s="184">
        <v>12</v>
      </c>
      <c r="E119" t="s">
        <v>288</v>
      </c>
      <c r="F119" s="18">
        <v>1</v>
      </c>
      <c r="G119" s="18">
        <v>0</v>
      </c>
      <c r="H119" s="18">
        <v>0</v>
      </c>
      <c r="I119" s="18">
        <f t="shared" si="36"/>
        <v>0</v>
      </c>
      <c r="J119" s="1">
        <v>-1</v>
      </c>
      <c r="K119" s="1">
        <f t="shared" si="30"/>
        <v>1</v>
      </c>
      <c r="L119" s="1">
        <f t="shared" si="31"/>
        <v>1.5</v>
      </c>
      <c r="M119" s="1" t="str">
        <f t="shared" si="32"/>
        <v/>
      </c>
      <c r="N119" s="1">
        <f t="shared" si="33"/>
        <v>4.5</v>
      </c>
      <c r="O119" s="1">
        <f t="shared" si="34"/>
        <v>1</v>
      </c>
      <c r="P119" s="1" t="str">
        <f t="shared" si="35"/>
        <v/>
      </c>
      <c r="Q119" s="10">
        <v>1</v>
      </c>
      <c r="R119" s="1">
        <v>1</v>
      </c>
      <c r="AD119" s="1">
        <v>1</v>
      </c>
      <c r="AE119" s="9">
        <v>1</v>
      </c>
      <c r="AF119" s="1">
        <v>1</v>
      </c>
      <c r="AJ119" s="10"/>
    </row>
    <row r="120" spans="1:40" x14ac:dyDescent="0.3">
      <c r="L120" s="1"/>
      <c r="M120" s="1"/>
      <c r="N120" s="1"/>
      <c r="O120" s="1"/>
      <c r="P120" s="1"/>
      <c r="AJ120" s="10"/>
    </row>
    <row r="121" spans="1:40" x14ac:dyDescent="0.3">
      <c r="L121" s="1"/>
      <c r="M121" s="1"/>
      <c r="N121" s="1"/>
      <c r="O121" s="1"/>
      <c r="P121" s="1"/>
      <c r="AJ121" s="10"/>
    </row>
    <row r="122" spans="1:40" x14ac:dyDescent="0.3">
      <c r="L122" s="1"/>
      <c r="M122" s="1"/>
      <c r="N122" s="1"/>
      <c r="O122" s="1"/>
      <c r="P122" s="1"/>
      <c r="AJ122" s="10"/>
    </row>
    <row r="123" spans="1:40" x14ac:dyDescent="0.3">
      <c r="L123" s="1"/>
      <c r="M123" s="1"/>
      <c r="N123" s="1"/>
      <c r="O123" s="1"/>
      <c r="P123" s="1"/>
      <c r="AJ123" s="10"/>
    </row>
    <row r="124" spans="1:40" x14ac:dyDescent="0.3">
      <c r="L124" s="1"/>
      <c r="M124" s="1"/>
      <c r="N124" s="1"/>
      <c r="O124" s="1"/>
      <c r="P124" s="1"/>
      <c r="AJ124" s="10"/>
    </row>
    <row r="125" spans="1:40" x14ac:dyDescent="0.3">
      <c r="L125" s="1"/>
      <c r="M125" s="1"/>
      <c r="N125" s="1"/>
      <c r="O125" s="1"/>
      <c r="P125" s="1"/>
      <c r="AJ125" s="10"/>
    </row>
    <row r="126" spans="1:40" x14ac:dyDescent="0.3">
      <c r="L126" s="1"/>
      <c r="M126" s="1"/>
      <c r="N126" s="1"/>
      <c r="O126" s="1"/>
      <c r="P126" s="1"/>
      <c r="AJ126" s="10"/>
    </row>
    <row r="127" spans="1:40" x14ac:dyDescent="0.3">
      <c r="AJ127" s="10"/>
    </row>
    <row r="128" spans="1:40" x14ac:dyDescent="0.3">
      <c r="AJ128" s="10"/>
    </row>
    <row r="129" spans="1:40" x14ac:dyDescent="0.3">
      <c r="AJ129" s="10"/>
    </row>
    <row r="130" spans="1:40" ht="15" thickBot="1" x14ac:dyDescent="0.35">
      <c r="A130" s="25"/>
      <c r="B130" s="25"/>
      <c r="C130" s="25"/>
      <c r="D130" s="25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9"/>
      <c r="Q130" s="26"/>
      <c r="R130" s="26"/>
      <c r="S130" s="26"/>
      <c r="T130" s="26"/>
      <c r="U130" s="39"/>
      <c r="V130" s="26"/>
      <c r="W130" s="26"/>
      <c r="X130" s="26"/>
      <c r="Y130" s="26"/>
      <c r="Z130" s="39"/>
      <c r="AA130" s="26"/>
      <c r="AB130" s="26"/>
      <c r="AC130" s="26"/>
      <c r="AD130" s="26"/>
      <c r="AE130" s="39"/>
      <c r="AF130" s="26"/>
      <c r="AG130" s="26"/>
      <c r="AH130" s="26"/>
      <c r="AI130" s="39"/>
      <c r="AJ130" s="40"/>
      <c r="AK130" s="26"/>
      <c r="AL130" s="26"/>
      <c r="AM130" s="39"/>
      <c r="AN130" s="26"/>
    </row>
    <row r="131" spans="1:40" x14ac:dyDescent="0.3">
      <c r="B131" t="s">
        <v>60</v>
      </c>
      <c r="D131" s="85">
        <f>COUNT($F$18:$F$130)</f>
        <v>102</v>
      </c>
      <c r="E131" s="27" t="s">
        <v>117</v>
      </c>
      <c r="F131" s="85">
        <f>COUNTIF(F$18:F$130,1)+COUNTIF(F$18:F$130,2)+COUNTIF(F$18:F$130,3)</f>
        <v>91</v>
      </c>
      <c r="G131" s="1">
        <f>COUNTIF(G$18:G$130,1)</f>
        <v>1</v>
      </c>
      <c r="H131" s="1">
        <f>COUNTIF(H$18:H$130,1)</f>
        <v>2</v>
      </c>
      <c r="I131" s="1"/>
      <c r="J131" s="1"/>
      <c r="K131" s="85">
        <f>COUNTIF(K$18:K$130,-1)</f>
        <v>12</v>
      </c>
      <c r="L131" s="1">
        <f>COUNTIF(L$18:L$130,"&gt;0")</f>
        <v>25</v>
      </c>
      <c r="M131" s="1">
        <f>COUNTIF(M$18:M$130,"&gt;0")</f>
        <v>40</v>
      </c>
      <c r="N131" s="1">
        <f>COUNTIF(N$18:N$130,"&gt;0")</f>
        <v>91</v>
      </c>
      <c r="O131" s="1">
        <f>COUNTIF(O$18:O$130,"&gt;0")</f>
        <v>82</v>
      </c>
      <c r="P131" s="1">
        <f>COUNTIF(P$18:P$130,"&gt;0")</f>
        <v>54</v>
      </c>
      <c r="Q131" s="29">
        <f t="shared" ref="Q131:AM131" si="37">SUM(Q$18:Q$130)</f>
        <v>11</v>
      </c>
      <c r="R131" s="30">
        <f t="shared" si="37"/>
        <v>14</v>
      </c>
      <c r="S131" s="30">
        <f t="shared" si="37"/>
        <v>10.5</v>
      </c>
      <c r="T131" s="30">
        <f t="shared" si="37"/>
        <v>11.5</v>
      </c>
      <c r="U131" s="31">
        <f t="shared" si="37"/>
        <v>9.5</v>
      </c>
      <c r="V131" s="29">
        <f t="shared" si="37"/>
        <v>21</v>
      </c>
      <c r="W131" s="30">
        <f t="shared" si="37"/>
        <v>22</v>
      </c>
      <c r="X131" s="30">
        <f t="shared" si="37"/>
        <v>19</v>
      </c>
      <c r="Y131" s="30">
        <f t="shared" si="37"/>
        <v>17</v>
      </c>
      <c r="Z131" s="31">
        <f t="shared" si="37"/>
        <v>12.5</v>
      </c>
      <c r="AA131" s="29">
        <f t="shared" si="37"/>
        <v>39</v>
      </c>
      <c r="AB131" s="30">
        <f t="shared" si="37"/>
        <v>48.5</v>
      </c>
      <c r="AC131" s="30">
        <f t="shared" si="37"/>
        <v>36.5</v>
      </c>
      <c r="AD131" s="30">
        <f t="shared" si="37"/>
        <v>37.5</v>
      </c>
      <c r="AE131" s="31">
        <f t="shared" si="37"/>
        <v>38</v>
      </c>
      <c r="AF131" s="29">
        <f t="shared" si="37"/>
        <v>58</v>
      </c>
      <c r="AG131" s="30">
        <f t="shared" si="37"/>
        <v>13</v>
      </c>
      <c r="AH131" s="30">
        <f t="shared" si="37"/>
        <v>7</v>
      </c>
      <c r="AI131" s="30">
        <f t="shared" si="37"/>
        <v>4</v>
      </c>
      <c r="AJ131" s="29">
        <f t="shared" si="37"/>
        <v>25</v>
      </c>
      <c r="AK131" s="30">
        <f t="shared" si="37"/>
        <v>6</v>
      </c>
      <c r="AL131" s="30">
        <f t="shared" si="37"/>
        <v>4</v>
      </c>
      <c r="AM131" s="31">
        <f t="shared" si="37"/>
        <v>19</v>
      </c>
      <c r="AN131" s="19" t="s">
        <v>33</v>
      </c>
    </row>
    <row r="132" spans="1:40" x14ac:dyDescent="0.3">
      <c r="E132" s="27" t="s">
        <v>118</v>
      </c>
      <c r="F132" s="28"/>
      <c r="G132" s="28">
        <f>G131/$F$131*100</f>
        <v>1.098901098901099</v>
      </c>
      <c r="H132" s="28">
        <f>H131/$F$131*100</f>
        <v>2.197802197802198</v>
      </c>
      <c r="I132" s="28"/>
      <c r="J132" s="28"/>
      <c r="K132" s="61">
        <f>K131/$F$131*100</f>
        <v>13.186813186813188</v>
      </c>
      <c r="L132" s="28">
        <f>+L131/$F131*100</f>
        <v>27.472527472527474</v>
      </c>
      <c r="M132" s="28">
        <f>+M131/$F131*100</f>
        <v>43.956043956043956</v>
      </c>
      <c r="N132" s="28">
        <f>+N131/$F131*100</f>
        <v>100</v>
      </c>
      <c r="O132" s="28">
        <f>+O131/$F131*100</f>
        <v>90.109890109890117</v>
      </c>
      <c r="P132" s="28">
        <f>+P131/$F131*100</f>
        <v>59.340659340659343</v>
      </c>
      <c r="Q132" s="11">
        <f>+Q131/SUM($Q131:$U131)*100</f>
        <v>19.469026548672566</v>
      </c>
      <c r="R132" s="12">
        <f t="shared" ref="R132:U132" si="38">+R131/SUM($Q131:$U131)*100</f>
        <v>24.778761061946902</v>
      </c>
      <c r="S132" s="12">
        <f t="shared" si="38"/>
        <v>18.584070796460178</v>
      </c>
      <c r="T132" s="12">
        <f t="shared" si="38"/>
        <v>20.353982300884958</v>
      </c>
      <c r="U132" s="13">
        <f t="shared" si="38"/>
        <v>16.814159292035399</v>
      </c>
      <c r="V132" s="11">
        <f>+V131/SUM($V131:$Z131)*100</f>
        <v>22.950819672131146</v>
      </c>
      <c r="W132" s="12">
        <f t="shared" ref="W132:Z132" si="39">+W131/SUM($V131:$Z131)*100</f>
        <v>24.043715846994534</v>
      </c>
      <c r="X132" s="12">
        <f t="shared" si="39"/>
        <v>20.765027322404372</v>
      </c>
      <c r="Y132" s="12">
        <f t="shared" si="39"/>
        <v>18.579234972677597</v>
      </c>
      <c r="Z132" s="13">
        <f t="shared" si="39"/>
        <v>13.661202185792352</v>
      </c>
      <c r="AA132" s="11">
        <f>+AA131/SUM($AA131:$AE131)*100</f>
        <v>19.548872180451127</v>
      </c>
      <c r="AB132" s="12">
        <f t="shared" ref="AB132:AE132" si="40">+AB131/SUM($AA131:$AE131)*100</f>
        <v>24.31077694235589</v>
      </c>
      <c r="AC132" s="12">
        <f t="shared" si="40"/>
        <v>18.295739348370926</v>
      </c>
      <c r="AD132" s="12">
        <f t="shared" si="40"/>
        <v>18.796992481203006</v>
      </c>
      <c r="AE132" s="13">
        <f t="shared" si="40"/>
        <v>19.047619047619047</v>
      </c>
      <c r="AF132" s="12">
        <f>+AF131/SUM($AF131:$AI131)*100</f>
        <v>70.731707317073173</v>
      </c>
      <c r="AG132" s="12">
        <f t="shared" ref="AG132:AI132" si="41">+AG131/SUM($AF131:$AI131)*100</f>
        <v>15.853658536585366</v>
      </c>
      <c r="AH132" s="12">
        <f t="shared" si="41"/>
        <v>8.536585365853659</v>
      </c>
      <c r="AI132" s="13">
        <f t="shared" si="41"/>
        <v>4.8780487804878048</v>
      </c>
      <c r="AJ132" s="11">
        <f>+AJ131/SUM($AJ131:$AM131)*100</f>
        <v>46.296296296296298</v>
      </c>
      <c r="AK132" s="12">
        <f t="shared" ref="AK132:AM132" si="42">+AK131/SUM($AJ131:$AM131)*100</f>
        <v>11.111111111111111</v>
      </c>
      <c r="AL132" s="12">
        <f t="shared" si="42"/>
        <v>7.4074074074074066</v>
      </c>
      <c r="AM132" s="13">
        <f t="shared" si="42"/>
        <v>35.185185185185183</v>
      </c>
      <c r="AN132" s="19" t="s">
        <v>34</v>
      </c>
    </row>
    <row r="133" spans="1:40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1"/>
      <c r="L133" s="28"/>
      <c r="M133" s="28"/>
      <c r="N133" s="28"/>
      <c r="O133" s="28"/>
      <c r="P133" s="34"/>
      <c r="Q133" s="41"/>
      <c r="R133" s="28"/>
      <c r="S133" s="50">
        <f>(Q131*1+R131*2+S131*3+T131*4+U131*5)/(SUM(Q131:U131))</f>
        <v>2.9026548672566372</v>
      </c>
      <c r="T133" s="50"/>
      <c r="U133" s="51"/>
      <c r="V133" s="50"/>
      <c r="W133" s="50"/>
      <c r="X133" s="50">
        <f>(V131*1+W131*2+X131*3+Y131*4+Z131*5)/(SUM(V131:Z131))</f>
        <v>2.7595628415300548</v>
      </c>
      <c r="Y133" s="50"/>
      <c r="Z133" s="51"/>
      <c r="AA133" s="52"/>
      <c r="AB133" s="50"/>
      <c r="AC133" s="50">
        <f>(AA131*1+AB131*2+AC131*3+AD131*4+AE131*5)/(SUM(AA131:AE131))</f>
        <v>2.9348370927318297</v>
      </c>
      <c r="AE133" s="13"/>
      <c r="AI133" s="12"/>
      <c r="AJ133" s="10"/>
      <c r="AM133" s="13"/>
      <c r="AN133" s="19" t="s">
        <v>25</v>
      </c>
    </row>
    <row r="134" spans="1:40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1"/>
      <c r="L134" s="28"/>
      <c r="M134" s="28"/>
      <c r="N134" s="28"/>
      <c r="O134" s="28"/>
      <c r="S134" s="1">
        <v>5</v>
      </c>
      <c r="X134" s="1">
        <v>5</v>
      </c>
      <c r="AC134" s="1">
        <v>5</v>
      </c>
      <c r="AJ134" s="10"/>
      <c r="AN134" s="19" t="s">
        <v>35</v>
      </c>
    </row>
    <row r="135" spans="1:40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1"/>
      <c r="L135" s="28"/>
      <c r="M135" s="28"/>
      <c r="N135" s="28"/>
      <c r="O135" s="28"/>
      <c r="AJ135" s="10"/>
    </row>
    <row r="136" spans="1:40" x14ac:dyDescent="0.3">
      <c r="E136" s="27"/>
      <c r="F136" s="1"/>
      <c r="G136" s="1"/>
      <c r="H136" s="1"/>
      <c r="I136" s="1"/>
      <c r="J136" s="1"/>
      <c r="K136" s="1"/>
      <c r="L136" s="1"/>
      <c r="M136" s="1"/>
      <c r="N136" s="1"/>
      <c r="O136" s="1"/>
      <c r="AJ136" s="10"/>
    </row>
    <row r="137" spans="1:40" x14ac:dyDescent="0.3">
      <c r="E137" t="s">
        <v>104</v>
      </c>
      <c r="F137" s="1"/>
      <c r="G137" s="1"/>
      <c r="H137" s="1"/>
      <c r="I137" s="1"/>
      <c r="J137" s="1"/>
      <c r="K137" s="1"/>
      <c r="M137" s="1"/>
      <c r="N137" s="1"/>
      <c r="O137" s="1"/>
      <c r="AJ137" s="10"/>
    </row>
    <row r="138" spans="1:40" x14ac:dyDescent="0.3">
      <c r="E138" s="27"/>
      <c r="F138" s="1"/>
      <c r="G138" s="1"/>
      <c r="H138" s="1"/>
      <c r="I138" s="1"/>
      <c r="J138" s="1"/>
      <c r="K138" s="1"/>
      <c r="L138" s="1"/>
      <c r="M138" s="1"/>
      <c r="N138" s="1"/>
      <c r="O138" s="1"/>
      <c r="AJ138" s="10"/>
    </row>
    <row r="139" spans="1:40" x14ac:dyDescent="0.3">
      <c r="E139" s="27"/>
      <c r="F139" s="1"/>
      <c r="G139" s="1"/>
      <c r="H139" s="1"/>
      <c r="I139" s="1"/>
      <c r="J139" s="1"/>
      <c r="K139" s="1"/>
      <c r="L139" s="1"/>
      <c r="M139" s="1"/>
      <c r="N139" s="1"/>
      <c r="O139" s="1"/>
      <c r="AJ139" s="10"/>
    </row>
    <row r="140" spans="1:40" x14ac:dyDescent="0.3">
      <c r="E140" s="27"/>
      <c r="F140" s="1"/>
      <c r="G140" s="1"/>
      <c r="H140" s="1"/>
      <c r="I140" s="1"/>
      <c r="J140" s="1"/>
      <c r="K140" s="1"/>
      <c r="L140" s="1"/>
      <c r="M140" s="1"/>
      <c r="N140" s="1"/>
      <c r="O140" s="1"/>
      <c r="AJ140" s="10"/>
    </row>
    <row r="141" spans="1:40" x14ac:dyDescent="0.3">
      <c r="E141" s="27"/>
      <c r="F141" s="1"/>
      <c r="G141" s="1"/>
      <c r="H141" s="1"/>
      <c r="I141" s="1"/>
      <c r="J141" s="1"/>
      <c r="K141" s="1"/>
      <c r="L141" s="1"/>
      <c r="M141" s="1"/>
      <c r="N141" s="1"/>
      <c r="O141" s="1"/>
      <c r="AJ141" s="10"/>
    </row>
    <row r="142" spans="1:40" x14ac:dyDescent="0.3">
      <c r="E142" s="27"/>
      <c r="F142" s="1"/>
      <c r="G142" s="1"/>
      <c r="H142" s="1"/>
      <c r="I142" s="1"/>
      <c r="J142" s="1"/>
      <c r="K142" s="1"/>
      <c r="L142" s="1"/>
      <c r="M142" s="1"/>
      <c r="N142" s="1"/>
      <c r="O142" s="1"/>
      <c r="AJ142" s="10"/>
    </row>
    <row r="143" spans="1:40" x14ac:dyDescent="0.3">
      <c r="E143" s="27"/>
      <c r="F143" s="1"/>
      <c r="AJ143" s="10"/>
    </row>
    <row r="144" spans="1:40" x14ac:dyDescent="0.3">
      <c r="E144" s="27"/>
      <c r="L144" s="1"/>
      <c r="M144" s="1"/>
      <c r="N144" s="1"/>
      <c r="AJ144" s="10"/>
    </row>
    <row r="145" spans="5:39" x14ac:dyDescent="0.3">
      <c r="AJ145" s="10"/>
    </row>
    <row r="146" spans="5:39" x14ac:dyDescent="0.3">
      <c r="AJ146" s="10"/>
    </row>
    <row r="147" spans="5:39" x14ac:dyDescent="0.3">
      <c r="E147" s="19" t="s">
        <v>108</v>
      </c>
      <c r="J147" s="18">
        <f>COUNTIFS($J$18:$J$130,1,$F$18:$F$130,1)+COUNTIFS($J$18:$J$130,1,$F$18:$F$130,2)+COUNTIFS($J$18:$J$130,1,$F$18:$F$130,3)</f>
        <v>29</v>
      </c>
      <c r="L147" s="18">
        <f>COUNTIFS($J$18:$J$130,1,L18:L130,"&gt;0")</f>
        <v>10</v>
      </c>
      <c r="M147" s="18">
        <f>COUNTIFS($J$18:$J$130,1,M18:M130,"&gt;0")</f>
        <v>14</v>
      </c>
      <c r="N147" s="18">
        <f>COUNTIFS($J$18:$J$130,1,N18:N130,"&gt;0")</f>
        <v>29</v>
      </c>
      <c r="O147" s="18">
        <f>COUNTIFS($J$18:$J$130,1,O18:O130,"&gt;0")</f>
        <v>29</v>
      </c>
      <c r="P147" s="18">
        <f>COUNTIFS($J$18:$J$130,1,P18:P130,"&gt;0")</f>
        <v>20</v>
      </c>
      <c r="Q147" s="10">
        <f t="shared" ref="Q147:AM147" si="43">SUMIF($J$18:$J$130,1,Q18:Q130)</f>
        <v>2</v>
      </c>
      <c r="R147" s="1">
        <f t="shared" si="43"/>
        <v>4</v>
      </c>
      <c r="S147" s="1">
        <f t="shared" si="43"/>
        <v>6</v>
      </c>
      <c r="T147" s="1">
        <f t="shared" si="43"/>
        <v>7</v>
      </c>
      <c r="U147" s="9">
        <f t="shared" si="43"/>
        <v>5</v>
      </c>
      <c r="V147" s="10">
        <f t="shared" si="43"/>
        <v>10</v>
      </c>
      <c r="W147" s="1">
        <f t="shared" si="43"/>
        <v>10.5</v>
      </c>
      <c r="X147" s="1">
        <f t="shared" si="43"/>
        <v>5.5</v>
      </c>
      <c r="Y147" s="1">
        <f t="shared" si="43"/>
        <v>4</v>
      </c>
      <c r="Z147" s="9">
        <f t="shared" si="43"/>
        <v>3</v>
      </c>
      <c r="AA147" s="10">
        <f t="shared" si="43"/>
        <v>16</v>
      </c>
      <c r="AB147" s="1">
        <f t="shared" si="43"/>
        <v>21.5</v>
      </c>
      <c r="AC147" s="1">
        <f t="shared" si="43"/>
        <v>12</v>
      </c>
      <c r="AD147" s="1">
        <f t="shared" si="43"/>
        <v>10</v>
      </c>
      <c r="AE147" s="9">
        <f t="shared" si="43"/>
        <v>7</v>
      </c>
      <c r="AF147" s="10">
        <f t="shared" si="43"/>
        <v>24</v>
      </c>
      <c r="AG147" s="1">
        <f t="shared" si="43"/>
        <v>1</v>
      </c>
      <c r="AH147" s="1">
        <f t="shared" si="43"/>
        <v>2</v>
      </c>
      <c r="AI147" s="1">
        <f t="shared" si="43"/>
        <v>2</v>
      </c>
      <c r="AJ147" s="10">
        <f t="shared" si="43"/>
        <v>12</v>
      </c>
      <c r="AK147" s="1">
        <f t="shared" si="43"/>
        <v>2</v>
      </c>
      <c r="AL147" s="1">
        <f t="shared" si="43"/>
        <v>2</v>
      </c>
      <c r="AM147" s="9">
        <f t="shared" si="43"/>
        <v>4</v>
      </c>
    </row>
    <row r="148" spans="5:39" x14ac:dyDescent="0.3">
      <c r="L148" s="28"/>
      <c r="M148" s="28"/>
      <c r="N148" s="28"/>
      <c r="O148" s="28"/>
      <c r="P148" s="28"/>
      <c r="Q148" s="11">
        <f>+Q147/SUM($Q147:$U147)*100</f>
        <v>8.3333333333333321</v>
      </c>
      <c r="R148" s="12">
        <f t="shared" ref="R148:U148" si="44">+R147/SUM($Q147:$U147)*100</f>
        <v>16.666666666666664</v>
      </c>
      <c r="S148" s="12">
        <f t="shared" si="44"/>
        <v>25</v>
      </c>
      <c r="T148" s="12">
        <f t="shared" si="44"/>
        <v>29.166666666666668</v>
      </c>
      <c r="U148" s="13">
        <f t="shared" si="44"/>
        <v>20.833333333333336</v>
      </c>
      <c r="V148" s="11">
        <f>+V147/SUM($V147:$Z147)*100</f>
        <v>30.303030303030305</v>
      </c>
      <c r="W148" s="12">
        <f t="shared" ref="W148:Z148" si="45">+W147/SUM($V147:$Z147)*100</f>
        <v>31.818181818181817</v>
      </c>
      <c r="X148" s="12">
        <f t="shared" si="45"/>
        <v>16.666666666666664</v>
      </c>
      <c r="Y148" s="12">
        <f t="shared" si="45"/>
        <v>12.121212121212121</v>
      </c>
      <c r="Z148" s="13">
        <f t="shared" si="45"/>
        <v>9.0909090909090917</v>
      </c>
      <c r="AA148" s="11">
        <f>+AA147/SUM($AA147:$AE147)*100</f>
        <v>24.060150375939848</v>
      </c>
      <c r="AB148" s="12">
        <f t="shared" ref="AB148:AE148" si="46">+AB147/SUM($AA147:$AE147)*100</f>
        <v>32.330827067669169</v>
      </c>
      <c r="AC148" s="12">
        <f t="shared" si="46"/>
        <v>18.045112781954884</v>
      </c>
      <c r="AD148" s="12">
        <f t="shared" si="46"/>
        <v>15.037593984962406</v>
      </c>
      <c r="AE148" s="13">
        <f t="shared" si="46"/>
        <v>10.526315789473683</v>
      </c>
      <c r="AF148" s="12">
        <f>+AF147/SUM($AF147:$AI147)*100</f>
        <v>82.758620689655174</v>
      </c>
      <c r="AG148" s="12">
        <f t="shared" ref="AG148:AI148" si="47">+AG147/SUM($AF147:$AI147)*100</f>
        <v>3.4482758620689653</v>
      </c>
      <c r="AH148" s="12">
        <f t="shared" si="47"/>
        <v>6.8965517241379306</v>
      </c>
      <c r="AI148" s="13">
        <f t="shared" si="47"/>
        <v>6.8965517241379306</v>
      </c>
      <c r="AJ148" s="11">
        <f>+AJ147/SUM($AJ147:$AM147)*100</f>
        <v>60</v>
      </c>
      <c r="AK148" s="12">
        <f t="shared" ref="AK148:AM148" si="48">+AK147/SUM($AJ147:$AM147)*100</f>
        <v>10</v>
      </c>
      <c r="AL148" s="12">
        <f t="shared" si="48"/>
        <v>10</v>
      </c>
      <c r="AM148" s="13">
        <f t="shared" si="48"/>
        <v>20</v>
      </c>
    </row>
    <row r="149" spans="5:39" x14ac:dyDescent="0.3">
      <c r="L149" s="28"/>
      <c r="M149" s="28"/>
      <c r="N149" s="28"/>
      <c r="Q149" s="41"/>
      <c r="R149" s="28"/>
      <c r="S149" s="50">
        <f>(Q147*1+R147*2+S147*3+T147*4+U147*5)/(SUM(Q147:U147))</f>
        <v>3.375</v>
      </c>
      <c r="T149" s="50"/>
      <c r="U149" s="51"/>
      <c r="V149" s="50"/>
      <c r="W149" s="50"/>
      <c r="X149" s="50">
        <f>(V147*1+W147*2+X147*3+Y147*4+Z147*5)/(SUM(V147:Z147))</f>
        <v>2.3787878787878789</v>
      </c>
      <c r="Y149" s="50"/>
      <c r="Z149" s="51"/>
      <c r="AA149" s="52"/>
      <c r="AB149" s="50"/>
      <c r="AC149" s="50">
        <f>(AA147*1+AB147*2+AC147*3+AD147*4+AE147*5)/(SUM(AA147:AE147))</f>
        <v>2.5563909774436091</v>
      </c>
      <c r="AE149" s="13"/>
      <c r="AJ149" s="10"/>
    </row>
    <row r="150" spans="5:39" x14ac:dyDescent="0.3">
      <c r="V150" s="10"/>
      <c r="Z150" s="9"/>
      <c r="AJ150" s="10"/>
    </row>
    <row r="151" spans="5:39" x14ac:dyDescent="0.3">
      <c r="E151" s="19" t="s">
        <v>105</v>
      </c>
      <c r="J151" s="18">
        <f>COUNTIFS($J$17:$J$129,-1,$F$17:$F$129,1)+COUNTIFS($J$17:$J$129,-1,$F$17:$F$129,2)+COUNTIFS($J$17:$J$129,-1,$F$17:$F$129,3)</f>
        <v>62</v>
      </c>
      <c r="L151" s="18">
        <f>COUNTIFS($J$17:$J$129,-1,L$17:L$129,"&gt;0")</f>
        <v>15</v>
      </c>
      <c r="M151" s="18">
        <f>COUNTIFS($J$17:$J$129,-1,M$17:M$129,"&gt;0")</f>
        <v>26</v>
      </c>
      <c r="N151" s="18">
        <f>COUNTIFS($J$17:$J$129,-1,N$17:N$129,"&gt;0")</f>
        <v>62</v>
      </c>
      <c r="O151" s="18">
        <f>COUNTIFS($J$17:$J$129,-1,O$17:O$129,"&gt;0")</f>
        <v>53</v>
      </c>
      <c r="P151" s="18">
        <f>COUNTIFS($J$17:$J$129,-1,P$17:P$129,"&gt;0")</f>
        <v>34</v>
      </c>
      <c r="Q151" s="10">
        <f t="shared" ref="Q151:AM151" si="49">SUMIF($J$18:$J$130,-1,Q18:Q130)</f>
        <v>9</v>
      </c>
      <c r="R151" s="1">
        <f t="shared" si="49"/>
        <v>10</v>
      </c>
      <c r="S151" s="1">
        <f t="shared" si="49"/>
        <v>4.5</v>
      </c>
      <c r="T151" s="1">
        <f t="shared" si="49"/>
        <v>4.5</v>
      </c>
      <c r="U151" s="9">
        <f t="shared" si="49"/>
        <v>4.5</v>
      </c>
      <c r="V151" s="10">
        <f t="shared" si="49"/>
        <v>11</v>
      </c>
      <c r="W151" s="1">
        <f t="shared" si="49"/>
        <v>11.5</v>
      </c>
      <c r="X151" s="1">
        <f t="shared" si="49"/>
        <v>13.5</v>
      </c>
      <c r="Y151" s="1">
        <f t="shared" si="49"/>
        <v>13</v>
      </c>
      <c r="Z151" s="9">
        <f t="shared" si="49"/>
        <v>9.5</v>
      </c>
      <c r="AA151" s="10">
        <f t="shared" si="49"/>
        <v>23</v>
      </c>
      <c r="AB151" s="1">
        <f t="shared" si="49"/>
        <v>27</v>
      </c>
      <c r="AC151" s="1">
        <f t="shared" si="49"/>
        <v>24.5</v>
      </c>
      <c r="AD151" s="1">
        <f t="shared" si="49"/>
        <v>27.5</v>
      </c>
      <c r="AE151" s="9">
        <f t="shared" si="49"/>
        <v>31</v>
      </c>
      <c r="AF151" s="10">
        <f t="shared" si="49"/>
        <v>34</v>
      </c>
      <c r="AG151" s="1">
        <f t="shared" si="49"/>
        <v>12</v>
      </c>
      <c r="AH151" s="1">
        <f t="shared" si="49"/>
        <v>5</v>
      </c>
      <c r="AI151" s="1">
        <f t="shared" si="49"/>
        <v>2</v>
      </c>
      <c r="AJ151" s="10">
        <f t="shared" si="49"/>
        <v>13</v>
      </c>
      <c r="AK151" s="1">
        <f t="shared" si="49"/>
        <v>4</v>
      </c>
      <c r="AL151" s="1">
        <f t="shared" si="49"/>
        <v>2</v>
      </c>
      <c r="AM151" s="9">
        <f t="shared" si="49"/>
        <v>15</v>
      </c>
    </row>
    <row r="152" spans="5:39" x14ac:dyDescent="0.3">
      <c r="E152" s="19" t="s">
        <v>106</v>
      </c>
      <c r="L152" s="12"/>
      <c r="M152" s="12"/>
      <c r="N152" s="12"/>
      <c r="O152" s="12"/>
      <c r="P152" s="12">
        <f t="shared" ref="P152" si="50">P131-P147-P151</f>
        <v>0</v>
      </c>
      <c r="Q152" s="11">
        <f>+Q151/SUM($Q151:$U151)*100</f>
        <v>27.692307692307693</v>
      </c>
      <c r="R152" s="12">
        <f t="shared" ref="R152:U152" si="51">+R151/SUM($Q151:$U151)*100</f>
        <v>30.76923076923077</v>
      </c>
      <c r="S152" s="12">
        <f t="shared" si="51"/>
        <v>13.846153846153847</v>
      </c>
      <c r="T152" s="12">
        <f t="shared" si="51"/>
        <v>13.846153846153847</v>
      </c>
      <c r="U152" s="13">
        <f t="shared" si="51"/>
        <v>13.846153846153847</v>
      </c>
      <c r="V152" s="11">
        <f>+V151/SUM($V151:$Z151)*100</f>
        <v>18.803418803418804</v>
      </c>
      <c r="W152" s="12">
        <f t="shared" ref="W152:Z152" si="52">+W151/SUM($V151:$Z151)*100</f>
        <v>19.658119658119659</v>
      </c>
      <c r="X152" s="12">
        <f t="shared" si="52"/>
        <v>23.076923076923077</v>
      </c>
      <c r="Y152" s="12">
        <f t="shared" si="52"/>
        <v>22.222222222222221</v>
      </c>
      <c r="Z152" s="13">
        <f t="shared" si="52"/>
        <v>16.239316239316238</v>
      </c>
      <c r="AA152" s="11">
        <f>+AA151/SUM($AA151:$AE151)*100</f>
        <v>17.293233082706767</v>
      </c>
      <c r="AB152" s="12">
        <f t="shared" ref="AB152:AE152" si="53">+AB151/SUM($AA151:$AE151)*100</f>
        <v>20.300751879699249</v>
      </c>
      <c r="AC152" s="12">
        <f t="shared" si="53"/>
        <v>18.421052631578945</v>
      </c>
      <c r="AD152" s="12">
        <f t="shared" si="53"/>
        <v>20.676691729323306</v>
      </c>
      <c r="AE152" s="13">
        <f t="shared" si="53"/>
        <v>23.308270676691727</v>
      </c>
      <c r="AF152" s="12">
        <f>+AF151/SUM($AF151:$AI151)*100</f>
        <v>64.15094339622641</v>
      </c>
      <c r="AG152" s="12">
        <f t="shared" ref="AG152:AI152" si="54">+AG151/SUM($AF151:$AI151)*100</f>
        <v>22.641509433962266</v>
      </c>
      <c r="AH152" s="12">
        <f t="shared" si="54"/>
        <v>9.433962264150944</v>
      </c>
      <c r="AI152" s="13">
        <f t="shared" si="54"/>
        <v>3.7735849056603774</v>
      </c>
      <c r="AJ152" s="11">
        <f>+AJ151/SUM($AJ151:$AM151)*100</f>
        <v>38.235294117647058</v>
      </c>
      <c r="AK152" s="12">
        <f t="shared" ref="AK152:AM152" si="55">+AK151/SUM($AJ151:$AM151)*100</f>
        <v>11.76470588235294</v>
      </c>
      <c r="AL152" s="12">
        <f t="shared" si="55"/>
        <v>5.8823529411764701</v>
      </c>
      <c r="AM152" s="13">
        <f t="shared" si="55"/>
        <v>44.117647058823529</v>
      </c>
    </row>
    <row r="153" spans="5:39" x14ac:dyDescent="0.3">
      <c r="E153" s="19" t="s">
        <v>107</v>
      </c>
      <c r="L153" s="28"/>
      <c r="M153" s="28"/>
      <c r="N153" s="28"/>
      <c r="Q153" s="41"/>
      <c r="R153" s="28"/>
      <c r="S153" s="50">
        <f>(Q151*1+R151*2+S151*3+T151*4+U151*5)/(SUM(Q151:U151))</f>
        <v>2.5538461538461537</v>
      </c>
      <c r="T153" s="50"/>
      <c r="U153" s="51"/>
      <c r="V153" s="50"/>
      <c r="W153" s="50"/>
      <c r="X153" s="50">
        <f>(V151*1+W151*2+X151*3+Y151*4+Z151*5)/(SUM(V151:Z151))</f>
        <v>2.9743589743589745</v>
      </c>
      <c r="Y153" s="50"/>
      <c r="Z153" s="51"/>
      <c r="AA153" s="52"/>
      <c r="AB153" s="50"/>
      <c r="AC153" s="50">
        <f>(AA151*1+AB151*2+AC151*3+AD151*4+AE151*5)/(SUM(AA151:AE151))</f>
        <v>3.1240601503759398</v>
      </c>
      <c r="AE153" s="13"/>
      <c r="AJ153" s="10"/>
    </row>
    <row r="154" spans="5:39" x14ac:dyDescent="0.3">
      <c r="L154" s="28"/>
      <c r="M154" s="28"/>
      <c r="N154" s="28"/>
      <c r="Q154" s="41"/>
      <c r="R154" s="28"/>
      <c r="S154" s="50"/>
      <c r="T154" s="50"/>
      <c r="U154" s="51"/>
      <c r="V154" s="50"/>
      <c r="W154" s="50"/>
      <c r="X154" s="50"/>
      <c r="Y154" s="50"/>
      <c r="Z154" s="50"/>
      <c r="AA154" s="52"/>
      <c r="AB154" s="50"/>
      <c r="AC154" s="50"/>
      <c r="AE154" s="13"/>
      <c r="AJ154" s="10"/>
    </row>
    <row r="155" spans="5:39" x14ac:dyDescent="0.3">
      <c r="E155" s="19" t="s">
        <v>119</v>
      </c>
      <c r="K155" s="18">
        <f>K131</f>
        <v>12</v>
      </c>
      <c r="L155" s="18">
        <f>COUNTIFS($K$18:$K$130,-1,L$18:L$130,"&gt;0")</f>
        <v>3</v>
      </c>
      <c r="M155" s="18">
        <f>COUNTIFS($K$18:$K$130,-1,M$18:M$130,"&gt;0")</f>
        <v>6</v>
      </c>
      <c r="N155" s="18">
        <f>COUNTIFS($K$18:$K$130,-1,N$18:N$130,"&gt;0")</f>
        <v>12</v>
      </c>
      <c r="O155" s="18">
        <f>COUNTIFS($K$18:$K$130,-1,O$18:O$130,"&gt;0")</f>
        <v>3</v>
      </c>
      <c r="P155" s="18">
        <f>COUNTIFS($K$18:$K$130,-1,P$18:P$130,"&gt;0")</f>
        <v>1</v>
      </c>
      <c r="Q155" s="10">
        <f t="shared" ref="Q155:AM155" si="56">SUMIF($K$18:$K$130,-1,Q18:Q130)</f>
        <v>2</v>
      </c>
      <c r="R155" s="1">
        <f t="shared" si="56"/>
        <v>2</v>
      </c>
      <c r="S155" s="1">
        <f t="shared" si="56"/>
        <v>0</v>
      </c>
      <c r="T155" s="1">
        <f t="shared" si="56"/>
        <v>0</v>
      </c>
      <c r="U155" s="9">
        <f t="shared" si="56"/>
        <v>2</v>
      </c>
      <c r="V155" s="1">
        <f t="shared" si="56"/>
        <v>3</v>
      </c>
      <c r="W155" s="1">
        <f t="shared" si="56"/>
        <v>1</v>
      </c>
      <c r="X155" s="1">
        <f t="shared" si="56"/>
        <v>0</v>
      </c>
      <c r="Y155" s="1">
        <f t="shared" si="56"/>
        <v>2.5</v>
      </c>
      <c r="Z155" s="1">
        <f t="shared" si="56"/>
        <v>4</v>
      </c>
      <c r="AA155" s="10">
        <f t="shared" si="56"/>
        <v>3</v>
      </c>
      <c r="AB155" s="1">
        <f t="shared" si="56"/>
        <v>1.5</v>
      </c>
      <c r="AC155" s="1">
        <f t="shared" si="56"/>
        <v>0</v>
      </c>
      <c r="AD155" s="1">
        <f t="shared" si="56"/>
        <v>5.5</v>
      </c>
      <c r="AE155" s="9">
        <f t="shared" si="56"/>
        <v>11</v>
      </c>
      <c r="AF155" s="1">
        <f t="shared" si="56"/>
        <v>3</v>
      </c>
      <c r="AG155" s="1">
        <f t="shared" si="56"/>
        <v>0</v>
      </c>
      <c r="AH155" s="1">
        <f t="shared" si="56"/>
        <v>0</v>
      </c>
      <c r="AI155" s="1">
        <f t="shared" si="56"/>
        <v>0</v>
      </c>
      <c r="AJ155" s="10">
        <f t="shared" si="56"/>
        <v>1</v>
      </c>
      <c r="AK155" s="1">
        <f t="shared" si="56"/>
        <v>0</v>
      </c>
      <c r="AL155" s="1">
        <f t="shared" si="56"/>
        <v>0</v>
      </c>
      <c r="AM155" s="9">
        <f t="shared" si="56"/>
        <v>0</v>
      </c>
    </row>
    <row r="156" spans="5:39" x14ac:dyDescent="0.3">
      <c r="E156" s="19" t="s">
        <v>120</v>
      </c>
      <c r="Q156" s="11">
        <f>+Q155/SUM($Q155:$U155)*100</f>
        <v>33.333333333333329</v>
      </c>
      <c r="R156" s="12">
        <f t="shared" ref="R156:U156" si="57">+R155/SUM($Q155:$U155)*100</f>
        <v>33.333333333333329</v>
      </c>
      <c r="S156" s="12">
        <f t="shared" si="57"/>
        <v>0</v>
      </c>
      <c r="T156" s="12">
        <f t="shared" si="57"/>
        <v>0</v>
      </c>
      <c r="U156" s="13">
        <f t="shared" si="57"/>
        <v>33.333333333333329</v>
      </c>
      <c r="V156" s="11">
        <f>+V155/SUM($V155:$Z155)*100</f>
        <v>28.571428571428569</v>
      </c>
      <c r="W156" s="12">
        <f t="shared" ref="W156:Z156" si="58">+W155/SUM($V155:$Z155)*100</f>
        <v>9.5238095238095237</v>
      </c>
      <c r="X156" s="12">
        <f t="shared" si="58"/>
        <v>0</v>
      </c>
      <c r="Y156" s="12">
        <f t="shared" si="58"/>
        <v>23.809523809523807</v>
      </c>
      <c r="Z156" s="13">
        <f t="shared" si="58"/>
        <v>38.095238095238095</v>
      </c>
      <c r="AA156" s="11">
        <f>+AA155/SUM($AA155:$AE155)*100</f>
        <v>14.285714285714285</v>
      </c>
      <c r="AB156" s="12">
        <f t="shared" ref="AB156:AE156" si="59">+AB155/SUM($AA155:$AE155)*100</f>
        <v>7.1428571428571423</v>
      </c>
      <c r="AC156" s="12">
        <f t="shared" si="59"/>
        <v>0</v>
      </c>
      <c r="AD156" s="12">
        <f t="shared" si="59"/>
        <v>26.190476190476193</v>
      </c>
      <c r="AE156" s="13">
        <f t="shared" si="59"/>
        <v>52.380952380952387</v>
      </c>
      <c r="AF156" s="12">
        <f>+AF155/SUM($AF155:$AI155)*100</f>
        <v>100</v>
      </c>
      <c r="AG156" s="12">
        <f t="shared" ref="AG156:AI156" si="60">+AG155/SUM($AF155:$AI155)*100</f>
        <v>0</v>
      </c>
      <c r="AH156" s="12">
        <f t="shared" si="60"/>
        <v>0</v>
      </c>
      <c r="AI156" s="13">
        <f t="shared" si="60"/>
        <v>0</v>
      </c>
      <c r="AJ156" s="11">
        <f>+AJ155/SUM($AJ155:$AM155)*100</f>
        <v>100</v>
      </c>
      <c r="AK156" s="12">
        <f t="shared" ref="AK156:AM156" si="61">+AK155/SUM($AJ155:$AM155)*100</f>
        <v>0</v>
      </c>
      <c r="AL156" s="12">
        <f t="shared" si="61"/>
        <v>0</v>
      </c>
      <c r="AM156" s="13">
        <f t="shared" si="61"/>
        <v>0</v>
      </c>
    </row>
    <row r="157" spans="5:39" x14ac:dyDescent="0.3">
      <c r="L157" s="28"/>
      <c r="M157" s="28"/>
      <c r="N157" s="28"/>
      <c r="Q157" s="41"/>
      <c r="R157" s="28"/>
      <c r="S157" s="50">
        <f>(Q155*1+R155*2+S155*3+T155*4+U155*5)/(SUM(Q155:U155))</f>
        <v>2.6666666666666665</v>
      </c>
      <c r="T157" s="50"/>
      <c r="U157" s="51"/>
      <c r="V157" s="50"/>
      <c r="W157" s="50"/>
      <c r="X157" s="50">
        <f>(V155*1+W155*2+X155*3+Y155*4+Z155*5)/(SUM(V155:Z155))</f>
        <v>3.3333333333333335</v>
      </c>
      <c r="Y157" s="50"/>
      <c r="Z157" s="51"/>
      <c r="AA157" s="52"/>
      <c r="AB157" s="50"/>
      <c r="AC157" s="50">
        <f>(AA155*1+AB155*2+AC155*3+AD155*4+AE155*5)/(SUM(AA155:AE155))</f>
        <v>3.9523809523809526</v>
      </c>
      <c r="AE157" s="13"/>
      <c r="AI157" s="12"/>
      <c r="AJ157" s="10"/>
      <c r="AM157" s="13"/>
    </row>
    <row r="158" spans="5:39" x14ac:dyDescent="0.3">
      <c r="S158" s="1">
        <v>5</v>
      </c>
      <c r="X158" s="1">
        <v>5</v>
      </c>
      <c r="AC158" s="1">
        <v>5</v>
      </c>
      <c r="AJ158" s="10"/>
    </row>
    <row r="159" spans="5:39" x14ac:dyDescent="0.3">
      <c r="AJ159" s="10"/>
    </row>
    <row r="160" spans="5:39" x14ac:dyDescent="0.3">
      <c r="L160" s="32"/>
      <c r="N160" s="32"/>
      <c r="AJ160" s="10"/>
    </row>
    <row r="161" spans="5:39" x14ac:dyDescent="0.3">
      <c r="AJ161" s="10"/>
    </row>
    <row r="162" spans="5:39" x14ac:dyDescent="0.3">
      <c r="AJ162" s="10"/>
    </row>
    <row r="163" spans="5:39" x14ac:dyDescent="0.3">
      <c r="AJ163" s="10"/>
    </row>
    <row r="164" spans="5:39" x14ac:dyDescent="0.3">
      <c r="AJ164" s="10"/>
    </row>
    <row r="165" spans="5:39" x14ac:dyDescent="0.3">
      <c r="AJ165" s="10"/>
    </row>
    <row r="166" spans="5:39" x14ac:dyDescent="0.3">
      <c r="AJ166" s="10"/>
    </row>
    <row r="167" spans="5:39" x14ac:dyDescent="0.3">
      <c r="AJ167" s="10"/>
    </row>
    <row r="168" spans="5:39" x14ac:dyDescent="0.3">
      <c r="AJ168" s="10"/>
    </row>
    <row r="169" spans="5:39" x14ac:dyDescent="0.3">
      <c r="AJ169" s="10"/>
    </row>
    <row r="170" spans="5:39" x14ac:dyDescent="0.3">
      <c r="E170" s="19" t="s">
        <v>121</v>
      </c>
      <c r="H170" s="18">
        <f>COUNTIF(H18:H130,1)</f>
        <v>2</v>
      </c>
      <c r="L170" s="18">
        <f>COUNTIFS($H$18:$H$130,1,L18:L130,"&gt;0")</f>
        <v>0</v>
      </c>
      <c r="M170" s="18">
        <f>COUNTIFS($H$18:$H$130,1,M18:M130,"&gt;0")</f>
        <v>0</v>
      </c>
      <c r="N170" s="18">
        <f>COUNTIFS($H$18:$H$130,1,N18:N130,"&gt;0")</f>
        <v>2</v>
      </c>
      <c r="O170" s="18">
        <f>COUNTIFS($H$18:$H$130,1,O18:O130,"&gt;0")</f>
        <v>2</v>
      </c>
      <c r="P170" s="18">
        <f>COUNTIFS($I$18:$I$130,1,P18:P130,"&gt;0")</f>
        <v>1</v>
      </c>
      <c r="Q170" s="10">
        <f t="shared" ref="Q170:AM170" si="62">SUMIF($H$18:$H$130,1,Q18:Q130)</f>
        <v>0</v>
      </c>
      <c r="R170" s="1">
        <f t="shared" si="62"/>
        <v>0</v>
      </c>
      <c r="S170" s="1">
        <f t="shared" si="62"/>
        <v>0</v>
      </c>
      <c r="T170" s="1">
        <f t="shared" si="62"/>
        <v>0</v>
      </c>
      <c r="U170" s="9">
        <f t="shared" si="62"/>
        <v>0</v>
      </c>
      <c r="V170" s="1">
        <f t="shared" si="62"/>
        <v>0</v>
      </c>
      <c r="W170" s="1">
        <f t="shared" si="62"/>
        <v>0</v>
      </c>
      <c r="X170" s="1">
        <f t="shared" si="62"/>
        <v>0</v>
      </c>
      <c r="Y170" s="1">
        <f t="shared" si="62"/>
        <v>0</v>
      </c>
      <c r="Z170" s="1">
        <f t="shared" si="62"/>
        <v>0</v>
      </c>
      <c r="AA170" s="10">
        <f t="shared" si="62"/>
        <v>0</v>
      </c>
      <c r="AB170" s="1">
        <f t="shared" si="62"/>
        <v>0</v>
      </c>
      <c r="AC170" s="1">
        <f t="shared" si="62"/>
        <v>0</v>
      </c>
      <c r="AD170" s="1">
        <f t="shared" si="62"/>
        <v>0</v>
      </c>
      <c r="AE170" s="9">
        <f t="shared" si="62"/>
        <v>4</v>
      </c>
      <c r="AF170" s="1">
        <f t="shared" si="62"/>
        <v>2</v>
      </c>
      <c r="AG170" s="1">
        <f t="shared" si="62"/>
        <v>0</v>
      </c>
      <c r="AH170" s="1">
        <f t="shared" si="62"/>
        <v>0</v>
      </c>
      <c r="AI170" s="1">
        <f t="shared" si="62"/>
        <v>0</v>
      </c>
      <c r="AJ170" s="10">
        <f t="shared" si="62"/>
        <v>0</v>
      </c>
      <c r="AK170" s="1">
        <f t="shared" si="62"/>
        <v>0</v>
      </c>
      <c r="AL170" s="1">
        <f t="shared" si="62"/>
        <v>0</v>
      </c>
      <c r="AM170" s="9">
        <f t="shared" si="62"/>
        <v>0</v>
      </c>
    </row>
    <row r="171" spans="5:39" x14ac:dyDescent="0.3">
      <c r="Q171" s="11">
        <f>+Q170/SUM($AA170:$AE170)*100</f>
        <v>0</v>
      </c>
      <c r="R171" s="12">
        <f t="shared" ref="R171:U171" si="63">+R170/SUM($AA170:$AE170)*100</f>
        <v>0</v>
      </c>
      <c r="S171" s="12">
        <f t="shared" si="63"/>
        <v>0</v>
      </c>
      <c r="T171" s="12">
        <f t="shared" si="63"/>
        <v>0</v>
      </c>
      <c r="U171" s="13">
        <f t="shared" si="63"/>
        <v>0</v>
      </c>
      <c r="V171" s="11">
        <f>+V170/SUM($AA170:$AE170)*100</f>
        <v>0</v>
      </c>
      <c r="W171" s="12">
        <f t="shared" ref="W171:Z171" si="64">+W170/SUM($AA170:$AE170)*100</f>
        <v>0</v>
      </c>
      <c r="X171" s="12">
        <f t="shared" si="64"/>
        <v>0</v>
      </c>
      <c r="Y171" s="12">
        <f t="shared" si="64"/>
        <v>0</v>
      </c>
      <c r="Z171" s="13">
        <f t="shared" si="64"/>
        <v>0</v>
      </c>
      <c r="AA171" s="11">
        <f>+AA170/SUM($AA170:$AE170)*100</f>
        <v>0</v>
      </c>
      <c r="AB171" s="12">
        <f t="shared" ref="AB171:AE171" si="65">+AB170/SUM($AA170:$AE170)*100</f>
        <v>0</v>
      </c>
      <c r="AC171" s="12">
        <f t="shared" si="65"/>
        <v>0</v>
      </c>
      <c r="AD171" s="12">
        <f t="shared" si="65"/>
        <v>0</v>
      </c>
      <c r="AE171" s="13">
        <f t="shared" si="65"/>
        <v>100</v>
      </c>
      <c r="AF171" s="12">
        <f>+AF170/SUM($AF170:$AI170)*100</f>
        <v>100</v>
      </c>
      <c r="AG171" s="12">
        <f t="shared" ref="AG171:AI171" si="66">+AG170/SUM($AF170:$AI170)*100</f>
        <v>0</v>
      </c>
      <c r="AH171" s="12">
        <f t="shared" si="66"/>
        <v>0</v>
      </c>
      <c r="AI171" s="13">
        <f t="shared" si="66"/>
        <v>0</v>
      </c>
      <c r="AJ171" s="11" t="e">
        <f>+AJ170/SUM($AJ170:$AM170)*100</f>
        <v>#DIV/0!</v>
      </c>
      <c r="AK171" s="12" t="e">
        <f t="shared" ref="AK171:AM171" si="67">+AK170/SUM($AJ170:$AM170)*100</f>
        <v>#DIV/0!</v>
      </c>
      <c r="AL171" s="12" t="e">
        <f t="shared" si="67"/>
        <v>#DIV/0!</v>
      </c>
      <c r="AM171" s="13" t="e">
        <f t="shared" si="67"/>
        <v>#DIV/0!</v>
      </c>
    </row>
    <row r="172" spans="5:39" x14ac:dyDescent="0.3">
      <c r="L172" s="28"/>
      <c r="M172" s="28"/>
      <c r="N172" s="28"/>
      <c r="S172" s="1" t="e">
        <f>(Q170*1+R170*2+S170*3+T170*4+U170*5)/SUM(Q170:U170)</f>
        <v>#DIV/0!</v>
      </c>
      <c r="U172" s="13"/>
      <c r="V172" s="10"/>
      <c r="X172" s="1" t="e">
        <f>(V170*1+W170*2+X170*3+Y170*4+Z170*5)/SUM(V170:Z170)</f>
        <v>#DIV/0!</v>
      </c>
      <c r="Z172" s="13"/>
      <c r="AC172" s="1">
        <f>(AA170*1+AB170*2+AC170*3+AD170*4+AE170*5)/SUM(AA170:AE170)</f>
        <v>5</v>
      </c>
      <c r="AE172" s="13"/>
      <c r="AI172" s="12"/>
      <c r="AJ172" s="10"/>
      <c r="AM172" s="13"/>
    </row>
    <row r="173" spans="5:39" x14ac:dyDescent="0.3">
      <c r="S173" s="1">
        <v>5</v>
      </c>
      <c r="X173" s="1">
        <v>5</v>
      </c>
      <c r="AC173" s="1">
        <v>5</v>
      </c>
      <c r="AJ173" s="10"/>
    </row>
    <row r="174" spans="5:39" x14ac:dyDescent="0.3">
      <c r="AJ174" s="10"/>
    </row>
    <row r="175" spans="5:39" x14ac:dyDescent="0.3">
      <c r="L175" s="32"/>
      <c r="N175" s="32"/>
      <c r="AJ175" s="10"/>
    </row>
    <row r="176" spans="5:39" x14ac:dyDescent="0.3">
      <c r="AJ176" s="10"/>
    </row>
    <row r="177" spans="5:36" x14ac:dyDescent="0.3">
      <c r="AJ177" s="10"/>
    </row>
    <row r="178" spans="5:36" x14ac:dyDescent="0.3">
      <c r="AJ178" s="10"/>
    </row>
    <row r="179" spans="5:36" x14ac:dyDescent="0.3">
      <c r="AJ179" s="10"/>
    </row>
    <row r="180" spans="5:36" x14ac:dyDescent="0.3">
      <c r="AJ180" s="10"/>
    </row>
    <row r="181" spans="5:36" x14ac:dyDescent="0.3">
      <c r="AJ181" s="10"/>
    </row>
    <row r="182" spans="5:36" x14ac:dyDescent="0.3">
      <c r="AJ182" s="10"/>
    </row>
    <row r="183" spans="5:36" x14ac:dyDescent="0.3">
      <c r="AJ183" s="10"/>
    </row>
    <row r="184" spans="5:36" x14ac:dyDescent="0.3">
      <c r="F184"/>
      <c r="G184"/>
      <c r="H184"/>
      <c r="I184"/>
      <c r="J184"/>
      <c r="K184"/>
      <c r="L184"/>
      <c r="M184"/>
      <c r="N184"/>
      <c r="O184"/>
      <c r="AJ184" s="10"/>
    </row>
    <row r="185" spans="5:36" x14ac:dyDescent="0.3">
      <c r="E185" s="71" t="s">
        <v>166</v>
      </c>
      <c r="F185" s="170"/>
      <c r="G185" s="170"/>
      <c r="H185" s="171"/>
      <c r="I185" s="170"/>
      <c r="J185" s="170"/>
      <c r="K185" s="170"/>
      <c r="L185" s="171"/>
      <c r="M185" s="170"/>
      <c r="N185" s="170"/>
      <c r="O185" s="170"/>
      <c r="AJ185" s="10"/>
    </row>
    <row r="186" spans="5:36" x14ac:dyDescent="0.3">
      <c r="E186" s="71"/>
      <c r="F186" s="171" t="s">
        <v>167</v>
      </c>
      <c r="G186" s="170"/>
      <c r="H186" s="171"/>
      <c r="I186" s="170"/>
      <c r="J186" s="170"/>
      <c r="K186" s="170"/>
      <c r="L186" s="171"/>
      <c r="M186" s="170"/>
      <c r="N186" s="170"/>
      <c r="O186" s="170"/>
      <c r="Q186" s="10">
        <f t="shared" ref="Q186:AE186" si="68">SUMIFS(Q$18:Q$130,$O$18:$O$130,"&gt;2",$K$18:$K$130,1)</f>
        <v>3</v>
      </c>
      <c r="R186" s="1">
        <f t="shared" si="68"/>
        <v>3</v>
      </c>
      <c r="S186" s="1">
        <f t="shared" si="68"/>
        <v>2</v>
      </c>
      <c r="T186" s="1">
        <f t="shared" si="68"/>
        <v>1</v>
      </c>
      <c r="U186" s="9">
        <f t="shared" si="68"/>
        <v>1</v>
      </c>
      <c r="V186" s="1">
        <f t="shared" si="68"/>
        <v>1</v>
      </c>
      <c r="W186" s="1">
        <f t="shared" si="68"/>
        <v>1</v>
      </c>
      <c r="X186" s="1">
        <f t="shared" si="68"/>
        <v>4</v>
      </c>
      <c r="Y186" s="1">
        <f t="shared" si="68"/>
        <v>3</v>
      </c>
      <c r="Z186" s="1">
        <f t="shared" si="68"/>
        <v>2</v>
      </c>
      <c r="AA186" s="10">
        <f t="shared" si="68"/>
        <v>2</v>
      </c>
      <c r="AB186" s="1">
        <f t="shared" si="68"/>
        <v>3</v>
      </c>
      <c r="AC186" s="1">
        <f t="shared" si="68"/>
        <v>6.5</v>
      </c>
      <c r="AD186" s="1">
        <f t="shared" si="68"/>
        <v>8</v>
      </c>
      <c r="AE186" s="9">
        <f t="shared" si="68"/>
        <v>7</v>
      </c>
      <c r="AJ186" s="10"/>
    </row>
    <row r="187" spans="5:36" x14ac:dyDescent="0.3">
      <c r="E187" s="71"/>
      <c r="F187" s="171" t="s">
        <v>25</v>
      </c>
      <c r="G187" s="170"/>
      <c r="H187" s="171" t="s">
        <v>168</v>
      </c>
      <c r="I187" s="170"/>
      <c r="J187" s="170"/>
      <c r="K187" s="170"/>
      <c r="L187" s="171"/>
      <c r="M187" s="170"/>
      <c r="N187" s="170"/>
      <c r="O187" s="170"/>
      <c r="Q187" s="153"/>
      <c r="R187" s="33"/>
      <c r="S187" s="33">
        <f>(Q186*1+R186*2+S186*3+T186*4+U186*5)/SUM(Q186:U186)</f>
        <v>2.4</v>
      </c>
      <c r="T187" s="33"/>
      <c r="U187" s="155">
        <f>(U186*1.5+T186-R186-Q186*1.5)/SUM(Q186:U186)</f>
        <v>-0.5</v>
      </c>
      <c r="V187" s="33"/>
      <c r="W187" s="33"/>
      <c r="X187" s="33">
        <f>(V186*1+W186*2+X186*3+Y186*4+Z186*5)/SUM(V186:Z186)</f>
        <v>3.3636363636363638</v>
      </c>
      <c r="Y187" s="33"/>
      <c r="Z187" s="155">
        <f>(Z186*1.5+Y186-W186-V186*1.5)/SUM(V186:Z186)</f>
        <v>0.31818181818181818</v>
      </c>
      <c r="AA187" s="153"/>
      <c r="AB187" s="33"/>
      <c r="AC187" s="33">
        <f>(AA186*1+AB186*2+AC186*3+AD186*4+AE186*5)/SUM(AA186:AE186)</f>
        <v>3.5660377358490565</v>
      </c>
      <c r="AD187" s="33"/>
      <c r="AE187" s="155">
        <f>(AE186*1.5+AD186-AB186-AA186*1.5)/SUM(AA186:AE186)</f>
        <v>0.47169811320754718</v>
      </c>
      <c r="AJ187" s="10"/>
    </row>
    <row r="188" spans="5:36" x14ac:dyDescent="0.3">
      <c r="E188" s="71"/>
      <c r="F188" s="171" t="s">
        <v>170</v>
      </c>
      <c r="G188" s="170"/>
      <c r="H188" s="171"/>
      <c r="I188" s="170"/>
      <c r="J188" s="170"/>
      <c r="K188" s="170"/>
      <c r="L188" s="171"/>
      <c r="M188" s="170"/>
      <c r="N188" s="170"/>
      <c r="O188" s="170"/>
      <c r="Q188" s="10">
        <f t="shared" ref="Q188:AE188" si="69">SUMIFS(Q$18:Q$130,$O$18:$O$130,1,$K$18:$K$130,1)</f>
        <v>6</v>
      </c>
      <c r="R188" s="1">
        <f t="shared" si="69"/>
        <v>9</v>
      </c>
      <c r="S188" s="1">
        <f t="shared" si="69"/>
        <v>8</v>
      </c>
      <c r="T188" s="1">
        <f t="shared" si="69"/>
        <v>8.5</v>
      </c>
      <c r="U188" s="9">
        <f t="shared" si="69"/>
        <v>5</v>
      </c>
      <c r="V188" s="1">
        <f t="shared" si="69"/>
        <v>14</v>
      </c>
      <c r="W188" s="1">
        <f t="shared" si="69"/>
        <v>17</v>
      </c>
      <c r="X188" s="1">
        <f t="shared" si="69"/>
        <v>12</v>
      </c>
      <c r="Y188" s="1">
        <f t="shared" si="69"/>
        <v>9.5</v>
      </c>
      <c r="Z188" s="1">
        <f t="shared" si="69"/>
        <v>5</v>
      </c>
      <c r="AA188" s="10">
        <f t="shared" si="69"/>
        <v>25.5</v>
      </c>
      <c r="AB188" s="1">
        <f t="shared" si="69"/>
        <v>35</v>
      </c>
      <c r="AC188" s="1">
        <f t="shared" si="69"/>
        <v>23.5</v>
      </c>
      <c r="AD188" s="1">
        <f t="shared" si="69"/>
        <v>21.5</v>
      </c>
      <c r="AE188" s="9">
        <f t="shared" si="69"/>
        <v>17</v>
      </c>
      <c r="AJ188" s="10"/>
    </row>
    <row r="189" spans="5:36" x14ac:dyDescent="0.3">
      <c r="E189" s="71"/>
      <c r="F189" s="124" t="s">
        <v>25</v>
      </c>
      <c r="G189" s="125"/>
      <c r="H189" s="124" t="s">
        <v>168</v>
      </c>
      <c r="I189" s="125"/>
      <c r="J189" s="125"/>
      <c r="K189" s="125"/>
      <c r="L189" s="124"/>
      <c r="M189" s="125"/>
      <c r="N189" s="125"/>
      <c r="O189" s="125"/>
      <c r="P189" s="115"/>
      <c r="Q189" s="154"/>
      <c r="R189" s="151"/>
      <c r="S189" s="151">
        <f>(Q188*1+R188*2+S188*3+T188*4+U188*5)/SUM(Q188:U188)</f>
        <v>2.9315068493150687</v>
      </c>
      <c r="T189" s="151"/>
      <c r="U189" s="156">
        <f>(U188*1.5+T188-R188-Q188*1.5)/SUM(Q188:U188)</f>
        <v>-5.4794520547945202E-2</v>
      </c>
      <c r="V189" s="151"/>
      <c r="W189" s="151"/>
      <c r="X189" s="151">
        <f>(V188*1+W188*2+X188*3+Y188*4+Z188*5)/SUM(V188:Z188)</f>
        <v>2.5565217391304347</v>
      </c>
      <c r="Y189" s="151"/>
      <c r="Z189" s="156">
        <f>(Z188*1.5+Y188-W188-V188*1.5)/SUM(V188:Z188)</f>
        <v>-0.36521739130434783</v>
      </c>
      <c r="AA189" s="154"/>
      <c r="AB189" s="151"/>
      <c r="AC189" s="151">
        <f>(AA188*1+AB188*2+AC188*3+AD188*4+AE188*5)/SUM(AA188:AE188)</f>
        <v>2.7510204081632654</v>
      </c>
      <c r="AD189" s="151"/>
      <c r="AE189" s="156">
        <f>(AE188*1.5+AD188-AB188-AA188*1.5)/SUM(AA188:AE188)</f>
        <v>-0.21428571428571427</v>
      </c>
      <c r="AJ189" s="10"/>
    </row>
    <row r="190" spans="5:36" x14ac:dyDescent="0.3">
      <c r="E190" s="71"/>
      <c r="F190" s="171" t="s">
        <v>169</v>
      </c>
      <c r="G190" s="170"/>
      <c r="H190" s="171"/>
      <c r="I190" s="170"/>
      <c r="J190" s="170"/>
      <c r="K190" s="170"/>
      <c r="L190" s="171"/>
      <c r="M190" s="170"/>
      <c r="N190" s="170"/>
      <c r="O190" s="170"/>
      <c r="Q190" s="10">
        <f t="shared" ref="Q190:AE190" si="70">SUMIFS(Q$18:Q$130,$O$18:$O$130,"&gt;2",$K$18:$K$130,-1)</f>
        <v>0</v>
      </c>
      <c r="R190" s="1">
        <f t="shared" si="70"/>
        <v>0</v>
      </c>
      <c r="S190" s="1">
        <f t="shared" si="70"/>
        <v>0</v>
      </c>
      <c r="T190" s="1">
        <f t="shared" si="70"/>
        <v>0</v>
      </c>
      <c r="U190" s="9">
        <f t="shared" si="70"/>
        <v>0</v>
      </c>
      <c r="V190" s="1">
        <f t="shared" si="70"/>
        <v>0</v>
      </c>
      <c r="W190" s="1">
        <f t="shared" si="70"/>
        <v>0</v>
      </c>
      <c r="X190" s="1">
        <f t="shared" si="70"/>
        <v>0</v>
      </c>
      <c r="Y190" s="1">
        <f t="shared" si="70"/>
        <v>0</v>
      </c>
      <c r="Z190" s="1">
        <f t="shared" si="70"/>
        <v>0</v>
      </c>
      <c r="AA190" s="10">
        <f t="shared" si="70"/>
        <v>0</v>
      </c>
      <c r="AB190" s="1">
        <f t="shared" si="70"/>
        <v>0</v>
      </c>
      <c r="AC190" s="1">
        <f t="shared" si="70"/>
        <v>0</v>
      </c>
      <c r="AD190" s="1">
        <f t="shared" si="70"/>
        <v>0</v>
      </c>
      <c r="AE190" s="9">
        <f t="shared" si="70"/>
        <v>0</v>
      </c>
      <c r="AJ190" s="10"/>
    </row>
    <row r="191" spans="5:36" x14ac:dyDescent="0.3">
      <c r="E191" s="71"/>
      <c r="F191" s="171" t="s">
        <v>25</v>
      </c>
      <c r="G191" s="170"/>
      <c r="H191" s="171" t="s">
        <v>168</v>
      </c>
      <c r="I191" s="170"/>
      <c r="J191" s="170"/>
      <c r="K191" s="170"/>
      <c r="L191" s="171"/>
      <c r="M191" s="170"/>
      <c r="N191" s="170"/>
      <c r="O191" s="170"/>
      <c r="Q191" s="153"/>
      <c r="R191" s="33"/>
      <c r="S191" s="33"/>
      <c r="T191" s="33"/>
      <c r="U191" s="155"/>
      <c r="V191" s="33"/>
      <c r="W191" s="33"/>
      <c r="X191" s="33"/>
      <c r="Y191" s="33"/>
      <c r="Z191" s="155"/>
      <c r="AA191" s="153"/>
      <c r="AB191" s="33"/>
      <c r="AC191" s="33"/>
      <c r="AD191" s="33"/>
      <c r="AE191" s="155"/>
      <c r="AJ191" s="10"/>
    </row>
    <row r="192" spans="5:36" x14ac:dyDescent="0.3">
      <c r="E192" s="71"/>
      <c r="F192" s="171" t="s">
        <v>170</v>
      </c>
      <c r="G192" s="170"/>
      <c r="H192" s="171"/>
      <c r="I192" s="170"/>
      <c r="J192" s="170"/>
      <c r="K192" s="170"/>
      <c r="L192" s="171"/>
      <c r="M192" s="170"/>
      <c r="N192" s="170"/>
      <c r="O192" s="170"/>
      <c r="Q192" s="10">
        <f t="shared" ref="Q192:AE192" si="71">SUMIFS(Q$18:Q$130,$O$18:$O$130,1,$K$18:$K$130,-1)</f>
        <v>0</v>
      </c>
      <c r="R192" s="1">
        <f t="shared" si="71"/>
        <v>0</v>
      </c>
      <c r="S192" s="1">
        <f t="shared" si="71"/>
        <v>0</v>
      </c>
      <c r="T192" s="1">
        <f t="shared" si="71"/>
        <v>0</v>
      </c>
      <c r="U192" s="9">
        <f t="shared" si="71"/>
        <v>2</v>
      </c>
      <c r="V192" s="1">
        <f t="shared" si="71"/>
        <v>2</v>
      </c>
      <c r="W192" s="1">
        <f t="shared" si="71"/>
        <v>0</v>
      </c>
      <c r="X192" s="1">
        <f t="shared" si="71"/>
        <v>0</v>
      </c>
      <c r="Y192" s="1">
        <f t="shared" si="71"/>
        <v>0</v>
      </c>
      <c r="Z192" s="1">
        <f t="shared" si="71"/>
        <v>0</v>
      </c>
      <c r="AA192" s="10">
        <f t="shared" si="71"/>
        <v>2</v>
      </c>
      <c r="AB192" s="1">
        <f t="shared" si="71"/>
        <v>0</v>
      </c>
      <c r="AC192" s="1">
        <f t="shared" si="71"/>
        <v>0</v>
      </c>
      <c r="AD192" s="1">
        <f t="shared" si="71"/>
        <v>0</v>
      </c>
      <c r="AE192" s="9">
        <f t="shared" si="71"/>
        <v>4</v>
      </c>
      <c r="AJ192" s="10"/>
    </row>
    <row r="193" spans="5:39" x14ac:dyDescent="0.3">
      <c r="E193" s="71"/>
      <c r="F193" s="124" t="s">
        <v>25</v>
      </c>
      <c r="G193" s="125"/>
      <c r="H193" s="124" t="s">
        <v>168</v>
      </c>
      <c r="I193" s="125"/>
      <c r="J193" s="125"/>
      <c r="K193" s="125"/>
      <c r="L193" s="124"/>
      <c r="M193" s="125"/>
      <c r="N193" s="125"/>
      <c r="O193" s="125"/>
      <c r="P193" s="115"/>
      <c r="Q193" s="154"/>
      <c r="R193" s="151"/>
      <c r="S193" s="151">
        <f>(Q192*1+R192*2+S192*3+T192*4+U192*5)/SUM(Q192:U192)</f>
        <v>5</v>
      </c>
      <c r="T193" s="151"/>
      <c r="U193" s="156">
        <f>(U192*1.5+T192-R192-Q192*1.5)/SUM(Q192:U192)</f>
        <v>1.5</v>
      </c>
      <c r="V193" s="151"/>
      <c r="W193" s="151"/>
      <c r="X193" s="151">
        <f>(V192*1+W192*2+X192*3+Y192*4+Z192*5)/SUM(V192:Z192)</f>
        <v>1</v>
      </c>
      <c r="Y193" s="151"/>
      <c r="Z193" s="156">
        <f>(Z192*1.5+Y192-W192-V192*1.5)/SUM(V192:Z192)</f>
        <v>-1.5</v>
      </c>
      <c r="AA193" s="154"/>
      <c r="AB193" s="151"/>
      <c r="AC193" s="151">
        <f>(AA192*1+AB192*2+AC192*3+AD192*4+AE192*5)/SUM(AA192:AE192)</f>
        <v>3.6666666666666665</v>
      </c>
      <c r="AD193" s="151"/>
      <c r="AE193" s="156">
        <f>(AE192*1.5+AD192-AB192-AA192*1.5)/SUM(AA192:AE192)</f>
        <v>0.5</v>
      </c>
      <c r="AJ193" s="10"/>
    </row>
    <row r="194" spans="5:39" x14ac:dyDescent="0.3">
      <c r="E194" s="71"/>
      <c r="F194" s="171"/>
      <c r="G194" s="170"/>
      <c r="H194" s="171"/>
      <c r="I194" s="170"/>
      <c r="J194" s="170"/>
      <c r="K194" s="170"/>
      <c r="L194" s="171"/>
      <c r="M194" s="170"/>
      <c r="N194" s="170"/>
      <c r="O194" s="170"/>
      <c r="AJ194" s="10"/>
    </row>
    <row r="195" spans="5:39" x14ac:dyDescent="0.3">
      <c r="E195" s="71" t="s">
        <v>171</v>
      </c>
      <c r="F195" s="169"/>
      <c r="G195" s="170"/>
      <c r="H195" s="172"/>
      <c r="I195" s="172"/>
      <c r="J195" s="172"/>
      <c r="K195" s="170"/>
      <c r="L195" s="172"/>
      <c r="M195" s="172"/>
      <c r="N195" s="172"/>
      <c r="O195" s="170"/>
      <c r="AJ195" s="10"/>
    </row>
    <row r="196" spans="5:39" x14ac:dyDescent="0.3">
      <c r="E196" s="71"/>
      <c r="F196" s="169" t="s">
        <v>172</v>
      </c>
      <c r="G196" s="170"/>
      <c r="H196" s="172"/>
      <c r="I196" s="172"/>
      <c r="J196" s="172"/>
      <c r="K196" s="170"/>
      <c r="L196" s="172"/>
      <c r="M196" s="172"/>
      <c r="N196" s="172"/>
      <c r="O196" s="170"/>
      <c r="Q196" s="10">
        <f t="shared" ref="Q196:AE196" si="72">SUMIFS(Q$18:Q$130,$P$18:$P$130,1,$K$18:$K$130,1)</f>
        <v>0</v>
      </c>
      <c r="R196" s="1">
        <f t="shared" si="72"/>
        <v>0.5</v>
      </c>
      <c r="S196" s="1">
        <f t="shared" si="72"/>
        <v>4</v>
      </c>
      <c r="T196" s="1">
        <f t="shared" si="72"/>
        <v>7.5</v>
      </c>
      <c r="U196" s="9">
        <f t="shared" si="72"/>
        <v>7</v>
      </c>
      <c r="V196" s="1">
        <f t="shared" si="72"/>
        <v>8</v>
      </c>
      <c r="W196" s="1">
        <f t="shared" si="72"/>
        <v>8</v>
      </c>
      <c r="X196" s="1">
        <f t="shared" si="72"/>
        <v>4</v>
      </c>
      <c r="Y196" s="1">
        <f t="shared" si="72"/>
        <v>2</v>
      </c>
      <c r="Z196" s="1">
        <f t="shared" si="72"/>
        <v>2</v>
      </c>
      <c r="AA196" s="10">
        <f t="shared" si="72"/>
        <v>16.5</v>
      </c>
      <c r="AB196" s="1">
        <f t="shared" si="72"/>
        <v>22</v>
      </c>
      <c r="AC196" s="1">
        <f t="shared" si="72"/>
        <v>12.5</v>
      </c>
      <c r="AD196" s="1">
        <f t="shared" si="72"/>
        <v>3.5</v>
      </c>
      <c r="AE196" s="9">
        <f t="shared" si="72"/>
        <v>1</v>
      </c>
      <c r="AJ196" s="10"/>
    </row>
    <row r="197" spans="5:39" x14ac:dyDescent="0.3">
      <c r="E197" s="71"/>
      <c r="F197" s="171" t="s">
        <v>25</v>
      </c>
      <c r="G197" s="170"/>
      <c r="H197" s="171" t="s">
        <v>168</v>
      </c>
      <c r="I197" s="173"/>
      <c r="J197" s="173"/>
      <c r="K197" s="170"/>
      <c r="L197" s="173"/>
      <c r="M197" s="173"/>
      <c r="N197" s="173"/>
      <c r="O197" s="170"/>
      <c r="Q197" s="153"/>
      <c r="R197" s="33"/>
      <c r="S197" s="33">
        <f>(Q196*1+R196*2+S196*3+T196*4+U196*5)/SUM(Q196:U196)</f>
        <v>4.1052631578947372</v>
      </c>
      <c r="T197" s="33"/>
      <c r="U197" s="155">
        <f>(U196*1.5+T196-R196-Q196*1.5)/SUM(Q196:U196)</f>
        <v>0.92105263157894735</v>
      </c>
      <c r="V197" s="33"/>
      <c r="W197" s="33"/>
      <c r="X197" s="33">
        <f>(V196*1+W196*2+X196*3+Y196*4+Z196*5)/SUM(V196:Z196)</f>
        <v>2.25</v>
      </c>
      <c r="Y197" s="33"/>
      <c r="Z197" s="155">
        <f>(Z196*1.5+Y196-W196-V196*1.5)/SUM(V196:Z196)</f>
        <v>-0.625</v>
      </c>
      <c r="AA197" s="153"/>
      <c r="AB197" s="33"/>
      <c r="AC197" s="33">
        <f>(AA196*1+AB196*2+AC196*3+AD196*4+AE196*5)/SUM(AA196:AE196)</f>
        <v>2.1081081081081079</v>
      </c>
      <c r="AD197" s="33"/>
      <c r="AE197" s="155">
        <f>(AE196*1.5+AD196-AB196-AA196*1.5)/SUM(AA196:AE196)</f>
        <v>-0.75225225225225223</v>
      </c>
      <c r="AJ197" s="10"/>
    </row>
    <row r="198" spans="5:39" x14ac:dyDescent="0.3">
      <c r="E198" s="71"/>
      <c r="F198" s="169" t="s">
        <v>173</v>
      </c>
      <c r="G198" s="170"/>
      <c r="H198" s="173"/>
      <c r="I198" s="173"/>
      <c r="J198" s="173"/>
      <c r="K198" s="170"/>
      <c r="L198" s="173"/>
      <c r="M198" s="173"/>
      <c r="N198" s="173"/>
      <c r="O198" s="170"/>
      <c r="Q198" s="10">
        <f t="shared" ref="Q198:AE198" si="73">SUMIFS(Q$18:Q$130,$P$18:$P$130,"&gt;2",$K$18:$K$130,1)</f>
        <v>4</v>
      </c>
      <c r="R198" s="1">
        <f t="shared" si="73"/>
        <v>4.5</v>
      </c>
      <c r="S198" s="1">
        <f t="shared" si="73"/>
        <v>2</v>
      </c>
      <c r="T198" s="1">
        <f t="shared" si="73"/>
        <v>1</v>
      </c>
      <c r="U198" s="9">
        <f t="shared" si="73"/>
        <v>0</v>
      </c>
      <c r="V198" s="1">
        <f t="shared" si="73"/>
        <v>4</v>
      </c>
      <c r="W198" s="1">
        <f t="shared" si="73"/>
        <v>6</v>
      </c>
      <c r="X198" s="1">
        <f t="shared" si="73"/>
        <v>7.5</v>
      </c>
      <c r="Y198" s="1">
        <f t="shared" si="73"/>
        <v>5</v>
      </c>
      <c r="Z198" s="1">
        <f t="shared" si="73"/>
        <v>1</v>
      </c>
      <c r="AA198" s="10">
        <f t="shared" si="73"/>
        <v>4.5</v>
      </c>
      <c r="AB198" s="1">
        <f t="shared" si="73"/>
        <v>5.5</v>
      </c>
      <c r="AC198" s="1">
        <f t="shared" si="73"/>
        <v>8.5</v>
      </c>
      <c r="AD198" s="1">
        <f t="shared" si="73"/>
        <v>16</v>
      </c>
      <c r="AE198" s="9">
        <f t="shared" si="73"/>
        <v>16</v>
      </c>
      <c r="AJ198" s="10"/>
    </row>
    <row r="199" spans="5:39" x14ac:dyDescent="0.3">
      <c r="E199" s="71"/>
      <c r="F199" s="124" t="s">
        <v>25</v>
      </c>
      <c r="G199" s="125"/>
      <c r="H199" s="124" t="s">
        <v>168</v>
      </c>
      <c r="I199" s="175"/>
      <c r="J199" s="175"/>
      <c r="K199" s="175"/>
      <c r="L199" s="125"/>
      <c r="M199" s="125"/>
      <c r="N199" s="125"/>
      <c r="O199" s="125"/>
      <c r="P199" s="115"/>
      <c r="Q199" s="154"/>
      <c r="R199" s="151"/>
      <c r="S199" s="151">
        <f>(Q198*1+R198*2+S198*3+T198*4+U198*5)/SUM(Q198:U198)</f>
        <v>2</v>
      </c>
      <c r="T199" s="151"/>
      <c r="U199" s="156">
        <f>(U198*1.5+T198-R198-Q198*1.5)/SUM(Q198:U198)</f>
        <v>-0.82608695652173914</v>
      </c>
      <c r="V199" s="151"/>
      <c r="W199" s="151"/>
      <c r="X199" s="151">
        <f>(V198*1+W198*2+X198*3+Y198*4+Z198*5)/SUM(V198:Z198)</f>
        <v>2.7021276595744679</v>
      </c>
      <c r="Y199" s="151"/>
      <c r="Z199" s="156">
        <f>(Z198*1.5+Y198-W198-V198*1.5)/SUM(V198:Z198)</f>
        <v>-0.23404255319148937</v>
      </c>
      <c r="AA199" s="154"/>
      <c r="AB199" s="151"/>
      <c r="AC199" s="151">
        <f>(AA198*1+AB198*2+AC198*3+AD198*4+AE198*5)/SUM(AA198:AE198)</f>
        <v>3.6633663366336635</v>
      </c>
      <c r="AD199" s="151"/>
      <c r="AE199" s="156">
        <f>(AE198*1.5+AD198-AB198-AA198*1.5)/SUM(AA198:AE198)</f>
        <v>0.54950495049504955</v>
      </c>
      <c r="AJ199" s="10"/>
    </row>
    <row r="200" spans="5:39" x14ac:dyDescent="0.3">
      <c r="E200" s="71"/>
      <c r="F200" s="169" t="s">
        <v>174</v>
      </c>
      <c r="G200" s="60"/>
      <c r="H200" s="171"/>
      <c r="I200" s="170"/>
      <c r="J200" s="170"/>
      <c r="K200" s="170"/>
      <c r="L200" s="171"/>
      <c r="M200" s="170"/>
      <c r="N200" s="170"/>
      <c r="O200" s="170"/>
      <c r="Q200" s="10">
        <f t="shared" ref="Q200:AE200" si="74">SUMIFS(Q$18:Q$130,$P$18:$P$130,1,$K$18:$K$130,-1)</f>
        <v>0</v>
      </c>
      <c r="R200" s="1">
        <f t="shared" si="74"/>
        <v>0</v>
      </c>
      <c r="S200" s="1">
        <f t="shared" si="74"/>
        <v>0</v>
      </c>
      <c r="T200" s="1">
        <f t="shared" si="74"/>
        <v>0</v>
      </c>
      <c r="U200" s="9">
        <f t="shared" si="74"/>
        <v>2</v>
      </c>
      <c r="V200" s="1">
        <f t="shared" si="74"/>
        <v>2</v>
      </c>
      <c r="W200" s="1">
        <f t="shared" si="74"/>
        <v>0</v>
      </c>
      <c r="X200" s="1">
        <f t="shared" si="74"/>
        <v>0</v>
      </c>
      <c r="Y200" s="1">
        <f t="shared" si="74"/>
        <v>0</v>
      </c>
      <c r="Z200" s="1">
        <f t="shared" si="74"/>
        <v>0</v>
      </c>
      <c r="AA200" s="10">
        <f t="shared" si="74"/>
        <v>2</v>
      </c>
      <c r="AB200" s="1">
        <f t="shared" si="74"/>
        <v>0</v>
      </c>
      <c r="AC200" s="1">
        <f t="shared" si="74"/>
        <v>0</v>
      </c>
      <c r="AD200" s="1">
        <f t="shared" si="74"/>
        <v>0</v>
      </c>
      <c r="AE200" s="9">
        <f t="shared" si="74"/>
        <v>0</v>
      </c>
      <c r="AJ200" s="10"/>
    </row>
    <row r="201" spans="5:39" x14ac:dyDescent="0.3">
      <c r="E201" s="71"/>
      <c r="F201" s="171" t="s">
        <v>25</v>
      </c>
      <c r="G201" s="170"/>
      <c r="H201" s="171" t="s">
        <v>168</v>
      </c>
      <c r="I201" s="172"/>
      <c r="J201" s="172"/>
      <c r="K201" s="172"/>
      <c r="L201" s="172"/>
      <c r="M201" s="172"/>
      <c r="N201" s="172"/>
      <c r="O201" s="170"/>
      <c r="Q201" s="153"/>
      <c r="R201" s="33"/>
      <c r="S201" s="33">
        <f>(Q200*1+R200*2+S200*3+T200*4+U200*5)/SUM(Q200:U200)</f>
        <v>5</v>
      </c>
      <c r="T201" s="33"/>
      <c r="U201" s="155">
        <f>(U200*1.5+T200-R200-Q200*1.5)/SUM(Q200:U200)</f>
        <v>1.5</v>
      </c>
      <c r="V201" s="33"/>
      <c r="W201" s="33"/>
      <c r="X201" s="33">
        <f>(V200*1+W200*2+X200*3+Y200*4+Z200*5)/SUM(V200:Z200)</f>
        <v>1</v>
      </c>
      <c r="Y201" s="33"/>
      <c r="Z201" s="155">
        <f>(Z200*1.5+Y200-W200-V200*1.5)/SUM(V200:Z200)</f>
        <v>-1.5</v>
      </c>
      <c r="AA201" s="153"/>
      <c r="AB201" s="33"/>
      <c r="AC201" s="33">
        <f>(AA200*1+AB200*2+AC200*3+AD200*4+AE200*5)/SUM(AA200:AE200)</f>
        <v>1</v>
      </c>
      <c r="AD201" s="33"/>
      <c r="AE201" s="155">
        <f>(AE200*1.5+AD200-AB200-AA200*1.5)/SUM(AA200:AE200)</f>
        <v>-1.5</v>
      </c>
      <c r="AJ201" s="10"/>
    </row>
    <row r="202" spans="5:39" x14ac:dyDescent="0.3">
      <c r="E202" s="71"/>
      <c r="F202" s="169" t="s">
        <v>175</v>
      </c>
      <c r="G202" s="172"/>
      <c r="H202" s="172"/>
      <c r="I202" s="172"/>
      <c r="J202" s="172"/>
      <c r="K202" s="172"/>
      <c r="L202" s="172"/>
      <c r="M202" s="172"/>
      <c r="N202" s="172"/>
      <c r="O202" s="170"/>
      <c r="Q202" s="10">
        <f t="shared" ref="Q202:AE202" si="75">SUMIFS(Q$18:Q$130,$P$18:$P$130,"&gt;2",$K$18:$K$130,-1)</f>
        <v>0</v>
      </c>
      <c r="R202" s="1">
        <f t="shared" si="75"/>
        <v>0</v>
      </c>
      <c r="S202" s="1">
        <f t="shared" si="75"/>
        <v>0</v>
      </c>
      <c r="T202" s="1">
        <f t="shared" si="75"/>
        <v>0</v>
      </c>
      <c r="U202" s="9">
        <f t="shared" si="75"/>
        <v>0</v>
      </c>
      <c r="V202" s="1">
        <f t="shared" si="75"/>
        <v>0</v>
      </c>
      <c r="W202" s="1">
        <f t="shared" si="75"/>
        <v>0</v>
      </c>
      <c r="X202" s="1">
        <f t="shared" si="75"/>
        <v>0</v>
      </c>
      <c r="Y202" s="1">
        <f t="shared" si="75"/>
        <v>0</v>
      </c>
      <c r="Z202" s="1">
        <f t="shared" si="75"/>
        <v>0</v>
      </c>
      <c r="AA202" s="10">
        <f t="shared" si="75"/>
        <v>0</v>
      </c>
      <c r="AB202" s="1">
        <f t="shared" si="75"/>
        <v>0</v>
      </c>
      <c r="AC202" s="1">
        <f t="shared" si="75"/>
        <v>0</v>
      </c>
      <c r="AD202" s="1">
        <f t="shared" si="75"/>
        <v>0</v>
      </c>
      <c r="AE202" s="9">
        <f t="shared" si="75"/>
        <v>0</v>
      </c>
      <c r="AJ202" s="10"/>
    </row>
    <row r="203" spans="5:39" x14ac:dyDescent="0.3">
      <c r="E203" s="71"/>
      <c r="F203" s="124" t="s">
        <v>25</v>
      </c>
      <c r="G203" s="125"/>
      <c r="H203" s="124" t="s">
        <v>168</v>
      </c>
      <c r="I203" s="174"/>
      <c r="J203" s="174"/>
      <c r="K203" s="174"/>
      <c r="L203" s="174"/>
      <c r="M203" s="174"/>
      <c r="N203" s="174"/>
      <c r="O203" s="125"/>
      <c r="P203" s="115"/>
      <c r="Q203" s="154"/>
      <c r="R203" s="151"/>
      <c r="S203" s="151"/>
      <c r="T203" s="151"/>
      <c r="U203" s="156"/>
      <c r="V203" s="151"/>
      <c r="W203" s="151"/>
      <c r="X203" s="151"/>
      <c r="Y203" s="151"/>
      <c r="Z203" s="156"/>
      <c r="AA203" s="154"/>
      <c r="AB203" s="151"/>
      <c r="AC203" s="151"/>
      <c r="AD203" s="151"/>
      <c r="AE203" s="156"/>
      <c r="AJ203" s="10"/>
    </row>
    <row r="204" spans="5:39" x14ac:dyDescent="0.3">
      <c r="E204" s="71"/>
      <c r="F204" s="169"/>
      <c r="G204" s="173"/>
      <c r="H204" s="173"/>
      <c r="I204" s="173"/>
      <c r="J204" s="173"/>
      <c r="K204" s="173"/>
      <c r="L204" s="173"/>
      <c r="M204" s="173"/>
      <c r="N204" s="173"/>
      <c r="O204" s="170"/>
      <c r="AJ204" s="10"/>
    </row>
    <row r="205" spans="5:39" x14ac:dyDescent="0.3">
      <c r="F205" s="32"/>
      <c r="AJ205" s="10"/>
    </row>
    <row r="206" spans="5:39" x14ac:dyDescent="0.3">
      <c r="E206" t="s">
        <v>122</v>
      </c>
      <c r="F206" s="58"/>
      <c r="G206" s="49"/>
      <c r="H206" s="169" t="s">
        <v>165</v>
      </c>
      <c r="I206" s="58"/>
      <c r="J206" s="49"/>
      <c r="K206" s="49"/>
      <c r="L206" s="112"/>
      <c r="AF206" s="62">
        <f t="shared" ref="AF206:AM206" si="76">SUMIF($K$18:$K$130,1,AF$18:AF$130)</f>
        <v>55</v>
      </c>
      <c r="AG206" s="62">
        <f t="shared" si="76"/>
        <v>13</v>
      </c>
      <c r="AH206" s="62">
        <f t="shared" si="76"/>
        <v>7</v>
      </c>
      <c r="AI206" s="62">
        <f t="shared" si="76"/>
        <v>4</v>
      </c>
      <c r="AJ206" s="81">
        <f t="shared" si="76"/>
        <v>24</v>
      </c>
      <c r="AK206" s="62">
        <f t="shared" si="76"/>
        <v>6</v>
      </c>
      <c r="AL206" s="62">
        <f t="shared" si="76"/>
        <v>4</v>
      </c>
      <c r="AM206" s="117">
        <f t="shared" si="76"/>
        <v>19</v>
      </c>
    </row>
    <row r="207" spans="5:39" x14ac:dyDescent="0.3">
      <c r="F207" s="58"/>
      <c r="G207" s="49"/>
      <c r="H207" s="169" t="s">
        <v>164</v>
      </c>
      <c r="I207" s="49"/>
      <c r="J207" s="49"/>
      <c r="K207" s="49"/>
      <c r="L207" s="112"/>
      <c r="AF207" s="62">
        <f t="shared" ref="AF207:AM207" si="77">SUMIF($K$18:$K$130,-1,AF$18:AF$130)</f>
        <v>3</v>
      </c>
      <c r="AG207" s="62">
        <f t="shared" si="77"/>
        <v>0</v>
      </c>
      <c r="AH207" s="62">
        <f t="shared" si="77"/>
        <v>0</v>
      </c>
      <c r="AI207" s="62">
        <f t="shared" si="77"/>
        <v>0</v>
      </c>
      <c r="AJ207" s="81">
        <f t="shared" si="77"/>
        <v>1</v>
      </c>
      <c r="AK207" s="62">
        <f t="shared" si="77"/>
        <v>0</v>
      </c>
      <c r="AL207" s="62">
        <f t="shared" si="77"/>
        <v>0</v>
      </c>
      <c r="AM207" s="117">
        <f t="shared" si="77"/>
        <v>0</v>
      </c>
    </row>
    <row r="208" spans="5:39" x14ac:dyDescent="0.3">
      <c r="F208" s="56"/>
      <c r="G208" s="49"/>
      <c r="H208" s="113" t="s">
        <v>123</v>
      </c>
      <c r="I208" s="102"/>
      <c r="J208" s="102"/>
      <c r="K208" s="102"/>
      <c r="L208" s="114"/>
      <c r="M208" s="114"/>
      <c r="N208" s="114"/>
      <c r="O208" s="114"/>
      <c r="P208" s="114"/>
      <c r="Q208" s="103"/>
      <c r="R208" s="102"/>
      <c r="S208" s="102"/>
      <c r="T208" s="102"/>
      <c r="U208" s="104"/>
      <c r="V208" s="102"/>
      <c r="W208" s="102"/>
      <c r="X208" s="102"/>
      <c r="Y208" s="102"/>
      <c r="Z208" s="102"/>
      <c r="AA208" s="103"/>
      <c r="AB208" s="102"/>
      <c r="AC208" s="102"/>
      <c r="AD208" s="102"/>
      <c r="AE208" s="104"/>
      <c r="AF208" s="201">
        <f>AF207/(AF207+AF206)*100</f>
        <v>5.1724137931034484</v>
      </c>
      <c r="AG208" s="127">
        <f t="shared" ref="AG208:AM208" si="78">AG207/(AG207+AG206)*100</f>
        <v>0</v>
      </c>
      <c r="AH208" s="127">
        <f t="shared" si="78"/>
        <v>0</v>
      </c>
      <c r="AI208" s="127">
        <f t="shared" si="78"/>
        <v>0</v>
      </c>
      <c r="AJ208" s="202">
        <f t="shared" si="78"/>
        <v>4</v>
      </c>
      <c r="AK208" s="127">
        <f t="shared" si="78"/>
        <v>0</v>
      </c>
      <c r="AL208" s="127">
        <f t="shared" si="78"/>
        <v>0</v>
      </c>
      <c r="AM208" s="129">
        <f t="shared" si="78"/>
        <v>0</v>
      </c>
    </row>
    <row r="209" spans="6:39" x14ac:dyDescent="0.3">
      <c r="F209" s="56"/>
      <c r="G209" s="49"/>
      <c r="H209" s="58" t="s">
        <v>32</v>
      </c>
      <c r="I209" s="49"/>
      <c r="J209" s="49"/>
      <c r="K209" s="49"/>
      <c r="L209" s="112"/>
      <c r="AF209" s="62">
        <f t="shared" ref="AF209:AM209" si="79">AF131-AF206-AF207</f>
        <v>0</v>
      </c>
      <c r="AG209" s="62">
        <f t="shared" si="79"/>
        <v>0</v>
      </c>
      <c r="AH209" s="62">
        <f t="shared" si="79"/>
        <v>0</v>
      </c>
      <c r="AI209" s="62">
        <f t="shared" si="79"/>
        <v>0</v>
      </c>
      <c r="AJ209" s="81">
        <f t="shared" si="79"/>
        <v>0</v>
      </c>
      <c r="AK209" s="62">
        <f t="shared" si="79"/>
        <v>0</v>
      </c>
      <c r="AL209" s="62">
        <f t="shared" si="79"/>
        <v>0</v>
      </c>
      <c r="AM209" s="117">
        <f t="shared" si="79"/>
        <v>0</v>
      </c>
    </row>
    <row r="210" spans="6:39" x14ac:dyDescent="0.3">
      <c r="AF210" s="62"/>
      <c r="AG210" s="62"/>
      <c r="AH210" s="62"/>
      <c r="AI210" s="62"/>
      <c r="AJ210" s="81"/>
      <c r="AK210" s="62"/>
      <c r="AL210" s="62"/>
      <c r="AM210" s="117"/>
    </row>
    <row r="211" spans="6:39" x14ac:dyDescent="0.3">
      <c r="AJ211" s="10"/>
    </row>
    <row r="212" spans="6:39" x14ac:dyDescent="0.3">
      <c r="AJ212" s="10"/>
    </row>
    <row r="213" spans="6:39" x14ac:dyDescent="0.3">
      <c r="AJ213" s="10"/>
    </row>
    <row r="214" spans="6:39" x14ac:dyDescent="0.3">
      <c r="AJ214" s="10"/>
    </row>
    <row r="215" spans="6:39" x14ac:dyDescent="0.3">
      <c r="AJ215" s="10"/>
    </row>
    <row r="216" spans="6:39" x14ac:dyDescent="0.3">
      <c r="AJ216" s="10"/>
    </row>
    <row r="217" spans="6:39" x14ac:dyDescent="0.3">
      <c r="AJ217" s="10"/>
    </row>
    <row r="218" spans="6:39" x14ac:dyDescent="0.3">
      <c r="AJ218" s="10"/>
    </row>
    <row r="219" spans="6:39" x14ac:dyDescent="0.3">
      <c r="AJ219" s="10"/>
    </row>
    <row r="220" spans="6:39" x14ac:dyDescent="0.3">
      <c r="AJ220" s="10"/>
    </row>
    <row r="221" spans="6:39" x14ac:dyDescent="0.3">
      <c r="AJ221" s="10"/>
    </row>
    <row r="222" spans="6:39" x14ac:dyDescent="0.3">
      <c r="AJ222" s="10"/>
    </row>
    <row r="223" spans="6:39" x14ac:dyDescent="0.3">
      <c r="AJ223" s="10"/>
    </row>
    <row r="224" spans="6:39" x14ac:dyDescent="0.3">
      <c r="AJ224" s="10"/>
    </row>
    <row r="225" spans="36:36" x14ac:dyDescent="0.3">
      <c r="AJ225" s="10"/>
    </row>
    <row r="226" spans="36:36" x14ac:dyDescent="0.3">
      <c r="AJ226" s="10"/>
    </row>
    <row r="227" spans="36:36" x14ac:dyDescent="0.3">
      <c r="AJ227" s="10"/>
    </row>
    <row r="228" spans="36:36" x14ac:dyDescent="0.3">
      <c r="AJ228" s="10"/>
    </row>
    <row r="229" spans="36:36" x14ac:dyDescent="0.3">
      <c r="AJ229" s="10"/>
    </row>
    <row r="230" spans="36:36" x14ac:dyDescent="0.3">
      <c r="AJ230" s="10"/>
    </row>
    <row r="231" spans="36:36" x14ac:dyDescent="0.3">
      <c r="AJ231" s="10"/>
    </row>
    <row r="232" spans="36:36" x14ac:dyDescent="0.3">
      <c r="AJ232" s="10"/>
    </row>
    <row r="233" spans="36:36" x14ac:dyDescent="0.3">
      <c r="AJ233" s="10"/>
    </row>
    <row r="234" spans="36:36" x14ac:dyDescent="0.3">
      <c r="AJ234" s="10"/>
    </row>
    <row r="235" spans="36:36" x14ac:dyDescent="0.3">
      <c r="AJ235" s="10"/>
    </row>
    <row r="236" spans="36:36" x14ac:dyDescent="0.3">
      <c r="AJ236" s="10"/>
    </row>
    <row r="237" spans="36:36" x14ac:dyDescent="0.3">
      <c r="AJ237" s="10"/>
    </row>
    <row r="238" spans="36:36" x14ac:dyDescent="0.3">
      <c r="AJ238" s="10"/>
    </row>
    <row r="239" spans="36:36" x14ac:dyDescent="0.3">
      <c r="AJ239" s="10"/>
    </row>
    <row r="240" spans="36:36" x14ac:dyDescent="0.3">
      <c r="AJ240" s="10"/>
    </row>
    <row r="241" spans="36:36" x14ac:dyDescent="0.3">
      <c r="AJ241" s="10"/>
    </row>
    <row r="242" spans="36:36" x14ac:dyDescent="0.3">
      <c r="AJ242" s="10"/>
    </row>
    <row r="243" spans="36:36" x14ac:dyDescent="0.3">
      <c r="AJ243" s="10"/>
    </row>
    <row r="244" spans="36:36" x14ac:dyDescent="0.3">
      <c r="AJ244" s="10"/>
    </row>
    <row r="245" spans="36:36" x14ac:dyDescent="0.3">
      <c r="AJ245" s="10"/>
    </row>
    <row r="246" spans="36:36" x14ac:dyDescent="0.3">
      <c r="AJ246" s="10"/>
    </row>
    <row r="247" spans="36:36" x14ac:dyDescent="0.3">
      <c r="AJ247" s="10"/>
    </row>
    <row r="248" spans="36:36" x14ac:dyDescent="0.3">
      <c r="AJ248" s="10"/>
    </row>
    <row r="249" spans="36:36" x14ac:dyDescent="0.3">
      <c r="AJ249" s="10"/>
    </row>
    <row r="250" spans="36:36" x14ac:dyDescent="0.3">
      <c r="AJ250" s="10"/>
    </row>
    <row r="251" spans="36:36" x14ac:dyDescent="0.3">
      <c r="AJ251" s="10"/>
    </row>
    <row r="252" spans="36:36" x14ac:dyDescent="0.3">
      <c r="AJ252" s="10"/>
    </row>
    <row r="253" spans="36:36" x14ac:dyDescent="0.3">
      <c r="AJ253" s="10"/>
    </row>
    <row r="254" spans="36:36" x14ac:dyDescent="0.3">
      <c r="AJ254" s="10"/>
    </row>
    <row r="255" spans="36:36" x14ac:dyDescent="0.3">
      <c r="AJ255" s="10"/>
    </row>
    <row r="256" spans="36:36" x14ac:dyDescent="0.3">
      <c r="AJ256" s="10"/>
    </row>
    <row r="257" spans="36:36" x14ac:dyDescent="0.3">
      <c r="AJ257" s="10"/>
    </row>
    <row r="258" spans="36:36" x14ac:dyDescent="0.3">
      <c r="AJ258" s="10"/>
    </row>
    <row r="259" spans="36:36" x14ac:dyDescent="0.3">
      <c r="AJ259" s="10"/>
    </row>
    <row r="260" spans="36:36" x14ac:dyDescent="0.3">
      <c r="AJ260" s="10"/>
    </row>
    <row r="261" spans="36:36" x14ac:dyDescent="0.3">
      <c r="AJ261" s="10"/>
    </row>
    <row r="262" spans="36:36" x14ac:dyDescent="0.3">
      <c r="AJ262" s="10"/>
    </row>
    <row r="263" spans="36:36" x14ac:dyDescent="0.3">
      <c r="AJ263" s="10"/>
    </row>
    <row r="264" spans="36:36" x14ac:dyDescent="0.3">
      <c r="AJ264" s="10"/>
    </row>
    <row r="265" spans="36:36" x14ac:dyDescent="0.3">
      <c r="AJ265" s="10"/>
    </row>
    <row r="266" spans="36:36" x14ac:dyDescent="0.3">
      <c r="AJ266" s="10"/>
    </row>
    <row r="267" spans="36:36" x14ac:dyDescent="0.3">
      <c r="AJ267" s="10"/>
    </row>
    <row r="268" spans="36:36" x14ac:dyDescent="0.3">
      <c r="AJ268" s="10"/>
    </row>
    <row r="269" spans="36:36" x14ac:dyDescent="0.3">
      <c r="AJ269" s="10"/>
    </row>
    <row r="270" spans="36:36" x14ac:dyDescent="0.3">
      <c r="AJ270" s="10"/>
    </row>
    <row r="271" spans="36:36" x14ac:dyDescent="0.3">
      <c r="AJ271" s="10"/>
    </row>
    <row r="272" spans="36:36" x14ac:dyDescent="0.3">
      <c r="AJ272" s="10"/>
    </row>
    <row r="273" spans="36:36" x14ac:dyDescent="0.3">
      <c r="AJ273" s="10"/>
    </row>
    <row r="274" spans="36:36" x14ac:dyDescent="0.3">
      <c r="AJ274" s="10"/>
    </row>
    <row r="275" spans="36:36" x14ac:dyDescent="0.3">
      <c r="AJ275" s="10"/>
    </row>
    <row r="276" spans="36:36" x14ac:dyDescent="0.3">
      <c r="AJ276" s="10"/>
    </row>
    <row r="277" spans="36:36" x14ac:dyDescent="0.3">
      <c r="AJ277" s="10"/>
    </row>
    <row r="278" spans="36:36" x14ac:dyDescent="0.3">
      <c r="AJ278" s="10"/>
    </row>
    <row r="279" spans="36:36" x14ac:dyDescent="0.3">
      <c r="AJ279" s="10"/>
    </row>
    <row r="280" spans="36:36" x14ac:dyDescent="0.3">
      <c r="AJ280" s="10"/>
    </row>
    <row r="281" spans="36:36" x14ac:dyDescent="0.3">
      <c r="AJ281" s="10"/>
    </row>
    <row r="282" spans="36:36" x14ac:dyDescent="0.3">
      <c r="AJ282" s="10"/>
    </row>
    <row r="283" spans="36:36" x14ac:dyDescent="0.3">
      <c r="AJ283" s="10"/>
    </row>
    <row r="284" spans="36:36" x14ac:dyDescent="0.3">
      <c r="AJ284" s="10"/>
    </row>
    <row r="285" spans="36:36" x14ac:dyDescent="0.3">
      <c r="AJ285" s="10"/>
    </row>
    <row r="286" spans="36:36" x14ac:dyDescent="0.3">
      <c r="AJ286" s="10"/>
    </row>
    <row r="287" spans="36:36" x14ac:dyDescent="0.3">
      <c r="AJ287" s="10"/>
    </row>
    <row r="288" spans="36:36" x14ac:dyDescent="0.3">
      <c r="AJ288" s="10"/>
    </row>
    <row r="289" spans="36:36" x14ac:dyDescent="0.3">
      <c r="AJ289" s="10"/>
    </row>
    <row r="290" spans="36:36" x14ac:dyDescent="0.3">
      <c r="AJ290" s="10"/>
    </row>
    <row r="291" spans="36:36" x14ac:dyDescent="0.3">
      <c r="AJ291" s="10"/>
    </row>
    <row r="292" spans="36:36" x14ac:dyDescent="0.3">
      <c r="AJ292" s="10"/>
    </row>
    <row r="293" spans="36:36" x14ac:dyDescent="0.3">
      <c r="AJ293" s="10"/>
    </row>
    <row r="294" spans="36:36" x14ac:dyDescent="0.3">
      <c r="AJ294" s="10"/>
    </row>
    <row r="295" spans="36:36" x14ac:dyDescent="0.3">
      <c r="AJ295" s="10"/>
    </row>
    <row r="296" spans="36:36" x14ac:dyDescent="0.3">
      <c r="AJ296" s="10"/>
    </row>
    <row r="297" spans="36:36" x14ac:dyDescent="0.3">
      <c r="AJ297" s="10"/>
    </row>
    <row r="298" spans="36:36" x14ac:dyDescent="0.3">
      <c r="AJ298" s="10"/>
    </row>
    <row r="299" spans="36:36" x14ac:dyDescent="0.3">
      <c r="AJ299" s="10"/>
    </row>
    <row r="300" spans="36:36" x14ac:dyDescent="0.3">
      <c r="AJ300" s="10"/>
    </row>
    <row r="301" spans="36:36" x14ac:dyDescent="0.3">
      <c r="AJ301" s="10"/>
    </row>
    <row r="302" spans="36:36" x14ac:dyDescent="0.3">
      <c r="AJ302" s="10"/>
    </row>
    <row r="303" spans="36:36" x14ac:dyDescent="0.3">
      <c r="AJ303" s="10"/>
    </row>
    <row r="304" spans="36:36" x14ac:dyDescent="0.3">
      <c r="AJ304" s="10"/>
    </row>
    <row r="305" spans="36:36" x14ac:dyDescent="0.3">
      <c r="AJ305" s="10"/>
    </row>
    <row r="306" spans="36:36" x14ac:dyDescent="0.3">
      <c r="AJ306" s="10"/>
    </row>
    <row r="307" spans="36:36" x14ac:dyDescent="0.3">
      <c r="AJ307" s="10"/>
    </row>
    <row r="308" spans="36:36" x14ac:dyDescent="0.3">
      <c r="AJ308" s="10"/>
    </row>
    <row r="309" spans="36:36" x14ac:dyDescent="0.3">
      <c r="AJ309" s="10"/>
    </row>
    <row r="310" spans="36:36" x14ac:dyDescent="0.3">
      <c r="AJ310" s="10"/>
    </row>
    <row r="311" spans="36:36" x14ac:dyDescent="0.3">
      <c r="AJ311" s="10"/>
    </row>
    <row r="312" spans="36:36" x14ac:dyDescent="0.3">
      <c r="AJ312" s="10"/>
    </row>
    <row r="313" spans="36:36" x14ac:dyDescent="0.3">
      <c r="AJ313" s="10"/>
    </row>
    <row r="314" spans="36:36" x14ac:dyDescent="0.3">
      <c r="AJ314" s="10"/>
    </row>
    <row r="315" spans="36:36" x14ac:dyDescent="0.3">
      <c r="AJ315" s="10"/>
    </row>
    <row r="316" spans="36:36" x14ac:dyDescent="0.3">
      <c r="AJ316" s="10"/>
    </row>
    <row r="317" spans="36:36" x14ac:dyDescent="0.3">
      <c r="AJ317" s="10"/>
    </row>
    <row r="318" spans="36:36" x14ac:dyDescent="0.3">
      <c r="AJ318" s="10"/>
    </row>
    <row r="319" spans="36:36" x14ac:dyDescent="0.3">
      <c r="AJ319" s="10"/>
    </row>
    <row r="320" spans="36:36" x14ac:dyDescent="0.3">
      <c r="AJ320" s="10"/>
    </row>
    <row r="321" spans="36:36" x14ac:dyDescent="0.3">
      <c r="AJ321" s="10"/>
    </row>
    <row r="322" spans="36:36" x14ac:dyDescent="0.3">
      <c r="AJ322" s="10"/>
    </row>
    <row r="323" spans="36:36" x14ac:dyDescent="0.3">
      <c r="AJ323" s="10"/>
    </row>
    <row r="324" spans="36:36" x14ac:dyDescent="0.3">
      <c r="AJ324" s="10"/>
    </row>
    <row r="325" spans="36:36" x14ac:dyDescent="0.3">
      <c r="AJ325" s="10"/>
    </row>
    <row r="326" spans="36:36" x14ac:dyDescent="0.3">
      <c r="AJ326" s="10"/>
    </row>
    <row r="327" spans="36:36" x14ac:dyDescent="0.3">
      <c r="AJ327" s="10"/>
    </row>
    <row r="328" spans="36:36" x14ac:dyDescent="0.3">
      <c r="AJ328" s="10"/>
    </row>
    <row r="329" spans="36:36" x14ac:dyDescent="0.3">
      <c r="AJ329" s="10"/>
    </row>
    <row r="330" spans="36:36" x14ac:dyDescent="0.3">
      <c r="AJ330" s="10"/>
    </row>
    <row r="331" spans="36:36" x14ac:dyDescent="0.3">
      <c r="AJ331" s="10"/>
    </row>
    <row r="332" spans="36:36" x14ac:dyDescent="0.3">
      <c r="AJ332" s="10"/>
    </row>
    <row r="333" spans="36:36" x14ac:dyDescent="0.3">
      <c r="AJ333" s="10"/>
    </row>
    <row r="334" spans="36:36" x14ac:dyDescent="0.3">
      <c r="AJ334" s="10"/>
    </row>
    <row r="335" spans="36:36" x14ac:dyDescent="0.3">
      <c r="AJ335" s="10"/>
    </row>
    <row r="336" spans="36:36" x14ac:dyDescent="0.3">
      <c r="AJ336" s="10"/>
    </row>
    <row r="337" spans="36:36" x14ac:dyDescent="0.3">
      <c r="AJ337" s="10"/>
    </row>
    <row r="338" spans="36:36" x14ac:dyDescent="0.3">
      <c r="AJ338" s="10"/>
    </row>
    <row r="339" spans="36:36" x14ac:dyDescent="0.3">
      <c r="AJ339" s="10"/>
    </row>
    <row r="340" spans="36:36" x14ac:dyDescent="0.3">
      <c r="AJ340" s="10"/>
    </row>
    <row r="341" spans="36:36" x14ac:dyDescent="0.3">
      <c r="AJ341" s="10"/>
    </row>
    <row r="342" spans="36:36" x14ac:dyDescent="0.3">
      <c r="AJ342" s="10"/>
    </row>
    <row r="343" spans="36:36" x14ac:dyDescent="0.3">
      <c r="AJ343" s="10"/>
    </row>
    <row r="344" spans="36:36" x14ac:dyDescent="0.3">
      <c r="AJ344" s="10"/>
    </row>
    <row r="345" spans="36:36" x14ac:dyDescent="0.3">
      <c r="AJ345" s="10"/>
    </row>
    <row r="346" spans="36:36" x14ac:dyDescent="0.3">
      <c r="AJ346" s="10"/>
    </row>
    <row r="347" spans="36:36" x14ac:dyDescent="0.3">
      <c r="AJ347" s="10"/>
    </row>
    <row r="348" spans="36:36" x14ac:dyDescent="0.3">
      <c r="AJ348" s="10"/>
    </row>
    <row r="349" spans="36:36" x14ac:dyDescent="0.3">
      <c r="AJ349" s="10"/>
    </row>
    <row r="350" spans="36:36" x14ac:dyDescent="0.3">
      <c r="AJ350" s="10"/>
    </row>
    <row r="351" spans="36:36" x14ac:dyDescent="0.3">
      <c r="AJ351" s="10"/>
    </row>
    <row r="352" spans="36:36" x14ac:dyDescent="0.3">
      <c r="AJ352" s="10"/>
    </row>
    <row r="353" spans="36:36" x14ac:dyDescent="0.3">
      <c r="AJ353" s="10"/>
    </row>
    <row r="354" spans="36:36" x14ac:dyDescent="0.3">
      <c r="AJ354" s="10"/>
    </row>
    <row r="355" spans="36:36" x14ac:dyDescent="0.3">
      <c r="AJ355" s="10"/>
    </row>
    <row r="356" spans="36:36" x14ac:dyDescent="0.3">
      <c r="AJ356" s="10"/>
    </row>
    <row r="357" spans="36:36" x14ac:dyDescent="0.3">
      <c r="AJ357" s="10"/>
    </row>
    <row r="358" spans="36:36" x14ac:dyDescent="0.3">
      <c r="AJ358" s="10"/>
    </row>
    <row r="359" spans="36:36" x14ac:dyDescent="0.3">
      <c r="AJ359" s="10"/>
    </row>
    <row r="360" spans="36:36" x14ac:dyDescent="0.3">
      <c r="AJ360" s="10"/>
    </row>
    <row r="361" spans="36:36" x14ac:dyDescent="0.3">
      <c r="AJ361" s="10"/>
    </row>
    <row r="362" spans="36:36" x14ac:dyDescent="0.3">
      <c r="AJ362" s="10"/>
    </row>
    <row r="363" spans="36:36" x14ac:dyDescent="0.3">
      <c r="AJ363" s="10"/>
    </row>
    <row r="364" spans="36:36" x14ac:dyDescent="0.3">
      <c r="AJ364" s="10"/>
    </row>
    <row r="365" spans="36:36" x14ac:dyDescent="0.3">
      <c r="AJ365" s="10"/>
    </row>
    <row r="366" spans="36:36" x14ac:dyDescent="0.3">
      <c r="AJ366" s="10"/>
    </row>
    <row r="367" spans="36:36" x14ac:dyDescent="0.3">
      <c r="AJ367" s="10"/>
    </row>
    <row r="368" spans="36:36" x14ac:dyDescent="0.3">
      <c r="AJ368" s="10"/>
    </row>
    <row r="369" spans="36:36" x14ac:dyDescent="0.3">
      <c r="AJ369" s="10"/>
    </row>
    <row r="370" spans="36:36" x14ac:dyDescent="0.3">
      <c r="AJ370" s="10"/>
    </row>
    <row r="371" spans="36:36" x14ac:dyDescent="0.3">
      <c r="AJ371" s="10"/>
    </row>
    <row r="372" spans="36:36" x14ac:dyDescent="0.3">
      <c r="AJ372" s="10"/>
    </row>
    <row r="373" spans="36:36" x14ac:dyDescent="0.3">
      <c r="AJ373" s="10"/>
    </row>
    <row r="374" spans="36:36" x14ac:dyDescent="0.3">
      <c r="AJ374" s="10"/>
    </row>
    <row r="375" spans="36:36" x14ac:dyDescent="0.3">
      <c r="AJ375" s="10"/>
    </row>
    <row r="376" spans="36:36" x14ac:dyDescent="0.3">
      <c r="AJ376" s="10"/>
    </row>
    <row r="377" spans="36:36" x14ac:dyDescent="0.3">
      <c r="AJ377" s="10"/>
    </row>
    <row r="378" spans="36:36" x14ac:dyDescent="0.3">
      <c r="AJ378" s="10"/>
    </row>
    <row r="379" spans="36:36" x14ac:dyDescent="0.3">
      <c r="AJ379" s="10"/>
    </row>
    <row r="380" spans="36:36" x14ac:dyDescent="0.3">
      <c r="AJ380" s="10"/>
    </row>
    <row r="381" spans="36:36" x14ac:dyDescent="0.3">
      <c r="AJ381" s="10"/>
    </row>
    <row r="382" spans="36:36" x14ac:dyDescent="0.3">
      <c r="AJ382" s="10"/>
    </row>
    <row r="383" spans="36:36" x14ac:dyDescent="0.3">
      <c r="AJ383" s="10"/>
    </row>
    <row r="384" spans="36:36" x14ac:dyDescent="0.3">
      <c r="AJ384" s="10"/>
    </row>
    <row r="385" spans="36:36" x14ac:dyDescent="0.3">
      <c r="AJ385" s="10"/>
    </row>
    <row r="386" spans="36:36" x14ac:dyDescent="0.3">
      <c r="AJ386" s="10"/>
    </row>
    <row r="387" spans="36:36" x14ac:dyDescent="0.3">
      <c r="AJ387" s="10"/>
    </row>
    <row r="388" spans="36:36" x14ac:dyDescent="0.3">
      <c r="AJ388" s="10"/>
    </row>
    <row r="389" spans="36:36" x14ac:dyDescent="0.3">
      <c r="AJ389" s="10"/>
    </row>
    <row r="390" spans="36:36" x14ac:dyDescent="0.3">
      <c r="AJ390" s="10"/>
    </row>
    <row r="391" spans="36:36" x14ac:dyDescent="0.3">
      <c r="AJ391" s="10"/>
    </row>
    <row r="392" spans="36:36" x14ac:dyDescent="0.3">
      <c r="AJ392" s="10"/>
    </row>
    <row r="393" spans="36:36" x14ac:dyDescent="0.3">
      <c r="AJ393" s="10"/>
    </row>
    <row r="394" spans="36:36" x14ac:dyDescent="0.3">
      <c r="AJ394" s="10"/>
    </row>
    <row r="395" spans="36:36" x14ac:dyDescent="0.3">
      <c r="AJ395" s="10"/>
    </row>
    <row r="396" spans="36:36" x14ac:dyDescent="0.3">
      <c r="AJ396" s="10"/>
    </row>
    <row r="397" spans="36:36" x14ac:dyDescent="0.3">
      <c r="AJ397" s="10"/>
    </row>
    <row r="398" spans="36:36" x14ac:dyDescent="0.3">
      <c r="AJ398" s="10"/>
    </row>
    <row r="399" spans="36:36" x14ac:dyDescent="0.3">
      <c r="AJ399" s="10"/>
    </row>
    <row r="400" spans="36:36" x14ac:dyDescent="0.3">
      <c r="AJ400" s="10"/>
    </row>
    <row r="401" spans="36:36" x14ac:dyDescent="0.3">
      <c r="AJ401" s="10"/>
    </row>
    <row r="402" spans="36:36" x14ac:dyDescent="0.3">
      <c r="AJ402" s="10"/>
    </row>
    <row r="403" spans="36:36" x14ac:dyDescent="0.3">
      <c r="AJ403" s="10"/>
    </row>
    <row r="404" spans="36:36" x14ac:dyDescent="0.3">
      <c r="AJ404" s="10"/>
    </row>
    <row r="405" spans="36:36" x14ac:dyDescent="0.3">
      <c r="AJ405" s="10"/>
    </row>
    <row r="406" spans="36:36" x14ac:dyDescent="0.3">
      <c r="AJ406" s="10"/>
    </row>
    <row r="407" spans="36:36" x14ac:dyDescent="0.3">
      <c r="AJ407" s="10"/>
    </row>
    <row r="408" spans="36:36" x14ac:dyDescent="0.3">
      <c r="AJ408" s="10"/>
    </row>
    <row r="409" spans="36:36" x14ac:dyDescent="0.3">
      <c r="AJ409" s="10"/>
    </row>
    <row r="410" spans="36:36" x14ac:dyDescent="0.3">
      <c r="AJ410" s="10"/>
    </row>
    <row r="411" spans="36:36" x14ac:dyDescent="0.3">
      <c r="AJ411" s="10"/>
    </row>
    <row r="412" spans="36:36" x14ac:dyDescent="0.3">
      <c r="AJ412" s="10"/>
    </row>
    <row r="413" spans="36:36" x14ac:dyDescent="0.3">
      <c r="AJ413" s="10"/>
    </row>
    <row r="414" spans="36:36" x14ac:dyDescent="0.3">
      <c r="AJ414" s="10"/>
    </row>
    <row r="415" spans="36:36" x14ac:dyDescent="0.3">
      <c r="AJ415" s="10"/>
    </row>
    <row r="416" spans="36:36" x14ac:dyDescent="0.3">
      <c r="AJ416" s="10"/>
    </row>
    <row r="417" spans="36:36" x14ac:dyDescent="0.3">
      <c r="AJ417" s="10"/>
    </row>
    <row r="418" spans="36:36" x14ac:dyDescent="0.3">
      <c r="AJ418" s="10"/>
    </row>
    <row r="419" spans="36:36" x14ac:dyDescent="0.3">
      <c r="AJ419" s="10"/>
    </row>
    <row r="420" spans="36:36" x14ac:dyDescent="0.3">
      <c r="AJ420" s="10"/>
    </row>
    <row r="421" spans="36:36" x14ac:dyDescent="0.3">
      <c r="AJ421" s="10"/>
    </row>
    <row r="422" spans="36:36" x14ac:dyDescent="0.3">
      <c r="AJ422" s="10"/>
    </row>
    <row r="423" spans="36:36" x14ac:dyDescent="0.3">
      <c r="AJ423" s="10"/>
    </row>
    <row r="424" spans="36:36" x14ac:dyDescent="0.3">
      <c r="AJ424" s="10"/>
    </row>
    <row r="425" spans="36:36" x14ac:dyDescent="0.3">
      <c r="AJ425" s="10"/>
    </row>
    <row r="426" spans="36:36" x14ac:dyDescent="0.3">
      <c r="AJ426" s="10"/>
    </row>
    <row r="427" spans="36:36" x14ac:dyDescent="0.3">
      <c r="AJ427" s="10"/>
    </row>
    <row r="428" spans="36:36" x14ac:dyDescent="0.3">
      <c r="AJ428" s="10"/>
    </row>
    <row r="429" spans="36:36" x14ac:dyDescent="0.3">
      <c r="AJ429" s="10"/>
    </row>
    <row r="430" spans="36:36" x14ac:dyDescent="0.3">
      <c r="AJ430" s="10"/>
    </row>
    <row r="431" spans="36:36" x14ac:dyDescent="0.3">
      <c r="AJ431" s="10"/>
    </row>
    <row r="432" spans="36:36" x14ac:dyDescent="0.3">
      <c r="AJ432" s="10"/>
    </row>
    <row r="433" spans="36:36" x14ac:dyDescent="0.3">
      <c r="AJ433" s="10"/>
    </row>
    <row r="434" spans="36:36" x14ac:dyDescent="0.3">
      <c r="AJ434" s="10"/>
    </row>
    <row r="435" spans="36:36" x14ac:dyDescent="0.3">
      <c r="AJ435" s="10"/>
    </row>
    <row r="436" spans="36:36" x14ac:dyDescent="0.3">
      <c r="AJ436" s="10"/>
    </row>
    <row r="437" spans="36:36" x14ac:dyDescent="0.3">
      <c r="AJ437" s="10"/>
    </row>
    <row r="438" spans="36:36" x14ac:dyDescent="0.3">
      <c r="AJ438" s="10"/>
    </row>
    <row r="439" spans="36:36" x14ac:dyDescent="0.3">
      <c r="AJ439" s="10"/>
    </row>
    <row r="440" spans="36:36" x14ac:dyDescent="0.3">
      <c r="AJ440" s="10"/>
    </row>
    <row r="441" spans="36:36" x14ac:dyDescent="0.3">
      <c r="AJ441" s="10"/>
    </row>
    <row r="442" spans="36:36" x14ac:dyDescent="0.3">
      <c r="AJ442" s="10"/>
    </row>
    <row r="443" spans="36:36" x14ac:dyDescent="0.3">
      <c r="AJ443" s="10"/>
    </row>
    <row r="444" spans="36:36" x14ac:dyDescent="0.3">
      <c r="AJ444" s="10"/>
    </row>
    <row r="445" spans="36:36" x14ac:dyDescent="0.3">
      <c r="AJ445" s="10"/>
    </row>
    <row r="446" spans="36:36" x14ac:dyDescent="0.3">
      <c r="AJ446" s="10"/>
    </row>
    <row r="447" spans="36:36" x14ac:dyDescent="0.3">
      <c r="AJ447" s="10"/>
    </row>
    <row r="448" spans="36:36" x14ac:dyDescent="0.3">
      <c r="AJ448" s="10"/>
    </row>
    <row r="449" spans="36:36" x14ac:dyDescent="0.3">
      <c r="AJ449" s="10"/>
    </row>
    <row r="450" spans="36:36" x14ac:dyDescent="0.3">
      <c r="AJ450" s="10"/>
    </row>
    <row r="451" spans="36:36" x14ac:dyDescent="0.3">
      <c r="AJ451" s="10"/>
    </row>
    <row r="452" spans="36:36" x14ac:dyDescent="0.3">
      <c r="AJ452" s="10"/>
    </row>
    <row r="453" spans="36:36" x14ac:dyDescent="0.3">
      <c r="AJ453" s="10"/>
    </row>
    <row r="454" spans="36:36" x14ac:dyDescent="0.3">
      <c r="AJ454" s="10"/>
    </row>
    <row r="455" spans="36:36" x14ac:dyDescent="0.3">
      <c r="AJ455" s="10"/>
    </row>
    <row r="456" spans="36:36" x14ac:dyDescent="0.3">
      <c r="AJ456" s="10"/>
    </row>
    <row r="457" spans="36:36" x14ac:dyDescent="0.3">
      <c r="AJ457" s="10"/>
    </row>
    <row r="458" spans="36:36" x14ac:dyDescent="0.3">
      <c r="AJ458" s="10"/>
    </row>
    <row r="459" spans="36:36" x14ac:dyDescent="0.3">
      <c r="AJ459" s="10"/>
    </row>
    <row r="460" spans="36:36" x14ac:dyDescent="0.3">
      <c r="AJ460" s="10"/>
    </row>
    <row r="461" spans="36:36" x14ac:dyDescent="0.3">
      <c r="AJ461" s="10"/>
    </row>
    <row r="462" spans="36:36" x14ac:dyDescent="0.3">
      <c r="AJ462" s="10"/>
    </row>
    <row r="463" spans="36:36" x14ac:dyDescent="0.3">
      <c r="AJ463" s="10"/>
    </row>
    <row r="464" spans="36:36" x14ac:dyDescent="0.3">
      <c r="AJ464" s="10"/>
    </row>
    <row r="465" spans="36:36" x14ac:dyDescent="0.3">
      <c r="AJ465" s="10"/>
    </row>
    <row r="466" spans="36:36" x14ac:dyDescent="0.3">
      <c r="AJ466" s="10"/>
    </row>
    <row r="467" spans="36:36" x14ac:dyDescent="0.3">
      <c r="AJ467" s="10"/>
    </row>
    <row r="468" spans="36:36" x14ac:dyDescent="0.3">
      <c r="AJ468" s="10"/>
    </row>
    <row r="469" spans="36:36" x14ac:dyDescent="0.3">
      <c r="AJ469" s="10"/>
    </row>
    <row r="470" spans="36:36" x14ac:dyDescent="0.3">
      <c r="AJ470" s="10"/>
    </row>
    <row r="471" spans="36:36" x14ac:dyDescent="0.3">
      <c r="AJ471" s="10"/>
    </row>
    <row r="472" spans="36:36" x14ac:dyDescent="0.3">
      <c r="AJ472" s="10"/>
    </row>
    <row r="473" spans="36:36" x14ac:dyDescent="0.3">
      <c r="AJ473" s="10"/>
    </row>
    <row r="474" spans="36:36" x14ac:dyDescent="0.3">
      <c r="AJ474" s="10"/>
    </row>
    <row r="475" spans="36:36" x14ac:dyDescent="0.3">
      <c r="AJ475" s="10"/>
    </row>
    <row r="476" spans="36:36" x14ac:dyDescent="0.3">
      <c r="AJ476" s="10"/>
    </row>
    <row r="477" spans="36:36" x14ac:dyDescent="0.3">
      <c r="AJ477" s="10"/>
    </row>
    <row r="478" spans="36:36" x14ac:dyDescent="0.3">
      <c r="AJ478" s="10"/>
    </row>
    <row r="479" spans="36:36" x14ac:dyDescent="0.3">
      <c r="AJ479" s="10"/>
    </row>
    <row r="480" spans="36:36" x14ac:dyDescent="0.3">
      <c r="AJ480" s="10"/>
    </row>
    <row r="481" spans="36:36" x14ac:dyDescent="0.3">
      <c r="AJ481" s="10"/>
    </row>
    <row r="482" spans="36:36" x14ac:dyDescent="0.3">
      <c r="AJ482" s="10"/>
    </row>
    <row r="483" spans="36:36" x14ac:dyDescent="0.3">
      <c r="AJ483" s="10"/>
    </row>
    <row r="484" spans="36:36" x14ac:dyDescent="0.3">
      <c r="AJ484" s="10"/>
    </row>
    <row r="485" spans="36:36" x14ac:dyDescent="0.3">
      <c r="AJ485" s="10"/>
    </row>
    <row r="486" spans="36:36" x14ac:dyDescent="0.3">
      <c r="AJ486" s="10"/>
    </row>
    <row r="487" spans="36:36" x14ac:dyDescent="0.3">
      <c r="AJ487" s="10"/>
    </row>
    <row r="488" spans="36:36" x14ac:dyDescent="0.3">
      <c r="AJ488" s="10"/>
    </row>
    <row r="489" spans="36:36" x14ac:dyDescent="0.3">
      <c r="AJ489" s="10"/>
    </row>
    <row r="490" spans="36:36" x14ac:dyDescent="0.3">
      <c r="AJ490" s="10"/>
    </row>
    <row r="491" spans="36:36" x14ac:dyDescent="0.3">
      <c r="AJ491" s="10"/>
    </row>
    <row r="492" spans="36:36" x14ac:dyDescent="0.3">
      <c r="AJ492" s="10"/>
    </row>
    <row r="493" spans="36:36" x14ac:dyDescent="0.3">
      <c r="AJ493" s="10"/>
    </row>
    <row r="494" spans="36:36" x14ac:dyDescent="0.3">
      <c r="AJ494" s="10"/>
    </row>
    <row r="495" spans="36:36" x14ac:dyDescent="0.3">
      <c r="AJ495" s="10"/>
    </row>
    <row r="496" spans="36:36" x14ac:dyDescent="0.3">
      <c r="AJ496" s="10"/>
    </row>
    <row r="497" spans="36:36" x14ac:dyDescent="0.3">
      <c r="AJ497" s="10"/>
    </row>
    <row r="498" spans="36:36" x14ac:dyDescent="0.3">
      <c r="AJ498" s="10"/>
    </row>
    <row r="499" spans="36:36" x14ac:dyDescent="0.3">
      <c r="AJ499" s="10"/>
    </row>
    <row r="500" spans="36:36" x14ac:dyDescent="0.3">
      <c r="AJ500" s="10"/>
    </row>
    <row r="501" spans="36:36" x14ac:dyDescent="0.3">
      <c r="AJ501" s="10"/>
    </row>
    <row r="502" spans="36:36" x14ac:dyDescent="0.3">
      <c r="AJ502" s="10"/>
    </row>
    <row r="503" spans="36:36" x14ac:dyDescent="0.3">
      <c r="AJ503" s="10"/>
    </row>
    <row r="504" spans="36:36" x14ac:dyDescent="0.3">
      <c r="AJ504" s="10"/>
    </row>
    <row r="505" spans="36:36" x14ac:dyDescent="0.3">
      <c r="AJ505" s="10"/>
    </row>
    <row r="506" spans="36:36" x14ac:dyDescent="0.3">
      <c r="AJ506" s="10"/>
    </row>
    <row r="507" spans="36:36" x14ac:dyDescent="0.3">
      <c r="AJ507" s="10"/>
    </row>
    <row r="508" spans="36:36" x14ac:dyDescent="0.3">
      <c r="AJ508" s="10"/>
    </row>
    <row r="509" spans="36:36" x14ac:dyDescent="0.3">
      <c r="AJ509" s="10"/>
    </row>
    <row r="510" spans="36:36" x14ac:dyDescent="0.3">
      <c r="AJ510" s="10"/>
    </row>
    <row r="511" spans="36:36" x14ac:dyDescent="0.3">
      <c r="AJ511" s="10"/>
    </row>
    <row r="512" spans="36:36" x14ac:dyDescent="0.3">
      <c r="AJ512" s="10"/>
    </row>
    <row r="513" spans="36:36" x14ac:dyDescent="0.3">
      <c r="AJ513" s="10"/>
    </row>
    <row r="514" spans="36:36" x14ac:dyDescent="0.3">
      <c r="AJ514" s="10"/>
    </row>
    <row r="515" spans="36:36" x14ac:dyDescent="0.3">
      <c r="AJ515" s="10"/>
    </row>
    <row r="516" spans="36:36" x14ac:dyDescent="0.3">
      <c r="AJ516" s="10"/>
    </row>
    <row r="517" spans="36:36" x14ac:dyDescent="0.3">
      <c r="AJ517" s="10"/>
    </row>
    <row r="518" spans="36:36" x14ac:dyDescent="0.3">
      <c r="AJ518" s="10"/>
    </row>
    <row r="519" spans="36:36" x14ac:dyDescent="0.3">
      <c r="AJ519" s="10"/>
    </row>
    <row r="520" spans="36:36" x14ac:dyDescent="0.3">
      <c r="AJ520" s="10"/>
    </row>
    <row r="521" spans="36:36" x14ac:dyDescent="0.3">
      <c r="AJ521" s="10"/>
    </row>
    <row r="522" spans="36:36" x14ac:dyDescent="0.3">
      <c r="AJ522" s="10"/>
    </row>
    <row r="523" spans="36:36" x14ac:dyDescent="0.3">
      <c r="AJ523" s="10"/>
    </row>
    <row r="524" spans="36:36" x14ac:dyDescent="0.3">
      <c r="AJ524" s="10"/>
    </row>
    <row r="525" spans="36:36" x14ac:dyDescent="0.3">
      <c r="AJ525" s="10"/>
    </row>
    <row r="526" spans="36:36" x14ac:dyDescent="0.3">
      <c r="AJ526" s="10"/>
    </row>
    <row r="527" spans="36:36" x14ac:dyDescent="0.3">
      <c r="AJ527" s="10"/>
    </row>
    <row r="528" spans="36:36" x14ac:dyDescent="0.3">
      <c r="AJ528" s="10"/>
    </row>
    <row r="529" spans="36:36" x14ac:dyDescent="0.3">
      <c r="AJ529" s="10"/>
    </row>
    <row r="530" spans="36:36" x14ac:dyDescent="0.3">
      <c r="AJ530" s="10"/>
    </row>
    <row r="531" spans="36:36" x14ac:dyDescent="0.3">
      <c r="AJ531" s="10"/>
    </row>
    <row r="532" spans="36:36" x14ac:dyDescent="0.3">
      <c r="AJ532" s="10"/>
    </row>
    <row r="533" spans="36:36" x14ac:dyDescent="0.3">
      <c r="AJ533" s="10"/>
    </row>
    <row r="534" spans="36:36" x14ac:dyDescent="0.3">
      <c r="AJ534" s="10"/>
    </row>
    <row r="535" spans="36:36" x14ac:dyDescent="0.3">
      <c r="AJ535" s="10"/>
    </row>
    <row r="536" spans="36:36" x14ac:dyDescent="0.3">
      <c r="AJ536" s="10"/>
    </row>
    <row r="537" spans="36:36" x14ac:dyDescent="0.3">
      <c r="AJ537" s="10"/>
    </row>
    <row r="538" spans="36:36" x14ac:dyDescent="0.3">
      <c r="AJ538" s="10"/>
    </row>
    <row r="539" spans="36:36" x14ac:dyDescent="0.3">
      <c r="AJ539" s="10"/>
    </row>
    <row r="540" spans="36:36" x14ac:dyDescent="0.3">
      <c r="AJ540" s="10"/>
    </row>
    <row r="541" spans="36:36" x14ac:dyDescent="0.3">
      <c r="AJ541" s="10"/>
    </row>
    <row r="542" spans="36:36" x14ac:dyDescent="0.3">
      <c r="AJ542" s="10"/>
    </row>
    <row r="543" spans="36:36" x14ac:dyDescent="0.3">
      <c r="AJ543" s="10"/>
    </row>
    <row r="544" spans="36:36" x14ac:dyDescent="0.3">
      <c r="AJ544" s="10"/>
    </row>
    <row r="545" spans="36:36" x14ac:dyDescent="0.3">
      <c r="AJ545" s="10"/>
    </row>
    <row r="546" spans="36:36" x14ac:dyDescent="0.3">
      <c r="AJ546" s="10"/>
    </row>
    <row r="547" spans="36:36" x14ac:dyDescent="0.3">
      <c r="AJ547" s="10"/>
    </row>
    <row r="548" spans="36:36" x14ac:dyDescent="0.3">
      <c r="AJ548" s="10"/>
    </row>
    <row r="549" spans="36:36" x14ac:dyDescent="0.3">
      <c r="AJ549" s="10"/>
    </row>
    <row r="550" spans="36:36" x14ac:dyDescent="0.3">
      <c r="AJ550" s="10"/>
    </row>
    <row r="551" spans="36:36" x14ac:dyDescent="0.3">
      <c r="AJ551" s="10"/>
    </row>
    <row r="552" spans="36:36" x14ac:dyDescent="0.3">
      <c r="AJ552" s="10"/>
    </row>
    <row r="553" spans="36:36" x14ac:dyDescent="0.3">
      <c r="AJ553" s="10"/>
    </row>
    <row r="554" spans="36:36" x14ac:dyDescent="0.3">
      <c r="AJ554" s="10"/>
    </row>
    <row r="555" spans="36:36" x14ac:dyDescent="0.3">
      <c r="AJ555" s="10"/>
    </row>
    <row r="556" spans="36:36" x14ac:dyDescent="0.3">
      <c r="AJ556" s="10"/>
    </row>
    <row r="557" spans="36:36" x14ac:dyDescent="0.3">
      <c r="AJ557" s="10"/>
    </row>
    <row r="558" spans="36:36" x14ac:dyDescent="0.3">
      <c r="AJ558" s="10"/>
    </row>
    <row r="559" spans="36:36" x14ac:dyDescent="0.3">
      <c r="AJ559" s="10"/>
    </row>
    <row r="560" spans="36:36" x14ac:dyDescent="0.3">
      <c r="AJ560" s="10"/>
    </row>
    <row r="561" spans="36:36" x14ac:dyDescent="0.3">
      <c r="AJ561" s="10"/>
    </row>
    <row r="562" spans="36:36" x14ac:dyDescent="0.3">
      <c r="AJ562" s="10"/>
    </row>
    <row r="563" spans="36:36" x14ac:dyDescent="0.3">
      <c r="AJ563" s="10"/>
    </row>
    <row r="564" spans="36:36" x14ac:dyDescent="0.3">
      <c r="AJ564" s="10"/>
    </row>
    <row r="565" spans="36:36" x14ac:dyDescent="0.3">
      <c r="AJ565" s="10"/>
    </row>
    <row r="566" spans="36:36" x14ac:dyDescent="0.3">
      <c r="AJ566" s="10"/>
    </row>
  </sheetData>
  <sortState ref="A8:AL133">
    <sortCondition ref="B8:B133"/>
    <sortCondition ref="D8:D133"/>
    <sortCondition ref="C8:C133"/>
    <sortCondition ref="E8:E133"/>
  </sortState>
  <mergeCells count="5">
    <mergeCell ref="Q16:U16"/>
    <mergeCell ref="V16:Z16"/>
    <mergeCell ref="AA16:AE16"/>
    <mergeCell ref="AF16:AI16"/>
    <mergeCell ref="AJ16:AM16"/>
  </mergeCells>
  <pageMargins left="0.7" right="0.7" top="0.75" bottom="0.75" header="0.51180555555555496" footer="0.51180555555555496"/>
  <pageSetup paperSize="9" firstPageNumber="0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14</vt:i4>
      </vt:variant>
    </vt:vector>
  </HeadingPairs>
  <TitlesOfParts>
    <vt:vector size="14" baseType="lpstr">
      <vt:lpstr>SESTAVE</vt:lpstr>
      <vt:lpstr>Glasovanje</vt:lpstr>
      <vt:lpstr>US</vt:lpstr>
      <vt:lpstr>Šink</vt:lpstr>
      <vt:lpstr>Jer</vt:lpstr>
      <vt:lpstr>Jamb</vt:lpstr>
      <vt:lpstr>Kriv</vt:lpstr>
      <vt:lpstr>Štu</vt:lpstr>
      <vt:lpstr>Snoj</vt:lpstr>
      <vt:lpstr>BMZ</vt:lpstr>
      <vt:lpstr>Tes</vt:lpstr>
      <vt:lpstr>Ude</vt:lpstr>
      <vt:lpstr>IP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Janez Šušteršič</cp:lastModifiedBy>
  <cp:revision>13</cp:revision>
  <cp:lastPrinted>2017-11-23T13:07:14Z</cp:lastPrinted>
  <dcterms:created xsi:type="dcterms:W3CDTF">2017-06-22T08:24:27Z</dcterms:created>
  <dcterms:modified xsi:type="dcterms:W3CDTF">2020-04-22T19:05:42Z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